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90D62D0-0E6D-4F53-AC77-35757FCB2B8B}" xr6:coauthVersionLast="47" xr6:coauthVersionMax="47" xr10:uidLastSave="{00000000-0000-0000-0000-000000000000}"/>
  <workbookProtection workbookAlgorithmName="SHA-512" workbookHashValue="AlClKpNomMsnZuiHEnDAgQOTy0lFSdmEMc6B7LvBHLadglBub29t2S2ojymrjylOWuuQkBCnbUb8pzkp1iuLKw==" workbookSaltValue="zZJ7Yihh6MbKpW7aMFE41A==" workbookSpinCount="100000" lockStructure="1"/>
  <bookViews>
    <workbookView xWindow="-108" yWindow="-108" windowWidth="23256" windowHeight="13896" tabRatio="791" xr2:uid="{FC145FC4-5425-4EA7-8E17-4CC9E0B829CA}"/>
  </bookViews>
  <sheets>
    <sheet name="Plan de Acción" sheetId="106" r:id="rId1"/>
    <sheet name="Beneficiarios" sheetId="113" r:id="rId2"/>
    <sheet name="PI24-27" sheetId="110" r:id="rId3"/>
    <sheet name="TCONTROL" sheetId="112" state="veryHidden" r:id="rId4"/>
    <sheet name="Hoja1" sheetId="111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TCONTROL!#REF!</definedName>
    <definedName name="_Orientación">[1]Catálogo!$B$9134:$B$9136</definedName>
    <definedName name="_RelaciónODS">[1]ODS!$A$2:$A$19</definedName>
    <definedName name="Dependecias" localSheetId="2">'[2]Plan de Acción'!$JG$109:$JG$130</definedName>
    <definedName name="Dependecias" localSheetId="3">'[3]Plan de Acción'!$JF$109:$JF$130</definedName>
    <definedName name="Dependecias">'Plan de Acción'!$JK$110:$JK$131</definedName>
    <definedName name="Matriz" localSheetId="3">#REF!</definedName>
    <definedName name="Matriz">#REF!</definedName>
    <definedName name="ODS">'[4]SECTORES,PROGRAMAS Y SUBPROGRAM'!$C$9:$D$182</definedName>
    <definedName name="PROGRAMAS">'[5]Sectores-Programas-Subprogramas'!$C$4:$D$179</definedName>
    <definedName name="Resultados">'[6]1_Metas_Resultados'!$D$4:$D$53</definedName>
    <definedName name="secores">'[7]Sectores y Programas'!$H$5:$I$34</definedName>
    <definedName name="SECTORES">[8]!SECTOR[#Data]</definedName>
    <definedName name="Sectores_de_inversión" localSheetId="2">[1]Catálogo!$B$5:$B$21</definedName>
    <definedName name="Sectores_de_inversión">[9]Catálogo!$B$5:$B$21</definedName>
    <definedName name="Víctimas">[1]Víctimas!$A$2:$A$25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Unificar_tablas" name="Unificar_tablas" connection="WorksheetConnection_00. CONSOLIDADO V2.xlsx!Unificar_tabla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06" l="1"/>
  <c r="Q5" i="106"/>
  <c r="Q6" i="106"/>
  <c r="Q7" i="106"/>
  <c r="Q8" i="106"/>
  <c r="Q9" i="106"/>
  <c r="Q10" i="106"/>
  <c r="Q11" i="106"/>
  <c r="Q12" i="106"/>
  <c r="Q13" i="106"/>
  <c r="Q14" i="106"/>
  <c r="Q15" i="106"/>
  <c r="Q16" i="106"/>
  <c r="Q17" i="106"/>
  <c r="Q18" i="106"/>
  <c r="Q19" i="106"/>
  <c r="Q20" i="106"/>
  <c r="Q21" i="106"/>
  <c r="Q22" i="106"/>
  <c r="Q23" i="106"/>
  <c r="Q24" i="106"/>
  <c r="Q25" i="106"/>
  <c r="Q26" i="106"/>
  <c r="Q27" i="106"/>
  <c r="Q28" i="106"/>
  <c r="Q29" i="106"/>
  <c r="Q30" i="106"/>
  <c r="Q31" i="106"/>
  <c r="Q32" i="106"/>
  <c r="Q33" i="106"/>
  <c r="Q34" i="106"/>
  <c r="Q35" i="106"/>
  <c r="Q36" i="106"/>
  <c r="Q37" i="106"/>
  <c r="Q38" i="106"/>
  <c r="Q39" i="106"/>
  <c r="Q40" i="106"/>
  <c r="Q41" i="106"/>
  <c r="Q42" i="106"/>
  <c r="Q43" i="106"/>
  <c r="Q44" i="106"/>
  <c r="Q45" i="106"/>
  <c r="Q46" i="106"/>
  <c r="Q47" i="106"/>
  <c r="Q48" i="106"/>
  <c r="Q49" i="106"/>
  <c r="Q50" i="106"/>
  <c r="Q51" i="106"/>
  <c r="Q52" i="106"/>
  <c r="Q53" i="106"/>
  <c r="Q54" i="106"/>
  <c r="Q55" i="106"/>
  <c r="Q56" i="106"/>
  <c r="Q57" i="106"/>
  <c r="Q58" i="106"/>
  <c r="Q59" i="106"/>
  <c r="Q60" i="106"/>
  <c r="Q61" i="106"/>
  <c r="Q62" i="106"/>
  <c r="Q63" i="106"/>
  <c r="Q64" i="106"/>
  <c r="Q65" i="106"/>
  <c r="Q66" i="106"/>
  <c r="Q67" i="106"/>
  <c r="Q68" i="106"/>
  <c r="Q69" i="106"/>
  <c r="Q70" i="106"/>
  <c r="Q71" i="106"/>
  <c r="Q72" i="106"/>
  <c r="Q73" i="106"/>
  <c r="Q74" i="106"/>
  <c r="Q75" i="106"/>
  <c r="Q76" i="106"/>
  <c r="Q77" i="106"/>
  <c r="Q78" i="106"/>
  <c r="Q79" i="106"/>
  <c r="Q80" i="106"/>
  <c r="Q81" i="106"/>
  <c r="Q82" i="106"/>
  <c r="Q83" i="106"/>
  <c r="Q84" i="106"/>
  <c r="Q85" i="106"/>
  <c r="Q86" i="106"/>
  <c r="Q87" i="106"/>
  <c r="Q88" i="106"/>
  <c r="Q89" i="106"/>
  <c r="Q90" i="106"/>
  <c r="Q91" i="106"/>
  <c r="Q92" i="106"/>
  <c r="Q93" i="106"/>
  <c r="Q94" i="106"/>
  <c r="Q95" i="106"/>
  <c r="Q96" i="106"/>
  <c r="Q97" i="106"/>
  <c r="Q98" i="106"/>
  <c r="Q99" i="106"/>
  <c r="Q100" i="106"/>
  <c r="Q101" i="106"/>
  <c r="Q102" i="106"/>
  <c r="Q103" i="106"/>
  <c r="Q104" i="106"/>
  <c r="A6" i="112"/>
  <c r="A7" i="112" l="1"/>
  <c r="A8" i="112" l="1"/>
  <c r="A9" i="112" l="1"/>
  <c r="A10" i="112" l="1"/>
  <c r="A11" i="112" l="1"/>
  <c r="A12" i="112" l="1"/>
  <c r="A13" i="112" l="1"/>
  <c r="A14" i="112" l="1"/>
  <c r="A15" i="112" l="1"/>
  <c r="A16" i="112" l="1"/>
  <c r="A17" i="112" l="1"/>
  <c r="A18" i="112" l="1"/>
  <c r="A19" i="112" l="1"/>
  <c r="A20" i="112" l="1"/>
  <c r="A21" i="112" l="1"/>
  <c r="A22" i="112" l="1"/>
  <c r="A23" i="112" l="1"/>
  <c r="A24" i="112" l="1"/>
  <c r="A25" i="112" l="1"/>
  <c r="A26" i="112" l="1"/>
  <c r="A27" i="112" l="1"/>
  <c r="A28" i="112" l="1"/>
  <c r="A29" i="112" l="1"/>
  <c r="A30" i="112" l="1"/>
  <c r="A31" i="112" l="1"/>
  <c r="A32" i="112" l="1"/>
  <c r="A33" i="112" l="1"/>
  <c r="A34" i="112" l="1"/>
  <c r="A35" i="112" l="1"/>
  <c r="A36" i="112" l="1"/>
  <c r="A37" i="112" l="1"/>
  <c r="A38" i="112" l="1"/>
  <c r="A39" i="112" l="1"/>
  <c r="A40" i="112" l="1"/>
  <c r="A41" i="112" l="1"/>
  <c r="A42" i="112" l="1"/>
  <c r="A43" i="112" l="1"/>
  <c r="A44" i="112" l="1"/>
  <c r="A45" i="112" l="1"/>
  <c r="A46" i="112" l="1"/>
  <c r="A47" i="112" l="1"/>
  <c r="A48" i="112" l="1"/>
  <c r="A49" i="112" l="1"/>
  <c r="A50" i="112" l="1"/>
  <c r="A51" i="112" l="1"/>
  <c r="A52" i="112" l="1"/>
  <c r="A53" i="112" l="1"/>
  <c r="A54" i="112" l="1"/>
  <c r="A55" i="112" l="1"/>
  <c r="A56" i="112" l="1"/>
  <c r="A57" i="112" l="1"/>
  <c r="A58" i="112" l="1"/>
  <c r="A59" i="112" l="1"/>
  <c r="A60" i="112" l="1"/>
  <c r="A61" i="112" l="1"/>
  <c r="A62" i="112" l="1"/>
  <c r="A63" i="112" l="1"/>
  <c r="A64" i="112" l="1"/>
  <c r="A65" i="112" l="1"/>
  <c r="A66" i="112" l="1"/>
  <c r="A67" i="112" l="1"/>
  <c r="A68" i="112" l="1"/>
  <c r="A69" i="112" l="1"/>
  <c r="A70" i="112" l="1"/>
  <c r="A71" i="112" l="1"/>
  <c r="A72" i="112" l="1"/>
  <c r="A73" i="112" l="1"/>
  <c r="A74" i="112" l="1"/>
  <c r="A75" i="112" l="1"/>
  <c r="A76" i="112" l="1"/>
  <c r="A77" i="112" l="1"/>
  <c r="A78" i="112" l="1"/>
  <c r="A79" i="112" l="1"/>
  <c r="A80" i="112" l="1"/>
  <c r="A81" i="112" l="1"/>
  <c r="A82" i="112" l="1"/>
  <c r="A83" i="112" l="1"/>
  <c r="A84" i="112" l="1"/>
  <c r="A85" i="112" l="1"/>
  <c r="A86" i="112" l="1"/>
  <c r="A87" i="112" l="1"/>
  <c r="A88" i="112" l="1"/>
  <c r="A89" i="112" l="1"/>
  <c r="A90" i="112" l="1"/>
  <c r="A91" i="112" l="1"/>
  <c r="A92" i="112" l="1"/>
  <c r="A93" i="112" l="1"/>
  <c r="A94" i="112" l="1"/>
  <c r="A95" i="112" l="1"/>
  <c r="A96" i="112" l="1"/>
  <c r="A97" i="112" l="1"/>
  <c r="A98" i="112" l="1"/>
  <c r="A99" i="112" l="1"/>
  <c r="A100" i="112" l="1"/>
  <c r="A101" i="112" l="1"/>
  <c r="A102" i="112" l="1"/>
  <c r="A103" i="112" l="1"/>
  <c r="A104" i="112" l="1"/>
  <c r="A105" i="112" l="1"/>
  <c r="A106" i="112" l="1"/>
  <c r="A107" i="112" l="1"/>
  <c r="A108" i="112" l="1"/>
  <c r="A109" i="112" l="1"/>
  <c r="A110" i="112" l="1"/>
  <c r="A111" i="112" l="1"/>
  <c r="A112" i="112" l="1"/>
  <c r="A113" i="112" l="1"/>
  <c r="A114" i="112" l="1"/>
  <c r="A115" i="112" l="1"/>
  <c r="A116" i="112" l="1"/>
  <c r="A117" i="112" l="1"/>
  <c r="A118" i="112" l="1"/>
  <c r="A119" i="112" l="1"/>
  <c r="A120" i="112" l="1"/>
  <c r="A121" i="112" l="1"/>
  <c r="A122" i="112" l="1"/>
  <c r="A123" i="112" l="1"/>
  <c r="A124" i="112" l="1"/>
  <c r="A125" i="112" l="1"/>
  <c r="A126" i="112" l="1"/>
  <c r="A127" i="112" l="1"/>
  <c r="A128" i="112" l="1"/>
  <c r="A129" i="112" l="1"/>
  <c r="A130" i="112" l="1"/>
  <c r="A131" i="112" l="1"/>
  <c r="A132" i="112" l="1"/>
  <c r="A133" i="112" l="1"/>
  <c r="A134" i="112" l="1"/>
  <c r="A135" i="112" l="1"/>
  <c r="A136" i="112" l="1"/>
  <c r="A137" i="112" l="1"/>
  <c r="A138" i="112" l="1"/>
  <c r="A139" i="112" l="1"/>
  <c r="A140" i="112" l="1"/>
  <c r="A141" i="112" l="1"/>
  <c r="A142" i="112" l="1"/>
  <c r="A143" i="112" l="1"/>
  <c r="A144" i="112" l="1"/>
  <c r="A145" i="112" l="1"/>
  <c r="A146" i="112" l="1"/>
  <c r="A147" i="112" l="1"/>
  <c r="A148" i="112" l="1"/>
  <c r="A149" i="112" l="1"/>
  <c r="A150" i="112" l="1"/>
  <c r="A151" i="112" l="1"/>
  <c r="A152" i="112" l="1"/>
  <c r="A153" i="112" l="1"/>
  <c r="A154" i="112" l="1"/>
  <c r="A155" i="112" l="1"/>
  <c r="A156" i="112" l="1"/>
  <c r="A157" i="112" l="1"/>
  <c r="A158" i="112" l="1"/>
  <c r="A159" i="112" l="1"/>
  <c r="A160" i="112" l="1"/>
  <c r="A161" i="112" l="1"/>
  <c r="A162" i="112" l="1"/>
  <c r="A163" i="112" l="1"/>
  <c r="A164" i="112" l="1"/>
  <c r="A165" i="112" l="1"/>
  <c r="A166" i="112" l="1"/>
  <c r="A167" i="112" l="1"/>
  <c r="A168" i="112" l="1"/>
  <c r="A169" i="112" l="1"/>
  <c r="A170" i="112" l="1"/>
  <c r="A171" i="112" l="1"/>
  <c r="A172" i="112" l="1"/>
  <c r="A173" i="112" l="1"/>
  <c r="A174" i="112" l="1"/>
  <c r="A175" i="112" l="1"/>
  <c r="A176" i="112" l="1"/>
  <c r="A177" i="112" l="1"/>
  <c r="A178" i="112" l="1"/>
  <c r="A179" i="112" l="1"/>
  <c r="A180" i="112" l="1"/>
  <c r="A181" i="112" l="1"/>
  <c r="A182" i="112" l="1"/>
  <c r="A183" i="112" l="1"/>
  <c r="A184" i="112" l="1"/>
  <c r="A185" i="112" l="1"/>
  <c r="A186" i="112" l="1"/>
  <c r="A187" i="112" l="1"/>
  <c r="A188" i="112" l="1"/>
  <c r="A189" i="112" l="1"/>
  <c r="A190" i="112" l="1"/>
  <c r="A191" i="112" l="1"/>
  <c r="A192" i="112" l="1"/>
  <c r="A193" i="112" l="1"/>
  <c r="A194" i="112" l="1"/>
  <c r="A195" i="112" l="1"/>
  <c r="A196" i="112" l="1"/>
  <c r="A197" i="112" l="1"/>
  <c r="A198" i="112" l="1"/>
  <c r="A199" i="112" l="1"/>
  <c r="A200" i="112" l="1"/>
  <c r="A201" i="112" l="1"/>
  <c r="A202" i="112" l="1"/>
  <c r="A203" i="112" l="1"/>
  <c r="A204" i="112" l="1"/>
  <c r="A205" i="112" l="1"/>
  <c r="A206" i="112" l="1"/>
  <c r="A207" i="112" l="1"/>
  <c r="A208" i="112" l="1"/>
  <c r="A209" i="112" l="1"/>
  <c r="A210" i="112" l="1"/>
  <c r="A211" i="112" l="1"/>
  <c r="A212" i="112" l="1"/>
  <c r="A213" i="112" l="1"/>
  <c r="A214" i="112" l="1"/>
  <c r="A215" i="112" l="1"/>
  <c r="A216" i="112" l="1"/>
  <c r="A217" i="112" l="1"/>
  <c r="A218" i="112" l="1"/>
  <c r="A219" i="112" l="1"/>
  <c r="A220" i="112" l="1"/>
  <c r="A221" i="112" l="1"/>
  <c r="A222" i="112" l="1"/>
  <c r="A223" i="112" l="1"/>
  <c r="A224" i="112" l="1"/>
  <c r="A225" i="112" l="1"/>
  <c r="A226" i="112" l="1"/>
  <c r="A227" i="112" l="1"/>
  <c r="A228" i="112" l="1"/>
  <c r="A229" i="112" l="1"/>
  <c r="A230" i="112" l="1"/>
  <c r="A231" i="112" l="1"/>
  <c r="A232" i="112" l="1"/>
  <c r="A233" i="112" l="1"/>
  <c r="A234" i="112" l="1"/>
  <c r="A235" i="112" l="1"/>
  <c r="A236" i="112" l="1"/>
  <c r="A237" i="112" l="1"/>
  <c r="A238" i="112" l="1"/>
  <c r="A239" i="112" l="1"/>
  <c r="A240" i="112" l="1"/>
  <c r="A241" i="112" l="1"/>
  <c r="A242" i="112" l="1"/>
  <c r="A243" i="112" l="1"/>
  <c r="A244" i="112" l="1"/>
  <c r="A245" i="112" l="1"/>
  <c r="A246" i="112" l="1"/>
  <c r="A247" i="112" l="1"/>
  <c r="A248" i="112" l="1"/>
  <c r="A249" i="112" l="1"/>
  <c r="A250" i="112" l="1"/>
  <c r="A251" i="112" l="1"/>
  <c r="A252" i="112" l="1"/>
  <c r="A253" i="112" l="1"/>
  <c r="A254" i="112" l="1"/>
  <c r="A255" i="112" l="1"/>
  <c r="A256" i="112" l="1"/>
  <c r="A257" i="112" l="1"/>
  <c r="A258" i="112" l="1"/>
  <c r="A259" i="112" l="1"/>
  <c r="A260" i="112" l="1"/>
  <c r="A261" i="112" l="1"/>
  <c r="A262" i="112" l="1"/>
  <c r="A263" i="112" l="1"/>
  <c r="A264" i="112" l="1"/>
  <c r="A265" i="112" l="1"/>
  <c r="A266" i="112" l="1"/>
  <c r="A267" i="112" l="1"/>
  <c r="A268" i="112" l="1"/>
  <c r="A269" i="112" l="1"/>
  <c r="A270" i="112" l="1"/>
  <c r="A271" i="112" l="1"/>
  <c r="A272" i="112" l="1"/>
  <c r="A273" i="112" l="1"/>
  <c r="A274" i="112" l="1"/>
  <c r="A275" i="112" l="1"/>
  <c r="A276" i="112" l="1"/>
  <c r="A277" i="112" l="1"/>
  <c r="A278" i="112" l="1"/>
  <c r="A279" i="112" l="1"/>
  <c r="A280" i="112" l="1"/>
  <c r="A281" i="112" l="1"/>
  <c r="A282" i="112" l="1"/>
  <c r="A283" i="112" l="1"/>
  <c r="A284" i="112" l="1"/>
  <c r="A285" i="112" l="1"/>
  <c r="A286" i="112" l="1"/>
  <c r="A287" i="112" l="1"/>
  <c r="A288" i="112" l="1"/>
  <c r="A289" i="112" l="1"/>
  <c r="A290" i="112" l="1"/>
  <c r="A291" i="112" l="1"/>
  <c r="A292" i="112" l="1"/>
  <c r="A293" i="112" l="1"/>
  <c r="A294" i="112" l="1"/>
  <c r="A295" i="112" l="1"/>
  <c r="A296" i="112" l="1"/>
  <c r="A297" i="112" l="1"/>
  <c r="A298" i="112" l="1"/>
  <c r="A299" i="112" l="1"/>
  <c r="A300" i="112" l="1"/>
  <c r="A301" i="112" l="1"/>
  <c r="A302" i="112" l="1"/>
  <c r="A303" i="112" l="1"/>
  <c r="A304" i="112" l="1"/>
  <c r="A305" i="112" l="1"/>
  <c r="A306" i="112" l="1"/>
  <c r="A307" i="112" l="1"/>
  <c r="A308" i="112" l="1"/>
  <c r="A309" i="112" l="1"/>
  <c r="A310" i="112" l="1"/>
  <c r="A311" i="112" l="1"/>
  <c r="A312" i="112" l="1"/>
  <c r="A313" i="112" l="1"/>
  <c r="A314" i="112" l="1"/>
  <c r="A315" i="112" l="1"/>
  <c r="A316" i="112" l="1"/>
  <c r="A317" i="112" l="1"/>
  <c r="A318" i="112" l="1"/>
  <c r="A319" i="112" l="1"/>
  <c r="A320" i="112" l="1"/>
  <c r="A321" i="112" l="1"/>
  <c r="A322" i="112" l="1"/>
  <c r="A323" i="112" l="1"/>
  <c r="A324" i="112" l="1"/>
  <c r="A325" i="112" l="1"/>
  <c r="A326" i="112" l="1"/>
  <c r="A327" i="112" l="1"/>
  <c r="A328" i="112" l="1"/>
  <c r="A329" i="112" l="1"/>
  <c r="A330" i="112" l="1"/>
  <c r="A331" i="112" l="1"/>
  <c r="A332" i="112" l="1"/>
  <c r="A333" i="112" l="1"/>
  <c r="A334" i="112" l="1"/>
  <c r="A335" i="112" l="1"/>
  <c r="A336" i="112" l="1"/>
  <c r="A337" i="112" l="1"/>
  <c r="A338" i="112" l="1"/>
  <c r="A339" i="112" l="1"/>
  <c r="A340" i="112" l="1"/>
  <c r="A341" i="112" l="1"/>
  <c r="A342" i="112" l="1"/>
  <c r="A343" i="112" l="1"/>
  <c r="A344" i="112" l="1"/>
  <c r="A345" i="112" l="1"/>
  <c r="A346" i="112" l="1"/>
  <c r="A347" i="112" l="1"/>
  <c r="A348" i="112" l="1"/>
  <c r="A349" i="112" l="1"/>
  <c r="A350" i="112" l="1"/>
  <c r="A351" i="112" l="1"/>
  <c r="A352" i="112" l="1"/>
  <c r="A353" i="112" l="1"/>
  <c r="A354" i="112" l="1"/>
  <c r="A355" i="112" l="1"/>
  <c r="A356" i="112" l="1"/>
  <c r="A357" i="112" l="1"/>
  <c r="A358" i="112" l="1"/>
  <c r="A359" i="112" l="1"/>
  <c r="A360" i="112" l="1"/>
  <c r="A361" i="112" l="1"/>
  <c r="A362" i="112" l="1"/>
  <c r="A363" i="112" l="1"/>
  <c r="A364" i="112" l="1"/>
  <c r="A365" i="112" l="1"/>
  <c r="A366" i="112" l="1"/>
  <c r="A367" i="112" l="1"/>
  <c r="A368" i="112" l="1"/>
  <c r="A369" i="112" l="1"/>
  <c r="A370" i="112" l="1"/>
  <c r="A371" i="112" l="1"/>
  <c r="A372" i="112" l="1"/>
  <c r="A373" i="112" l="1"/>
  <c r="A374" i="112" l="1"/>
  <c r="A375" i="112" l="1"/>
  <c r="A376" i="112" l="1"/>
  <c r="A377" i="112" l="1"/>
  <c r="A378" i="112" l="1"/>
  <c r="A379" i="112" l="1"/>
  <c r="A380" i="112" l="1"/>
  <c r="A381" i="112" l="1"/>
  <c r="A382" i="112" l="1"/>
  <c r="A383" i="112" l="1"/>
  <c r="A384" i="112" l="1"/>
  <c r="A385" i="112" l="1"/>
  <c r="A386" i="112" l="1"/>
  <c r="A387" i="112" l="1"/>
  <c r="A388" i="112" l="1"/>
  <c r="A389" i="112" l="1"/>
  <c r="A390" i="112" l="1"/>
  <c r="A391" i="112" l="1"/>
  <c r="A392" i="112" l="1"/>
  <c r="A393" i="112" l="1"/>
  <c r="A394" i="112" l="1"/>
  <c r="A395" i="112" l="1"/>
  <c r="A396" i="112" l="1"/>
  <c r="A397" i="112" l="1"/>
  <c r="A398" i="112" l="1"/>
  <c r="A399" i="112" l="1"/>
  <c r="A400" i="112" l="1"/>
  <c r="A401" i="112" l="1"/>
  <c r="A402" i="112" l="1"/>
  <c r="A403" i="112" l="1"/>
  <c r="A404" i="112" l="1"/>
  <c r="A405" i="112" l="1"/>
  <c r="A406" i="112" l="1"/>
  <c r="A407" i="112" l="1"/>
  <c r="A408" i="112" l="1"/>
  <c r="A409" i="112" l="1"/>
  <c r="A410" i="112" l="1"/>
  <c r="A411" i="112" l="1"/>
  <c r="A412" i="112" l="1"/>
  <c r="A413" i="112" l="1"/>
  <c r="A414" i="112" l="1"/>
  <c r="A415" i="112" l="1"/>
  <c r="A416" i="112" l="1"/>
  <c r="A417" i="112" l="1"/>
  <c r="A418" i="112" l="1"/>
  <c r="A419" i="112" l="1"/>
  <c r="A420" i="112" l="1"/>
  <c r="A421" i="112" l="1"/>
  <c r="A422" i="112" l="1"/>
  <c r="A423" i="112" l="1"/>
  <c r="A424" i="112" l="1"/>
  <c r="A425" i="112" l="1"/>
  <c r="A426" i="112" l="1"/>
  <c r="A427" i="112" l="1"/>
  <c r="A428" i="112" l="1"/>
  <c r="A429" i="112" l="1"/>
  <c r="A430" i="112" l="1"/>
  <c r="A431" i="112" l="1"/>
  <c r="A432" i="112" l="1"/>
  <c r="A433" i="112" l="1"/>
  <c r="A434" i="112" l="1"/>
  <c r="A435" i="112" l="1"/>
  <c r="A436" i="112" l="1"/>
  <c r="A437" i="112" l="1"/>
  <c r="J22" i="106" l="1"/>
  <c r="J104" i="106"/>
  <c r="J32" i="106"/>
  <c r="I16" i="106"/>
  <c r="I11" i="106"/>
  <c r="I82" i="106"/>
  <c r="J38" i="106"/>
  <c r="J47" i="106"/>
  <c r="I41" i="106"/>
  <c r="J30" i="106"/>
  <c r="J17" i="106"/>
  <c r="J75" i="106"/>
  <c r="I97" i="106"/>
  <c r="J45" i="106"/>
  <c r="J67" i="106"/>
  <c r="I94" i="106"/>
  <c r="I103" i="106"/>
  <c r="I43" i="106"/>
  <c r="J43" i="106"/>
  <c r="I71" i="106"/>
  <c r="J64" i="106"/>
  <c r="I19" i="106"/>
  <c r="J9" i="106"/>
  <c r="J25" i="106"/>
  <c r="I95" i="106"/>
  <c r="J7" i="106"/>
  <c r="J13" i="106"/>
  <c r="I5" i="106"/>
  <c r="I63" i="106"/>
  <c r="J80" i="106"/>
  <c r="J21" i="106"/>
  <c r="I45" i="106"/>
  <c r="J15" i="106"/>
  <c r="J82" i="106"/>
  <c r="J23" i="106"/>
  <c r="J51" i="106"/>
  <c r="I48" i="106"/>
  <c r="I32" i="106"/>
  <c r="J73" i="106"/>
  <c r="I62" i="106"/>
  <c r="J12" i="106"/>
  <c r="I84" i="106"/>
  <c r="I59" i="106"/>
  <c r="J71" i="106"/>
  <c r="J52" i="106"/>
  <c r="J72" i="106"/>
  <c r="J81" i="106"/>
  <c r="I29" i="106"/>
  <c r="I22" i="106"/>
  <c r="J57" i="106"/>
  <c r="I99" i="106"/>
  <c r="I34" i="106"/>
  <c r="I20" i="106"/>
  <c r="J33" i="106"/>
  <c r="I36" i="106"/>
  <c r="I52" i="106"/>
  <c r="J5" i="106"/>
  <c r="I40" i="106"/>
  <c r="I50" i="106"/>
  <c r="J36" i="106"/>
  <c r="I33" i="106"/>
  <c r="I26" i="106"/>
  <c r="I93" i="106"/>
  <c r="I23" i="106"/>
  <c r="I96" i="106"/>
  <c r="J10" i="106"/>
  <c r="I9" i="106"/>
  <c r="I74" i="106"/>
  <c r="I61" i="106"/>
  <c r="I92" i="106"/>
  <c r="I14" i="106"/>
  <c r="J42" i="106"/>
  <c r="J49" i="106"/>
  <c r="J97" i="106"/>
  <c r="I75" i="106"/>
  <c r="J79" i="106"/>
  <c r="J24" i="106"/>
  <c r="J6" i="106"/>
  <c r="I65" i="106"/>
  <c r="I68" i="106"/>
  <c r="I31" i="106"/>
  <c r="J19" i="106"/>
  <c r="J69" i="106"/>
  <c r="I53" i="106"/>
  <c r="J99" i="106"/>
  <c r="J63" i="106"/>
  <c r="J48" i="106"/>
  <c r="J28" i="106"/>
  <c r="J35" i="106"/>
  <c r="J83" i="106"/>
  <c r="J87" i="106"/>
  <c r="J100" i="106"/>
  <c r="I72" i="106"/>
  <c r="J34" i="106"/>
  <c r="I37" i="106"/>
  <c r="I73" i="106"/>
  <c r="I42" i="106"/>
  <c r="J59" i="106"/>
  <c r="I7" i="106"/>
  <c r="I87" i="106"/>
  <c r="I15" i="106"/>
  <c r="J53" i="106"/>
  <c r="I35" i="106"/>
  <c r="I89" i="106"/>
  <c r="J40" i="106"/>
  <c r="J91" i="106"/>
  <c r="I85" i="106"/>
  <c r="I38" i="106"/>
  <c r="J78" i="106"/>
  <c r="J95" i="106"/>
  <c r="I24" i="106"/>
  <c r="J4" i="106"/>
  <c r="I78" i="106"/>
  <c r="J86" i="106"/>
  <c r="I21" i="106"/>
  <c r="I49" i="106"/>
  <c r="J39" i="106"/>
  <c r="I12" i="106"/>
  <c r="J50" i="106"/>
  <c r="J31" i="106"/>
  <c r="J90" i="106"/>
  <c r="J66" i="106"/>
  <c r="I56" i="106"/>
  <c r="J18" i="106"/>
  <c r="J101" i="106"/>
  <c r="J62" i="106"/>
  <c r="J54" i="106"/>
  <c r="I4" i="106"/>
  <c r="I30" i="106"/>
  <c r="I66" i="106"/>
  <c r="I18" i="106"/>
  <c r="J26" i="106"/>
  <c r="I44" i="106"/>
  <c r="J85" i="106"/>
  <c r="I28" i="106"/>
  <c r="J37" i="106"/>
  <c r="J29" i="106"/>
  <c r="J84" i="106"/>
  <c r="I80" i="106"/>
  <c r="I100" i="106"/>
  <c r="I27" i="106"/>
  <c r="J27" i="106"/>
  <c r="J102" i="106"/>
  <c r="I6" i="106"/>
  <c r="J88" i="106"/>
  <c r="I39" i="106"/>
  <c r="J46" i="106"/>
  <c r="I10" i="106"/>
  <c r="J77" i="106"/>
  <c r="I64" i="106"/>
  <c r="I57" i="106"/>
  <c r="I58" i="106"/>
  <c r="I86" i="106"/>
  <c r="I17" i="106"/>
  <c r="I88" i="106"/>
  <c r="J103" i="106"/>
  <c r="I70" i="106"/>
  <c r="I77" i="106"/>
  <c r="I79" i="106"/>
  <c r="I90" i="106"/>
  <c r="J14" i="106"/>
  <c r="J58" i="106"/>
  <c r="J94" i="106"/>
  <c r="J55" i="106"/>
  <c r="I98" i="106"/>
  <c r="I67" i="106"/>
  <c r="J61" i="106"/>
  <c r="J98" i="106"/>
  <c r="J16" i="106"/>
  <c r="I91" i="106"/>
  <c r="I54" i="106"/>
  <c r="J74" i="106"/>
  <c r="I101" i="106"/>
  <c r="I104" i="106"/>
  <c r="I83" i="106"/>
  <c r="I81" i="106"/>
  <c r="J68" i="106"/>
  <c r="J11" i="106"/>
  <c r="I46" i="106"/>
  <c r="J60" i="106"/>
  <c r="J96" i="106"/>
  <c r="J89" i="106"/>
  <c r="I13" i="106"/>
  <c r="I69" i="106"/>
  <c r="I47" i="106"/>
  <c r="J41" i="106"/>
  <c r="I25" i="106"/>
  <c r="I55" i="106"/>
  <c r="I60" i="106"/>
  <c r="J20" i="106"/>
  <c r="J76" i="106"/>
  <c r="I51" i="106"/>
  <c r="I102" i="106"/>
  <c r="J65" i="106"/>
  <c r="I76" i="106"/>
  <c r="J56" i="106"/>
  <c r="J44" i="106"/>
  <c r="J92" i="106"/>
  <c r="J93" i="106"/>
  <c r="J70" i="106"/>
  <c r="A4" i="110"/>
  <c r="R1016" i="110"/>
  <c r="P1016" i="110"/>
  <c r="N1016" i="110"/>
  <c r="K1016" i="110"/>
  <c r="B1016" i="110"/>
  <c r="R1015" i="110"/>
  <c r="P1015" i="110"/>
  <c r="N1015" i="110"/>
  <c r="K1015" i="110"/>
  <c r="B1015" i="110"/>
  <c r="R1014" i="110"/>
  <c r="P1014" i="110"/>
  <c r="N1014" i="110"/>
  <c r="K1014" i="110"/>
  <c r="B1014" i="110"/>
  <c r="R1013" i="110"/>
  <c r="P1013" i="110"/>
  <c r="N1013" i="110"/>
  <c r="K1013" i="110"/>
  <c r="B1013" i="110"/>
  <c r="R1012" i="110"/>
  <c r="P1012" i="110"/>
  <c r="N1012" i="110"/>
  <c r="K1012" i="110"/>
  <c r="B1012" i="110"/>
  <c r="R1011" i="110"/>
  <c r="P1011" i="110"/>
  <c r="N1011" i="110"/>
  <c r="K1011" i="110"/>
  <c r="B1011" i="110"/>
  <c r="R1010" i="110"/>
  <c r="P1010" i="110"/>
  <c r="N1010" i="110"/>
  <c r="K1010" i="110"/>
  <c r="B1010" i="110"/>
  <c r="R1009" i="110"/>
  <c r="P1009" i="110"/>
  <c r="N1009" i="110"/>
  <c r="K1009" i="110"/>
  <c r="B1009" i="110"/>
  <c r="R1008" i="110"/>
  <c r="P1008" i="110"/>
  <c r="N1008" i="110"/>
  <c r="K1008" i="110"/>
  <c r="B1008" i="110"/>
  <c r="R1007" i="110"/>
  <c r="P1007" i="110"/>
  <c r="N1007" i="110"/>
  <c r="K1007" i="110"/>
  <c r="B1007" i="110"/>
  <c r="R1006" i="110"/>
  <c r="P1006" i="110"/>
  <c r="N1006" i="110"/>
  <c r="K1006" i="110"/>
  <c r="B1006" i="110"/>
  <c r="R1005" i="110"/>
  <c r="P1005" i="110"/>
  <c r="N1005" i="110"/>
  <c r="K1005" i="110"/>
  <c r="B1005" i="110"/>
  <c r="R1004" i="110"/>
  <c r="P1004" i="110"/>
  <c r="N1004" i="110"/>
  <c r="K1004" i="110"/>
  <c r="B1004" i="110"/>
  <c r="R1003" i="110"/>
  <c r="P1003" i="110"/>
  <c r="N1003" i="110"/>
  <c r="K1003" i="110"/>
  <c r="B1003" i="110"/>
  <c r="R1002" i="110"/>
  <c r="P1002" i="110"/>
  <c r="N1002" i="110"/>
  <c r="K1002" i="110"/>
  <c r="B1002" i="110"/>
  <c r="R1001" i="110"/>
  <c r="P1001" i="110"/>
  <c r="N1001" i="110"/>
  <c r="K1001" i="110"/>
  <c r="B1001" i="110"/>
  <c r="R1000" i="110"/>
  <c r="P1000" i="110"/>
  <c r="N1000" i="110"/>
  <c r="K1000" i="110"/>
  <c r="B1000" i="110"/>
  <c r="R999" i="110"/>
  <c r="P999" i="110"/>
  <c r="N999" i="110"/>
  <c r="K999" i="110"/>
  <c r="B999" i="110"/>
  <c r="R998" i="110"/>
  <c r="P998" i="110"/>
  <c r="N998" i="110"/>
  <c r="K998" i="110"/>
  <c r="B998" i="110"/>
  <c r="R997" i="110"/>
  <c r="P997" i="110"/>
  <c r="N997" i="110"/>
  <c r="K997" i="110"/>
  <c r="B997" i="110"/>
  <c r="R996" i="110"/>
  <c r="P996" i="110"/>
  <c r="N996" i="110"/>
  <c r="K996" i="110"/>
  <c r="B996" i="110"/>
  <c r="R995" i="110"/>
  <c r="P995" i="110"/>
  <c r="N995" i="110"/>
  <c r="K995" i="110"/>
  <c r="B995" i="110"/>
  <c r="R994" i="110"/>
  <c r="P994" i="110"/>
  <c r="N994" i="110"/>
  <c r="K994" i="110"/>
  <c r="B994" i="110"/>
  <c r="R993" i="110"/>
  <c r="P993" i="110"/>
  <c r="N993" i="110"/>
  <c r="K993" i="110"/>
  <c r="B993" i="110"/>
  <c r="R992" i="110"/>
  <c r="P992" i="110"/>
  <c r="N992" i="110"/>
  <c r="K992" i="110"/>
  <c r="B992" i="110"/>
  <c r="R991" i="110"/>
  <c r="P991" i="110"/>
  <c r="N991" i="110"/>
  <c r="K991" i="110"/>
  <c r="B991" i="110"/>
  <c r="R990" i="110"/>
  <c r="P990" i="110"/>
  <c r="N990" i="110"/>
  <c r="K990" i="110"/>
  <c r="B990" i="110"/>
  <c r="R989" i="110"/>
  <c r="P989" i="110"/>
  <c r="N989" i="110"/>
  <c r="K989" i="110"/>
  <c r="B989" i="110"/>
  <c r="R988" i="110"/>
  <c r="P988" i="110"/>
  <c r="N988" i="110"/>
  <c r="K988" i="110"/>
  <c r="B988" i="110"/>
  <c r="R987" i="110"/>
  <c r="P987" i="110"/>
  <c r="N987" i="110"/>
  <c r="K987" i="110"/>
  <c r="B987" i="110"/>
  <c r="R986" i="110"/>
  <c r="P986" i="110"/>
  <c r="N986" i="110"/>
  <c r="K986" i="110"/>
  <c r="B986" i="110"/>
  <c r="R985" i="110"/>
  <c r="P985" i="110"/>
  <c r="N985" i="110"/>
  <c r="K985" i="110"/>
  <c r="B985" i="110"/>
  <c r="R984" i="110"/>
  <c r="P984" i="110"/>
  <c r="N984" i="110"/>
  <c r="K984" i="110"/>
  <c r="B984" i="110"/>
  <c r="R983" i="110"/>
  <c r="P983" i="110"/>
  <c r="N983" i="110"/>
  <c r="K983" i="110"/>
  <c r="B983" i="110"/>
  <c r="R982" i="110"/>
  <c r="P982" i="110"/>
  <c r="N982" i="110"/>
  <c r="K982" i="110"/>
  <c r="B982" i="110"/>
  <c r="R981" i="110"/>
  <c r="P981" i="110"/>
  <c r="N981" i="110"/>
  <c r="K981" i="110"/>
  <c r="B981" i="110"/>
  <c r="R980" i="110"/>
  <c r="P980" i="110"/>
  <c r="N980" i="110"/>
  <c r="K980" i="110"/>
  <c r="B980" i="110"/>
  <c r="R979" i="110"/>
  <c r="P979" i="110"/>
  <c r="N979" i="110"/>
  <c r="K979" i="110"/>
  <c r="B979" i="110"/>
  <c r="R978" i="110"/>
  <c r="P978" i="110"/>
  <c r="N978" i="110"/>
  <c r="K978" i="110"/>
  <c r="B978" i="110"/>
  <c r="R977" i="110"/>
  <c r="P977" i="110"/>
  <c r="N977" i="110"/>
  <c r="K977" i="110"/>
  <c r="B977" i="110"/>
  <c r="R976" i="110"/>
  <c r="P976" i="110"/>
  <c r="N976" i="110"/>
  <c r="K976" i="110"/>
  <c r="B976" i="110"/>
  <c r="R975" i="110"/>
  <c r="P975" i="110"/>
  <c r="N975" i="110"/>
  <c r="K975" i="110"/>
  <c r="B975" i="110"/>
  <c r="R974" i="110"/>
  <c r="P974" i="110"/>
  <c r="N974" i="110"/>
  <c r="K974" i="110"/>
  <c r="B974" i="110"/>
  <c r="R973" i="110"/>
  <c r="P973" i="110"/>
  <c r="N973" i="110"/>
  <c r="K973" i="110"/>
  <c r="B973" i="110"/>
  <c r="R972" i="110"/>
  <c r="P972" i="110"/>
  <c r="N972" i="110"/>
  <c r="K972" i="110"/>
  <c r="B972" i="110"/>
  <c r="R971" i="110"/>
  <c r="P971" i="110"/>
  <c r="N971" i="110"/>
  <c r="K971" i="110"/>
  <c r="B971" i="110"/>
  <c r="R970" i="110"/>
  <c r="P970" i="110"/>
  <c r="N970" i="110"/>
  <c r="K970" i="110"/>
  <c r="B970" i="110"/>
  <c r="R969" i="110"/>
  <c r="P969" i="110"/>
  <c r="N969" i="110"/>
  <c r="K969" i="110"/>
  <c r="B969" i="110"/>
  <c r="R968" i="110"/>
  <c r="P968" i="110"/>
  <c r="N968" i="110"/>
  <c r="K968" i="110"/>
  <c r="B968" i="110"/>
  <c r="R967" i="110"/>
  <c r="P967" i="110"/>
  <c r="N967" i="110"/>
  <c r="K967" i="110"/>
  <c r="B967" i="110"/>
  <c r="R966" i="110"/>
  <c r="P966" i="110"/>
  <c r="N966" i="110"/>
  <c r="K966" i="110"/>
  <c r="B966" i="110"/>
  <c r="R965" i="110"/>
  <c r="P965" i="110"/>
  <c r="N965" i="110"/>
  <c r="K965" i="110"/>
  <c r="B965" i="110"/>
  <c r="R964" i="110"/>
  <c r="P964" i="110"/>
  <c r="N964" i="110"/>
  <c r="K964" i="110"/>
  <c r="B964" i="110"/>
  <c r="R963" i="110"/>
  <c r="P963" i="110"/>
  <c r="N963" i="110"/>
  <c r="K963" i="110"/>
  <c r="B963" i="110"/>
  <c r="R962" i="110"/>
  <c r="P962" i="110"/>
  <c r="N962" i="110"/>
  <c r="K962" i="110"/>
  <c r="B962" i="110"/>
  <c r="R961" i="110"/>
  <c r="P961" i="110"/>
  <c r="N961" i="110"/>
  <c r="K961" i="110"/>
  <c r="B961" i="110"/>
  <c r="R960" i="110"/>
  <c r="P960" i="110"/>
  <c r="N960" i="110"/>
  <c r="K960" i="110"/>
  <c r="B960" i="110"/>
  <c r="R959" i="110"/>
  <c r="P959" i="110"/>
  <c r="N959" i="110"/>
  <c r="K959" i="110"/>
  <c r="B959" i="110"/>
  <c r="R958" i="110"/>
  <c r="P958" i="110"/>
  <c r="N958" i="110"/>
  <c r="K958" i="110"/>
  <c r="B958" i="110"/>
  <c r="R957" i="110"/>
  <c r="P957" i="110"/>
  <c r="N957" i="110"/>
  <c r="K957" i="110"/>
  <c r="B957" i="110"/>
  <c r="R956" i="110"/>
  <c r="P956" i="110"/>
  <c r="N956" i="110"/>
  <c r="K956" i="110"/>
  <c r="B956" i="110"/>
  <c r="R955" i="110"/>
  <c r="P955" i="110"/>
  <c r="N955" i="110"/>
  <c r="K955" i="110"/>
  <c r="B955" i="110"/>
  <c r="R954" i="110"/>
  <c r="P954" i="110"/>
  <c r="N954" i="110"/>
  <c r="K954" i="110"/>
  <c r="B954" i="110"/>
  <c r="R953" i="110"/>
  <c r="P953" i="110"/>
  <c r="N953" i="110"/>
  <c r="K953" i="110"/>
  <c r="B953" i="110"/>
  <c r="R952" i="110"/>
  <c r="P952" i="110"/>
  <c r="N952" i="110"/>
  <c r="K952" i="110"/>
  <c r="B952" i="110"/>
  <c r="R951" i="110"/>
  <c r="P951" i="110"/>
  <c r="N951" i="110"/>
  <c r="K951" i="110"/>
  <c r="B951" i="110"/>
  <c r="R950" i="110"/>
  <c r="P950" i="110"/>
  <c r="N950" i="110"/>
  <c r="K950" i="110"/>
  <c r="B950" i="110"/>
  <c r="R949" i="110"/>
  <c r="P949" i="110"/>
  <c r="N949" i="110"/>
  <c r="K949" i="110"/>
  <c r="B949" i="110"/>
  <c r="R948" i="110"/>
  <c r="P948" i="110"/>
  <c r="N948" i="110"/>
  <c r="K948" i="110"/>
  <c r="B948" i="110"/>
  <c r="R947" i="110"/>
  <c r="P947" i="110"/>
  <c r="N947" i="110"/>
  <c r="K947" i="110"/>
  <c r="B947" i="110"/>
  <c r="R946" i="110"/>
  <c r="P946" i="110"/>
  <c r="N946" i="110"/>
  <c r="K946" i="110"/>
  <c r="B946" i="110"/>
  <c r="R945" i="110"/>
  <c r="P945" i="110"/>
  <c r="N945" i="110"/>
  <c r="K945" i="110"/>
  <c r="B945" i="110"/>
  <c r="R944" i="110"/>
  <c r="P944" i="110"/>
  <c r="N944" i="110"/>
  <c r="K944" i="110"/>
  <c r="B944" i="110"/>
  <c r="R943" i="110"/>
  <c r="P943" i="110"/>
  <c r="N943" i="110"/>
  <c r="K943" i="110"/>
  <c r="B943" i="110"/>
  <c r="R942" i="110"/>
  <c r="P942" i="110"/>
  <c r="N942" i="110"/>
  <c r="K942" i="110"/>
  <c r="B942" i="110"/>
  <c r="R941" i="110"/>
  <c r="P941" i="110"/>
  <c r="N941" i="110"/>
  <c r="K941" i="110"/>
  <c r="B941" i="110"/>
  <c r="R940" i="110"/>
  <c r="P940" i="110"/>
  <c r="N940" i="110"/>
  <c r="K940" i="110"/>
  <c r="B940" i="110"/>
  <c r="R939" i="110"/>
  <c r="P939" i="110"/>
  <c r="N939" i="110"/>
  <c r="K939" i="110"/>
  <c r="B939" i="110"/>
  <c r="R938" i="110"/>
  <c r="P938" i="110"/>
  <c r="N938" i="110"/>
  <c r="K938" i="110"/>
  <c r="B938" i="110"/>
  <c r="R937" i="110"/>
  <c r="P937" i="110"/>
  <c r="N937" i="110"/>
  <c r="K937" i="110"/>
  <c r="B937" i="110"/>
  <c r="R936" i="110"/>
  <c r="P936" i="110"/>
  <c r="N936" i="110"/>
  <c r="K936" i="110"/>
  <c r="B936" i="110"/>
  <c r="R935" i="110"/>
  <c r="P935" i="110"/>
  <c r="N935" i="110"/>
  <c r="K935" i="110"/>
  <c r="B935" i="110"/>
  <c r="R934" i="110"/>
  <c r="P934" i="110"/>
  <c r="N934" i="110"/>
  <c r="K934" i="110"/>
  <c r="B934" i="110"/>
  <c r="R933" i="110"/>
  <c r="P933" i="110"/>
  <c r="N933" i="110"/>
  <c r="K933" i="110"/>
  <c r="B933" i="110"/>
  <c r="R932" i="110"/>
  <c r="P932" i="110"/>
  <c r="N932" i="110"/>
  <c r="K932" i="110"/>
  <c r="B932" i="110"/>
  <c r="R931" i="110"/>
  <c r="P931" i="110"/>
  <c r="N931" i="110"/>
  <c r="K931" i="110"/>
  <c r="B931" i="110"/>
  <c r="R930" i="110"/>
  <c r="P930" i="110"/>
  <c r="N930" i="110"/>
  <c r="K930" i="110"/>
  <c r="B930" i="110"/>
  <c r="R929" i="110"/>
  <c r="P929" i="110"/>
  <c r="N929" i="110"/>
  <c r="K929" i="110"/>
  <c r="B929" i="110"/>
  <c r="R928" i="110"/>
  <c r="P928" i="110"/>
  <c r="N928" i="110"/>
  <c r="K928" i="110"/>
  <c r="B928" i="110"/>
  <c r="R927" i="110"/>
  <c r="P927" i="110"/>
  <c r="N927" i="110"/>
  <c r="K927" i="110"/>
  <c r="B927" i="110"/>
  <c r="R926" i="110"/>
  <c r="P926" i="110"/>
  <c r="N926" i="110"/>
  <c r="K926" i="110"/>
  <c r="B926" i="110"/>
  <c r="R925" i="110"/>
  <c r="P925" i="110"/>
  <c r="N925" i="110"/>
  <c r="K925" i="110"/>
  <c r="B925" i="110"/>
  <c r="R924" i="110"/>
  <c r="P924" i="110"/>
  <c r="N924" i="110"/>
  <c r="K924" i="110"/>
  <c r="B924" i="110"/>
  <c r="R923" i="110"/>
  <c r="P923" i="110"/>
  <c r="N923" i="110"/>
  <c r="K923" i="110"/>
  <c r="B923" i="110"/>
  <c r="R922" i="110"/>
  <c r="P922" i="110"/>
  <c r="N922" i="110"/>
  <c r="K922" i="110"/>
  <c r="B922" i="110"/>
  <c r="R921" i="110"/>
  <c r="P921" i="110"/>
  <c r="N921" i="110"/>
  <c r="K921" i="110"/>
  <c r="B921" i="110"/>
  <c r="R920" i="110"/>
  <c r="P920" i="110"/>
  <c r="N920" i="110"/>
  <c r="K920" i="110"/>
  <c r="B920" i="110"/>
  <c r="R919" i="110"/>
  <c r="P919" i="110"/>
  <c r="N919" i="110"/>
  <c r="K919" i="110"/>
  <c r="B919" i="110"/>
  <c r="R918" i="110"/>
  <c r="P918" i="110"/>
  <c r="N918" i="110"/>
  <c r="K918" i="110"/>
  <c r="B918" i="110"/>
  <c r="R917" i="110"/>
  <c r="P917" i="110"/>
  <c r="N917" i="110"/>
  <c r="K917" i="110"/>
  <c r="B917" i="110"/>
  <c r="R916" i="110"/>
  <c r="P916" i="110"/>
  <c r="N916" i="110"/>
  <c r="K916" i="110"/>
  <c r="B916" i="110"/>
  <c r="R915" i="110"/>
  <c r="P915" i="110"/>
  <c r="N915" i="110"/>
  <c r="K915" i="110"/>
  <c r="B915" i="110"/>
  <c r="R914" i="110"/>
  <c r="P914" i="110"/>
  <c r="N914" i="110"/>
  <c r="K914" i="110"/>
  <c r="B914" i="110"/>
  <c r="R913" i="110"/>
  <c r="P913" i="110"/>
  <c r="N913" i="110"/>
  <c r="K913" i="110"/>
  <c r="B913" i="110"/>
  <c r="R912" i="110"/>
  <c r="P912" i="110"/>
  <c r="N912" i="110"/>
  <c r="K912" i="110"/>
  <c r="B912" i="110"/>
  <c r="R911" i="110"/>
  <c r="P911" i="110"/>
  <c r="N911" i="110"/>
  <c r="K911" i="110"/>
  <c r="B911" i="110"/>
  <c r="R910" i="110"/>
  <c r="P910" i="110"/>
  <c r="N910" i="110"/>
  <c r="K910" i="110"/>
  <c r="B910" i="110"/>
  <c r="R909" i="110"/>
  <c r="P909" i="110"/>
  <c r="N909" i="110"/>
  <c r="K909" i="110"/>
  <c r="B909" i="110"/>
  <c r="R908" i="110"/>
  <c r="P908" i="110"/>
  <c r="N908" i="110"/>
  <c r="K908" i="110"/>
  <c r="B908" i="110"/>
  <c r="R907" i="110"/>
  <c r="P907" i="110"/>
  <c r="N907" i="110"/>
  <c r="K907" i="110"/>
  <c r="B907" i="110"/>
  <c r="R906" i="110"/>
  <c r="P906" i="110"/>
  <c r="N906" i="110"/>
  <c r="K906" i="110"/>
  <c r="B906" i="110"/>
  <c r="R905" i="110"/>
  <c r="P905" i="110"/>
  <c r="N905" i="110"/>
  <c r="K905" i="110"/>
  <c r="B905" i="110"/>
  <c r="R904" i="110"/>
  <c r="P904" i="110"/>
  <c r="N904" i="110"/>
  <c r="K904" i="110"/>
  <c r="B904" i="110"/>
  <c r="R903" i="110"/>
  <c r="P903" i="110"/>
  <c r="N903" i="110"/>
  <c r="K903" i="110"/>
  <c r="B903" i="110"/>
  <c r="R902" i="110"/>
  <c r="P902" i="110"/>
  <c r="N902" i="110"/>
  <c r="K902" i="110"/>
  <c r="B902" i="110"/>
  <c r="R901" i="110"/>
  <c r="P901" i="110"/>
  <c r="N901" i="110"/>
  <c r="K901" i="110"/>
  <c r="B901" i="110"/>
  <c r="R900" i="110"/>
  <c r="P900" i="110"/>
  <c r="N900" i="110"/>
  <c r="K900" i="110"/>
  <c r="B900" i="110"/>
  <c r="R899" i="110"/>
  <c r="P899" i="110"/>
  <c r="N899" i="110"/>
  <c r="K899" i="110"/>
  <c r="B899" i="110"/>
  <c r="R898" i="110"/>
  <c r="P898" i="110"/>
  <c r="N898" i="110"/>
  <c r="K898" i="110"/>
  <c r="B898" i="110"/>
  <c r="R897" i="110"/>
  <c r="P897" i="110"/>
  <c r="N897" i="110"/>
  <c r="K897" i="110"/>
  <c r="B897" i="110"/>
  <c r="R896" i="110"/>
  <c r="P896" i="110"/>
  <c r="N896" i="110"/>
  <c r="K896" i="110"/>
  <c r="B896" i="110"/>
  <c r="R895" i="110"/>
  <c r="P895" i="110"/>
  <c r="N895" i="110"/>
  <c r="K895" i="110"/>
  <c r="B895" i="110"/>
  <c r="R894" i="110"/>
  <c r="P894" i="110"/>
  <c r="N894" i="110"/>
  <c r="K894" i="110"/>
  <c r="B894" i="110"/>
  <c r="R893" i="110"/>
  <c r="P893" i="110"/>
  <c r="N893" i="110"/>
  <c r="K893" i="110"/>
  <c r="B893" i="110"/>
  <c r="R892" i="110"/>
  <c r="P892" i="110"/>
  <c r="N892" i="110"/>
  <c r="K892" i="110"/>
  <c r="B892" i="110"/>
  <c r="R891" i="110"/>
  <c r="P891" i="110"/>
  <c r="N891" i="110"/>
  <c r="K891" i="110"/>
  <c r="B891" i="110"/>
  <c r="R890" i="110"/>
  <c r="P890" i="110"/>
  <c r="N890" i="110"/>
  <c r="K890" i="110"/>
  <c r="B890" i="110"/>
  <c r="R889" i="110"/>
  <c r="P889" i="110"/>
  <c r="N889" i="110"/>
  <c r="K889" i="110"/>
  <c r="B889" i="110"/>
  <c r="R888" i="110"/>
  <c r="P888" i="110"/>
  <c r="N888" i="110"/>
  <c r="K888" i="110"/>
  <c r="B888" i="110"/>
  <c r="R887" i="110"/>
  <c r="P887" i="110"/>
  <c r="N887" i="110"/>
  <c r="K887" i="110"/>
  <c r="B887" i="110"/>
  <c r="R886" i="110"/>
  <c r="P886" i="110"/>
  <c r="N886" i="110"/>
  <c r="K886" i="110"/>
  <c r="B886" i="110"/>
  <c r="R885" i="110"/>
  <c r="P885" i="110"/>
  <c r="N885" i="110"/>
  <c r="K885" i="110"/>
  <c r="B885" i="110"/>
  <c r="R884" i="110"/>
  <c r="P884" i="110"/>
  <c r="N884" i="110"/>
  <c r="K884" i="110"/>
  <c r="B884" i="110"/>
  <c r="R883" i="110"/>
  <c r="P883" i="110"/>
  <c r="N883" i="110"/>
  <c r="K883" i="110"/>
  <c r="B883" i="110"/>
  <c r="R882" i="110"/>
  <c r="P882" i="110"/>
  <c r="N882" i="110"/>
  <c r="K882" i="110"/>
  <c r="B882" i="110"/>
  <c r="R881" i="110"/>
  <c r="P881" i="110"/>
  <c r="N881" i="110"/>
  <c r="K881" i="110"/>
  <c r="B881" i="110"/>
  <c r="R880" i="110"/>
  <c r="P880" i="110"/>
  <c r="N880" i="110"/>
  <c r="K880" i="110"/>
  <c r="B880" i="110"/>
  <c r="R879" i="110"/>
  <c r="P879" i="110"/>
  <c r="N879" i="110"/>
  <c r="K879" i="110"/>
  <c r="B879" i="110"/>
  <c r="R878" i="110"/>
  <c r="P878" i="110"/>
  <c r="N878" i="110"/>
  <c r="K878" i="110"/>
  <c r="B878" i="110"/>
  <c r="R877" i="110"/>
  <c r="P877" i="110"/>
  <c r="N877" i="110"/>
  <c r="K877" i="110"/>
  <c r="B877" i="110"/>
  <c r="R876" i="110"/>
  <c r="P876" i="110"/>
  <c r="N876" i="110"/>
  <c r="K876" i="110"/>
  <c r="B876" i="110"/>
  <c r="R875" i="110"/>
  <c r="P875" i="110"/>
  <c r="N875" i="110"/>
  <c r="K875" i="110"/>
  <c r="B875" i="110"/>
  <c r="R874" i="110"/>
  <c r="P874" i="110"/>
  <c r="N874" i="110"/>
  <c r="K874" i="110"/>
  <c r="B874" i="110"/>
  <c r="R873" i="110"/>
  <c r="P873" i="110"/>
  <c r="N873" i="110"/>
  <c r="K873" i="110"/>
  <c r="B873" i="110"/>
  <c r="R872" i="110"/>
  <c r="P872" i="110"/>
  <c r="N872" i="110"/>
  <c r="K872" i="110"/>
  <c r="B872" i="110"/>
  <c r="R871" i="110"/>
  <c r="P871" i="110"/>
  <c r="N871" i="110"/>
  <c r="K871" i="110"/>
  <c r="B871" i="110"/>
  <c r="R870" i="110"/>
  <c r="P870" i="110"/>
  <c r="N870" i="110"/>
  <c r="K870" i="110"/>
  <c r="B870" i="110"/>
  <c r="R869" i="110"/>
  <c r="P869" i="110"/>
  <c r="N869" i="110"/>
  <c r="K869" i="110"/>
  <c r="B869" i="110"/>
  <c r="R868" i="110"/>
  <c r="P868" i="110"/>
  <c r="N868" i="110"/>
  <c r="K868" i="110"/>
  <c r="B868" i="110"/>
  <c r="R867" i="110"/>
  <c r="P867" i="110"/>
  <c r="N867" i="110"/>
  <c r="K867" i="110"/>
  <c r="B867" i="110"/>
  <c r="R866" i="110"/>
  <c r="P866" i="110"/>
  <c r="N866" i="110"/>
  <c r="K866" i="110"/>
  <c r="B866" i="110"/>
  <c r="R865" i="110"/>
  <c r="P865" i="110"/>
  <c r="N865" i="110"/>
  <c r="K865" i="110"/>
  <c r="B865" i="110"/>
  <c r="R864" i="110"/>
  <c r="P864" i="110"/>
  <c r="N864" i="110"/>
  <c r="K864" i="110"/>
  <c r="B864" i="110"/>
  <c r="R863" i="110"/>
  <c r="P863" i="110"/>
  <c r="N863" i="110"/>
  <c r="K863" i="110"/>
  <c r="B863" i="110"/>
  <c r="R862" i="110"/>
  <c r="P862" i="110"/>
  <c r="N862" i="110"/>
  <c r="K862" i="110"/>
  <c r="B862" i="110"/>
  <c r="R861" i="110"/>
  <c r="P861" i="110"/>
  <c r="N861" i="110"/>
  <c r="K861" i="110"/>
  <c r="B861" i="110"/>
  <c r="R860" i="110"/>
  <c r="P860" i="110"/>
  <c r="N860" i="110"/>
  <c r="K860" i="110"/>
  <c r="B860" i="110"/>
  <c r="R859" i="110"/>
  <c r="P859" i="110"/>
  <c r="N859" i="110"/>
  <c r="K859" i="110"/>
  <c r="B859" i="110"/>
  <c r="R858" i="110"/>
  <c r="P858" i="110"/>
  <c r="N858" i="110"/>
  <c r="K858" i="110"/>
  <c r="B858" i="110"/>
  <c r="R857" i="110"/>
  <c r="P857" i="110"/>
  <c r="N857" i="110"/>
  <c r="K857" i="110"/>
  <c r="B857" i="110"/>
  <c r="R856" i="110"/>
  <c r="P856" i="110"/>
  <c r="N856" i="110"/>
  <c r="K856" i="110"/>
  <c r="B856" i="110"/>
  <c r="R855" i="110"/>
  <c r="P855" i="110"/>
  <c r="N855" i="110"/>
  <c r="K855" i="110"/>
  <c r="B855" i="110"/>
  <c r="R854" i="110"/>
  <c r="P854" i="110"/>
  <c r="N854" i="110"/>
  <c r="K854" i="110"/>
  <c r="B854" i="110"/>
  <c r="R853" i="110"/>
  <c r="P853" i="110"/>
  <c r="N853" i="110"/>
  <c r="K853" i="110"/>
  <c r="B853" i="110"/>
  <c r="R852" i="110"/>
  <c r="P852" i="110"/>
  <c r="N852" i="110"/>
  <c r="K852" i="110"/>
  <c r="B852" i="110"/>
  <c r="R851" i="110"/>
  <c r="P851" i="110"/>
  <c r="N851" i="110"/>
  <c r="K851" i="110"/>
  <c r="B851" i="110"/>
  <c r="R850" i="110"/>
  <c r="P850" i="110"/>
  <c r="N850" i="110"/>
  <c r="K850" i="110"/>
  <c r="B850" i="110"/>
  <c r="R849" i="110"/>
  <c r="P849" i="110"/>
  <c r="N849" i="110"/>
  <c r="K849" i="110"/>
  <c r="B849" i="110"/>
  <c r="R848" i="110"/>
  <c r="P848" i="110"/>
  <c r="N848" i="110"/>
  <c r="K848" i="110"/>
  <c r="B848" i="110"/>
  <c r="R847" i="110"/>
  <c r="P847" i="110"/>
  <c r="N847" i="110"/>
  <c r="K847" i="110"/>
  <c r="B847" i="110"/>
  <c r="R846" i="110"/>
  <c r="P846" i="110"/>
  <c r="N846" i="110"/>
  <c r="K846" i="110"/>
  <c r="B846" i="110"/>
  <c r="R845" i="110"/>
  <c r="P845" i="110"/>
  <c r="N845" i="110"/>
  <c r="K845" i="110"/>
  <c r="B845" i="110"/>
  <c r="R844" i="110"/>
  <c r="P844" i="110"/>
  <c r="N844" i="110"/>
  <c r="K844" i="110"/>
  <c r="B844" i="110"/>
  <c r="R843" i="110"/>
  <c r="P843" i="110"/>
  <c r="N843" i="110"/>
  <c r="K843" i="110"/>
  <c r="B843" i="110"/>
  <c r="R842" i="110"/>
  <c r="P842" i="110"/>
  <c r="N842" i="110"/>
  <c r="K842" i="110"/>
  <c r="B842" i="110"/>
  <c r="R841" i="110"/>
  <c r="P841" i="110"/>
  <c r="N841" i="110"/>
  <c r="K841" i="110"/>
  <c r="B841" i="110"/>
  <c r="R840" i="110"/>
  <c r="P840" i="110"/>
  <c r="N840" i="110"/>
  <c r="K840" i="110"/>
  <c r="B840" i="110"/>
  <c r="R839" i="110"/>
  <c r="P839" i="110"/>
  <c r="N839" i="110"/>
  <c r="K839" i="110"/>
  <c r="B839" i="110"/>
  <c r="R838" i="110"/>
  <c r="P838" i="110"/>
  <c r="N838" i="110"/>
  <c r="K838" i="110"/>
  <c r="B838" i="110"/>
  <c r="R837" i="110"/>
  <c r="P837" i="110"/>
  <c r="N837" i="110"/>
  <c r="K837" i="110"/>
  <c r="B837" i="110"/>
  <c r="R836" i="110"/>
  <c r="P836" i="110"/>
  <c r="N836" i="110"/>
  <c r="K836" i="110"/>
  <c r="B836" i="110"/>
  <c r="R835" i="110"/>
  <c r="P835" i="110"/>
  <c r="N835" i="110"/>
  <c r="K835" i="110"/>
  <c r="B835" i="110"/>
  <c r="R834" i="110"/>
  <c r="P834" i="110"/>
  <c r="N834" i="110"/>
  <c r="K834" i="110"/>
  <c r="B834" i="110"/>
  <c r="R833" i="110"/>
  <c r="P833" i="110"/>
  <c r="N833" i="110"/>
  <c r="K833" i="110"/>
  <c r="B833" i="110"/>
  <c r="R832" i="110"/>
  <c r="P832" i="110"/>
  <c r="N832" i="110"/>
  <c r="K832" i="110"/>
  <c r="B832" i="110"/>
  <c r="R831" i="110"/>
  <c r="P831" i="110"/>
  <c r="N831" i="110"/>
  <c r="K831" i="110"/>
  <c r="B831" i="110"/>
  <c r="R830" i="110"/>
  <c r="P830" i="110"/>
  <c r="N830" i="110"/>
  <c r="K830" i="110"/>
  <c r="B830" i="110"/>
  <c r="R829" i="110"/>
  <c r="P829" i="110"/>
  <c r="N829" i="110"/>
  <c r="K829" i="110"/>
  <c r="B829" i="110"/>
  <c r="R828" i="110"/>
  <c r="P828" i="110"/>
  <c r="N828" i="110"/>
  <c r="K828" i="110"/>
  <c r="B828" i="110"/>
  <c r="R827" i="110"/>
  <c r="P827" i="110"/>
  <c r="N827" i="110"/>
  <c r="K827" i="110"/>
  <c r="B827" i="110"/>
  <c r="R826" i="110"/>
  <c r="P826" i="110"/>
  <c r="N826" i="110"/>
  <c r="K826" i="110"/>
  <c r="B826" i="110"/>
  <c r="R825" i="110"/>
  <c r="P825" i="110"/>
  <c r="N825" i="110"/>
  <c r="K825" i="110"/>
  <c r="B825" i="110"/>
  <c r="R824" i="110"/>
  <c r="P824" i="110"/>
  <c r="N824" i="110"/>
  <c r="K824" i="110"/>
  <c r="B824" i="110"/>
  <c r="R823" i="110"/>
  <c r="P823" i="110"/>
  <c r="N823" i="110"/>
  <c r="K823" i="110"/>
  <c r="B823" i="110"/>
  <c r="R822" i="110"/>
  <c r="P822" i="110"/>
  <c r="N822" i="110"/>
  <c r="K822" i="110"/>
  <c r="B822" i="110"/>
  <c r="R821" i="110"/>
  <c r="P821" i="110"/>
  <c r="N821" i="110"/>
  <c r="K821" i="110"/>
  <c r="B821" i="110"/>
  <c r="R820" i="110"/>
  <c r="P820" i="110"/>
  <c r="N820" i="110"/>
  <c r="K820" i="110"/>
  <c r="B820" i="110"/>
  <c r="R819" i="110"/>
  <c r="P819" i="110"/>
  <c r="N819" i="110"/>
  <c r="K819" i="110"/>
  <c r="B819" i="110"/>
  <c r="R818" i="110"/>
  <c r="P818" i="110"/>
  <c r="N818" i="110"/>
  <c r="K818" i="110"/>
  <c r="B818" i="110"/>
  <c r="R817" i="110"/>
  <c r="P817" i="110"/>
  <c r="N817" i="110"/>
  <c r="K817" i="110"/>
  <c r="B817" i="110"/>
  <c r="R816" i="110"/>
  <c r="P816" i="110"/>
  <c r="N816" i="110"/>
  <c r="K816" i="110"/>
  <c r="B816" i="110"/>
  <c r="R815" i="110"/>
  <c r="P815" i="110"/>
  <c r="N815" i="110"/>
  <c r="K815" i="110"/>
  <c r="B815" i="110"/>
  <c r="R814" i="110"/>
  <c r="P814" i="110"/>
  <c r="N814" i="110"/>
  <c r="K814" i="110"/>
  <c r="B814" i="110"/>
  <c r="R813" i="110"/>
  <c r="P813" i="110"/>
  <c r="N813" i="110"/>
  <c r="K813" i="110"/>
  <c r="B813" i="110"/>
  <c r="R812" i="110"/>
  <c r="P812" i="110"/>
  <c r="N812" i="110"/>
  <c r="K812" i="110"/>
  <c r="B812" i="110"/>
  <c r="R811" i="110"/>
  <c r="P811" i="110"/>
  <c r="N811" i="110"/>
  <c r="K811" i="110"/>
  <c r="B811" i="110"/>
  <c r="R810" i="110"/>
  <c r="P810" i="110"/>
  <c r="N810" i="110"/>
  <c r="K810" i="110"/>
  <c r="B810" i="110"/>
  <c r="R809" i="110"/>
  <c r="P809" i="110"/>
  <c r="N809" i="110"/>
  <c r="K809" i="110"/>
  <c r="B809" i="110"/>
  <c r="R808" i="110"/>
  <c r="P808" i="110"/>
  <c r="N808" i="110"/>
  <c r="K808" i="110"/>
  <c r="B808" i="110"/>
  <c r="R807" i="110"/>
  <c r="P807" i="110"/>
  <c r="N807" i="110"/>
  <c r="K807" i="110"/>
  <c r="B807" i="110"/>
  <c r="R806" i="110"/>
  <c r="P806" i="110"/>
  <c r="N806" i="110"/>
  <c r="K806" i="110"/>
  <c r="B806" i="110"/>
  <c r="R805" i="110"/>
  <c r="P805" i="110"/>
  <c r="N805" i="110"/>
  <c r="K805" i="110"/>
  <c r="B805" i="110"/>
  <c r="R804" i="110"/>
  <c r="P804" i="110"/>
  <c r="N804" i="110"/>
  <c r="K804" i="110"/>
  <c r="B804" i="110"/>
  <c r="R803" i="110"/>
  <c r="P803" i="110"/>
  <c r="N803" i="110"/>
  <c r="K803" i="110"/>
  <c r="B803" i="110"/>
  <c r="R802" i="110"/>
  <c r="P802" i="110"/>
  <c r="N802" i="110"/>
  <c r="K802" i="110"/>
  <c r="B802" i="110"/>
  <c r="R801" i="110"/>
  <c r="P801" i="110"/>
  <c r="N801" i="110"/>
  <c r="K801" i="110"/>
  <c r="B801" i="110"/>
  <c r="R800" i="110"/>
  <c r="P800" i="110"/>
  <c r="N800" i="110"/>
  <c r="K800" i="110"/>
  <c r="B800" i="110"/>
  <c r="R799" i="110"/>
  <c r="P799" i="110"/>
  <c r="N799" i="110"/>
  <c r="K799" i="110"/>
  <c r="B799" i="110"/>
  <c r="R798" i="110"/>
  <c r="P798" i="110"/>
  <c r="N798" i="110"/>
  <c r="K798" i="110"/>
  <c r="B798" i="110"/>
  <c r="R797" i="110"/>
  <c r="P797" i="110"/>
  <c r="N797" i="110"/>
  <c r="K797" i="110"/>
  <c r="B797" i="110"/>
  <c r="R796" i="110"/>
  <c r="P796" i="110"/>
  <c r="N796" i="110"/>
  <c r="K796" i="110"/>
  <c r="B796" i="110"/>
  <c r="R795" i="110"/>
  <c r="P795" i="110"/>
  <c r="N795" i="110"/>
  <c r="K795" i="110"/>
  <c r="B795" i="110"/>
  <c r="R794" i="110"/>
  <c r="P794" i="110"/>
  <c r="N794" i="110"/>
  <c r="K794" i="110"/>
  <c r="B794" i="110"/>
  <c r="R793" i="110"/>
  <c r="P793" i="110"/>
  <c r="N793" i="110"/>
  <c r="K793" i="110"/>
  <c r="B793" i="110"/>
  <c r="R792" i="110"/>
  <c r="P792" i="110"/>
  <c r="N792" i="110"/>
  <c r="K792" i="110"/>
  <c r="B792" i="110"/>
  <c r="R791" i="110"/>
  <c r="P791" i="110"/>
  <c r="N791" i="110"/>
  <c r="K791" i="110"/>
  <c r="B791" i="110"/>
  <c r="R790" i="110"/>
  <c r="P790" i="110"/>
  <c r="N790" i="110"/>
  <c r="K790" i="110"/>
  <c r="B790" i="110"/>
  <c r="R789" i="110"/>
  <c r="P789" i="110"/>
  <c r="N789" i="110"/>
  <c r="K789" i="110"/>
  <c r="B789" i="110"/>
  <c r="R788" i="110"/>
  <c r="P788" i="110"/>
  <c r="N788" i="110"/>
  <c r="K788" i="110"/>
  <c r="B788" i="110"/>
  <c r="R787" i="110"/>
  <c r="P787" i="110"/>
  <c r="N787" i="110"/>
  <c r="K787" i="110"/>
  <c r="B787" i="110"/>
  <c r="R786" i="110"/>
  <c r="P786" i="110"/>
  <c r="N786" i="110"/>
  <c r="K786" i="110"/>
  <c r="B786" i="110"/>
  <c r="R785" i="110"/>
  <c r="P785" i="110"/>
  <c r="N785" i="110"/>
  <c r="K785" i="110"/>
  <c r="B785" i="110"/>
  <c r="R784" i="110"/>
  <c r="P784" i="110"/>
  <c r="N784" i="110"/>
  <c r="K784" i="110"/>
  <c r="B784" i="110"/>
  <c r="R783" i="110"/>
  <c r="P783" i="110"/>
  <c r="N783" i="110"/>
  <c r="K783" i="110"/>
  <c r="B783" i="110"/>
  <c r="R782" i="110"/>
  <c r="P782" i="110"/>
  <c r="N782" i="110"/>
  <c r="K782" i="110"/>
  <c r="B782" i="110"/>
  <c r="R781" i="110"/>
  <c r="P781" i="110"/>
  <c r="N781" i="110"/>
  <c r="K781" i="110"/>
  <c r="B781" i="110"/>
  <c r="R780" i="110"/>
  <c r="P780" i="110"/>
  <c r="N780" i="110"/>
  <c r="K780" i="110"/>
  <c r="B780" i="110"/>
  <c r="R779" i="110"/>
  <c r="P779" i="110"/>
  <c r="N779" i="110"/>
  <c r="K779" i="110"/>
  <c r="B779" i="110"/>
  <c r="R778" i="110"/>
  <c r="P778" i="110"/>
  <c r="N778" i="110"/>
  <c r="K778" i="110"/>
  <c r="B778" i="110"/>
  <c r="R777" i="110"/>
  <c r="P777" i="110"/>
  <c r="N777" i="110"/>
  <c r="K777" i="110"/>
  <c r="B777" i="110"/>
  <c r="R776" i="110"/>
  <c r="P776" i="110"/>
  <c r="N776" i="110"/>
  <c r="K776" i="110"/>
  <c r="B776" i="110"/>
  <c r="R775" i="110"/>
  <c r="P775" i="110"/>
  <c r="N775" i="110"/>
  <c r="K775" i="110"/>
  <c r="B775" i="110"/>
  <c r="R774" i="110"/>
  <c r="P774" i="110"/>
  <c r="N774" i="110"/>
  <c r="K774" i="110"/>
  <c r="B774" i="110"/>
  <c r="R773" i="110"/>
  <c r="P773" i="110"/>
  <c r="N773" i="110"/>
  <c r="K773" i="110"/>
  <c r="B773" i="110"/>
  <c r="R772" i="110"/>
  <c r="P772" i="110"/>
  <c r="N772" i="110"/>
  <c r="K772" i="110"/>
  <c r="B772" i="110"/>
  <c r="R771" i="110"/>
  <c r="P771" i="110"/>
  <c r="N771" i="110"/>
  <c r="K771" i="110"/>
  <c r="B771" i="110"/>
  <c r="R770" i="110"/>
  <c r="P770" i="110"/>
  <c r="N770" i="110"/>
  <c r="K770" i="110"/>
  <c r="B770" i="110"/>
  <c r="R769" i="110"/>
  <c r="P769" i="110"/>
  <c r="N769" i="110"/>
  <c r="K769" i="110"/>
  <c r="B769" i="110"/>
  <c r="R768" i="110"/>
  <c r="P768" i="110"/>
  <c r="N768" i="110"/>
  <c r="K768" i="110"/>
  <c r="B768" i="110"/>
  <c r="R767" i="110"/>
  <c r="P767" i="110"/>
  <c r="N767" i="110"/>
  <c r="K767" i="110"/>
  <c r="B767" i="110"/>
  <c r="R766" i="110"/>
  <c r="P766" i="110"/>
  <c r="N766" i="110"/>
  <c r="K766" i="110"/>
  <c r="B766" i="110"/>
  <c r="R765" i="110"/>
  <c r="P765" i="110"/>
  <c r="N765" i="110"/>
  <c r="K765" i="110"/>
  <c r="B765" i="110"/>
  <c r="R764" i="110"/>
  <c r="P764" i="110"/>
  <c r="N764" i="110"/>
  <c r="K764" i="110"/>
  <c r="B764" i="110"/>
  <c r="R763" i="110"/>
  <c r="P763" i="110"/>
  <c r="N763" i="110"/>
  <c r="K763" i="110"/>
  <c r="B763" i="110"/>
  <c r="R762" i="110"/>
  <c r="P762" i="110"/>
  <c r="N762" i="110"/>
  <c r="K762" i="110"/>
  <c r="B762" i="110"/>
  <c r="R761" i="110"/>
  <c r="P761" i="110"/>
  <c r="N761" i="110"/>
  <c r="K761" i="110"/>
  <c r="B761" i="110"/>
  <c r="R760" i="110"/>
  <c r="P760" i="110"/>
  <c r="N760" i="110"/>
  <c r="K760" i="110"/>
  <c r="B760" i="110"/>
  <c r="R759" i="110"/>
  <c r="P759" i="110"/>
  <c r="N759" i="110"/>
  <c r="K759" i="110"/>
  <c r="B759" i="110"/>
  <c r="R758" i="110"/>
  <c r="P758" i="110"/>
  <c r="N758" i="110"/>
  <c r="K758" i="110"/>
  <c r="B758" i="110"/>
  <c r="R757" i="110"/>
  <c r="P757" i="110"/>
  <c r="N757" i="110"/>
  <c r="K757" i="110"/>
  <c r="B757" i="110"/>
  <c r="R756" i="110"/>
  <c r="P756" i="110"/>
  <c r="N756" i="110"/>
  <c r="K756" i="110"/>
  <c r="B756" i="110"/>
  <c r="R755" i="110"/>
  <c r="P755" i="110"/>
  <c r="N755" i="110"/>
  <c r="K755" i="110"/>
  <c r="B755" i="110"/>
  <c r="R754" i="110"/>
  <c r="P754" i="110"/>
  <c r="N754" i="110"/>
  <c r="K754" i="110"/>
  <c r="B754" i="110"/>
  <c r="R753" i="110"/>
  <c r="P753" i="110"/>
  <c r="N753" i="110"/>
  <c r="K753" i="110"/>
  <c r="B753" i="110"/>
  <c r="R752" i="110"/>
  <c r="P752" i="110"/>
  <c r="N752" i="110"/>
  <c r="K752" i="110"/>
  <c r="B752" i="110"/>
  <c r="R751" i="110"/>
  <c r="P751" i="110"/>
  <c r="N751" i="110"/>
  <c r="K751" i="110"/>
  <c r="B751" i="110"/>
  <c r="R750" i="110"/>
  <c r="P750" i="110"/>
  <c r="N750" i="110"/>
  <c r="K750" i="110"/>
  <c r="B750" i="110"/>
  <c r="R749" i="110"/>
  <c r="P749" i="110"/>
  <c r="N749" i="110"/>
  <c r="K749" i="110"/>
  <c r="B749" i="110"/>
  <c r="R748" i="110"/>
  <c r="P748" i="110"/>
  <c r="N748" i="110"/>
  <c r="K748" i="110"/>
  <c r="B748" i="110"/>
  <c r="R747" i="110"/>
  <c r="P747" i="110"/>
  <c r="N747" i="110"/>
  <c r="K747" i="110"/>
  <c r="B747" i="110"/>
  <c r="R746" i="110"/>
  <c r="P746" i="110"/>
  <c r="N746" i="110"/>
  <c r="K746" i="110"/>
  <c r="B746" i="110"/>
  <c r="R745" i="110"/>
  <c r="P745" i="110"/>
  <c r="N745" i="110"/>
  <c r="K745" i="110"/>
  <c r="B745" i="110"/>
  <c r="R744" i="110"/>
  <c r="P744" i="110"/>
  <c r="N744" i="110"/>
  <c r="K744" i="110"/>
  <c r="B744" i="110"/>
  <c r="R743" i="110"/>
  <c r="P743" i="110"/>
  <c r="N743" i="110"/>
  <c r="K743" i="110"/>
  <c r="B743" i="110"/>
  <c r="R742" i="110"/>
  <c r="P742" i="110"/>
  <c r="N742" i="110"/>
  <c r="K742" i="110"/>
  <c r="B742" i="110"/>
  <c r="R741" i="110"/>
  <c r="P741" i="110"/>
  <c r="N741" i="110"/>
  <c r="K741" i="110"/>
  <c r="B741" i="110"/>
  <c r="R740" i="110"/>
  <c r="P740" i="110"/>
  <c r="N740" i="110"/>
  <c r="K740" i="110"/>
  <c r="B740" i="110"/>
  <c r="R739" i="110"/>
  <c r="P739" i="110"/>
  <c r="N739" i="110"/>
  <c r="K739" i="110"/>
  <c r="B739" i="110"/>
  <c r="R738" i="110"/>
  <c r="P738" i="110"/>
  <c r="N738" i="110"/>
  <c r="K738" i="110"/>
  <c r="B738" i="110"/>
  <c r="R737" i="110"/>
  <c r="P737" i="110"/>
  <c r="N737" i="110"/>
  <c r="K737" i="110"/>
  <c r="B737" i="110"/>
  <c r="R736" i="110"/>
  <c r="P736" i="110"/>
  <c r="N736" i="110"/>
  <c r="K736" i="110"/>
  <c r="B736" i="110"/>
  <c r="R735" i="110"/>
  <c r="P735" i="110"/>
  <c r="N735" i="110"/>
  <c r="K735" i="110"/>
  <c r="B735" i="110"/>
  <c r="R734" i="110"/>
  <c r="P734" i="110"/>
  <c r="N734" i="110"/>
  <c r="K734" i="110"/>
  <c r="B734" i="110"/>
  <c r="R733" i="110"/>
  <c r="P733" i="110"/>
  <c r="N733" i="110"/>
  <c r="K733" i="110"/>
  <c r="B733" i="110"/>
  <c r="R732" i="110"/>
  <c r="P732" i="110"/>
  <c r="N732" i="110"/>
  <c r="K732" i="110"/>
  <c r="B732" i="110"/>
  <c r="R731" i="110"/>
  <c r="P731" i="110"/>
  <c r="N731" i="110"/>
  <c r="K731" i="110"/>
  <c r="B731" i="110"/>
  <c r="R730" i="110"/>
  <c r="P730" i="110"/>
  <c r="N730" i="110"/>
  <c r="K730" i="110"/>
  <c r="B730" i="110"/>
  <c r="R729" i="110"/>
  <c r="P729" i="110"/>
  <c r="N729" i="110"/>
  <c r="K729" i="110"/>
  <c r="B729" i="110"/>
  <c r="R728" i="110"/>
  <c r="P728" i="110"/>
  <c r="N728" i="110"/>
  <c r="K728" i="110"/>
  <c r="B728" i="110"/>
  <c r="R727" i="110"/>
  <c r="P727" i="110"/>
  <c r="N727" i="110"/>
  <c r="K727" i="110"/>
  <c r="B727" i="110"/>
  <c r="R726" i="110"/>
  <c r="P726" i="110"/>
  <c r="N726" i="110"/>
  <c r="K726" i="110"/>
  <c r="B726" i="110"/>
  <c r="R725" i="110"/>
  <c r="P725" i="110"/>
  <c r="N725" i="110"/>
  <c r="K725" i="110"/>
  <c r="B725" i="110"/>
  <c r="R724" i="110"/>
  <c r="P724" i="110"/>
  <c r="N724" i="110"/>
  <c r="K724" i="110"/>
  <c r="B724" i="110"/>
  <c r="R723" i="110"/>
  <c r="P723" i="110"/>
  <c r="N723" i="110"/>
  <c r="K723" i="110"/>
  <c r="B723" i="110"/>
  <c r="R722" i="110"/>
  <c r="P722" i="110"/>
  <c r="N722" i="110"/>
  <c r="K722" i="110"/>
  <c r="B722" i="110"/>
  <c r="R721" i="110"/>
  <c r="P721" i="110"/>
  <c r="N721" i="110"/>
  <c r="K721" i="110"/>
  <c r="B721" i="110"/>
  <c r="R720" i="110"/>
  <c r="P720" i="110"/>
  <c r="N720" i="110"/>
  <c r="K720" i="110"/>
  <c r="B720" i="110"/>
  <c r="R719" i="110"/>
  <c r="P719" i="110"/>
  <c r="N719" i="110"/>
  <c r="K719" i="110"/>
  <c r="B719" i="110"/>
  <c r="R718" i="110"/>
  <c r="P718" i="110"/>
  <c r="N718" i="110"/>
  <c r="K718" i="110"/>
  <c r="B718" i="110"/>
  <c r="R717" i="110"/>
  <c r="P717" i="110"/>
  <c r="N717" i="110"/>
  <c r="K717" i="110"/>
  <c r="B717" i="110"/>
  <c r="R716" i="110"/>
  <c r="P716" i="110"/>
  <c r="N716" i="110"/>
  <c r="K716" i="110"/>
  <c r="B716" i="110"/>
  <c r="R715" i="110"/>
  <c r="P715" i="110"/>
  <c r="N715" i="110"/>
  <c r="K715" i="110"/>
  <c r="B715" i="110"/>
  <c r="R714" i="110"/>
  <c r="P714" i="110"/>
  <c r="N714" i="110"/>
  <c r="K714" i="110"/>
  <c r="B714" i="110"/>
  <c r="R713" i="110"/>
  <c r="P713" i="110"/>
  <c r="N713" i="110"/>
  <c r="K713" i="110"/>
  <c r="B713" i="110"/>
  <c r="R712" i="110"/>
  <c r="P712" i="110"/>
  <c r="N712" i="110"/>
  <c r="K712" i="110"/>
  <c r="B712" i="110"/>
  <c r="R711" i="110"/>
  <c r="P711" i="110"/>
  <c r="N711" i="110"/>
  <c r="K711" i="110"/>
  <c r="B711" i="110"/>
  <c r="R710" i="110"/>
  <c r="P710" i="110"/>
  <c r="N710" i="110"/>
  <c r="K710" i="110"/>
  <c r="B710" i="110"/>
  <c r="R709" i="110"/>
  <c r="P709" i="110"/>
  <c r="N709" i="110"/>
  <c r="K709" i="110"/>
  <c r="B709" i="110"/>
  <c r="R708" i="110"/>
  <c r="P708" i="110"/>
  <c r="N708" i="110"/>
  <c r="K708" i="110"/>
  <c r="B708" i="110"/>
  <c r="R707" i="110"/>
  <c r="P707" i="110"/>
  <c r="N707" i="110"/>
  <c r="K707" i="110"/>
  <c r="B707" i="110"/>
  <c r="R706" i="110"/>
  <c r="P706" i="110"/>
  <c r="N706" i="110"/>
  <c r="K706" i="110"/>
  <c r="B706" i="110"/>
  <c r="R705" i="110"/>
  <c r="P705" i="110"/>
  <c r="N705" i="110"/>
  <c r="K705" i="110"/>
  <c r="B705" i="110"/>
  <c r="R704" i="110"/>
  <c r="P704" i="110"/>
  <c r="N704" i="110"/>
  <c r="K704" i="110"/>
  <c r="B704" i="110"/>
  <c r="R703" i="110"/>
  <c r="P703" i="110"/>
  <c r="N703" i="110"/>
  <c r="K703" i="110"/>
  <c r="B703" i="110"/>
  <c r="R702" i="110"/>
  <c r="P702" i="110"/>
  <c r="N702" i="110"/>
  <c r="K702" i="110"/>
  <c r="B702" i="110"/>
  <c r="R701" i="110"/>
  <c r="P701" i="110"/>
  <c r="N701" i="110"/>
  <c r="K701" i="110"/>
  <c r="B701" i="110"/>
  <c r="R700" i="110"/>
  <c r="P700" i="110"/>
  <c r="N700" i="110"/>
  <c r="K700" i="110"/>
  <c r="B700" i="110"/>
  <c r="R699" i="110"/>
  <c r="P699" i="110"/>
  <c r="N699" i="110"/>
  <c r="K699" i="110"/>
  <c r="B699" i="110"/>
  <c r="R698" i="110"/>
  <c r="P698" i="110"/>
  <c r="N698" i="110"/>
  <c r="K698" i="110"/>
  <c r="B698" i="110"/>
  <c r="R697" i="110"/>
  <c r="P697" i="110"/>
  <c r="N697" i="110"/>
  <c r="K697" i="110"/>
  <c r="B697" i="110"/>
  <c r="R696" i="110"/>
  <c r="P696" i="110"/>
  <c r="N696" i="110"/>
  <c r="K696" i="110"/>
  <c r="B696" i="110"/>
  <c r="R695" i="110"/>
  <c r="P695" i="110"/>
  <c r="N695" i="110"/>
  <c r="K695" i="110"/>
  <c r="B695" i="110"/>
  <c r="R694" i="110"/>
  <c r="P694" i="110"/>
  <c r="N694" i="110"/>
  <c r="K694" i="110"/>
  <c r="B694" i="110"/>
  <c r="R693" i="110"/>
  <c r="P693" i="110"/>
  <c r="N693" i="110"/>
  <c r="K693" i="110"/>
  <c r="B693" i="110"/>
  <c r="R692" i="110"/>
  <c r="P692" i="110"/>
  <c r="N692" i="110"/>
  <c r="K692" i="110"/>
  <c r="B692" i="110"/>
  <c r="R691" i="110"/>
  <c r="P691" i="110"/>
  <c r="N691" i="110"/>
  <c r="K691" i="110"/>
  <c r="B691" i="110"/>
  <c r="R690" i="110"/>
  <c r="P690" i="110"/>
  <c r="N690" i="110"/>
  <c r="K690" i="110"/>
  <c r="B690" i="110"/>
  <c r="R689" i="110"/>
  <c r="P689" i="110"/>
  <c r="N689" i="110"/>
  <c r="K689" i="110"/>
  <c r="B689" i="110"/>
  <c r="R688" i="110"/>
  <c r="P688" i="110"/>
  <c r="N688" i="110"/>
  <c r="K688" i="110"/>
  <c r="B688" i="110"/>
  <c r="R687" i="110"/>
  <c r="P687" i="110"/>
  <c r="N687" i="110"/>
  <c r="K687" i="110"/>
  <c r="B687" i="110"/>
  <c r="R686" i="110"/>
  <c r="P686" i="110"/>
  <c r="N686" i="110"/>
  <c r="K686" i="110"/>
  <c r="B686" i="110"/>
  <c r="R685" i="110"/>
  <c r="P685" i="110"/>
  <c r="N685" i="110"/>
  <c r="K685" i="110"/>
  <c r="B685" i="110"/>
  <c r="R684" i="110"/>
  <c r="P684" i="110"/>
  <c r="N684" i="110"/>
  <c r="K684" i="110"/>
  <c r="B684" i="110"/>
  <c r="R683" i="110"/>
  <c r="P683" i="110"/>
  <c r="N683" i="110"/>
  <c r="K683" i="110"/>
  <c r="B683" i="110"/>
  <c r="R682" i="110"/>
  <c r="P682" i="110"/>
  <c r="N682" i="110"/>
  <c r="K682" i="110"/>
  <c r="B682" i="110"/>
  <c r="R681" i="110"/>
  <c r="P681" i="110"/>
  <c r="N681" i="110"/>
  <c r="K681" i="110"/>
  <c r="B681" i="110"/>
  <c r="R680" i="110"/>
  <c r="P680" i="110"/>
  <c r="N680" i="110"/>
  <c r="K680" i="110"/>
  <c r="B680" i="110"/>
  <c r="R679" i="110"/>
  <c r="P679" i="110"/>
  <c r="N679" i="110"/>
  <c r="K679" i="110"/>
  <c r="B679" i="110"/>
  <c r="R678" i="110"/>
  <c r="P678" i="110"/>
  <c r="N678" i="110"/>
  <c r="K678" i="110"/>
  <c r="B678" i="110"/>
  <c r="R677" i="110"/>
  <c r="P677" i="110"/>
  <c r="N677" i="110"/>
  <c r="K677" i="110"/>
  <c r="B677" i="110"/>
  <c r="R676" i="110"/>
  <c r="P676" i="110"/>
  <c r="N676" i="110"/>
  <c r="K676" i="110"/>
  <c r="B676" i="110"/>
  <c r="R675" i="110"/>
  <c r="P675" i="110"/>
  <c r="N675" i="110"/>
  <c r="K675" i="110"/>
  <c r="B675" i="110"/>
  <c r="R674" i="110"/>
  <c r="P674" i="110"/>
  <c r="N674" i="110"/>
  <c r="K674" i="110"/>
  <c r="B674" i="110"/>
  <c r="R673" i="110"/>
  <c r="P673" i="110"/>
  <c r="N673" i="110"/>
  <c r="K673" i="110"/>
  <c r="B673" i="110"/>
  <c r="R672" i="110"/>
  <c r="P672" i="110"/>
  <c r="N672" i="110"/>
  <c r="K672" i="110"/>
  <c r="B672" i="110"/>
  <c r="R671" i="110"/>
  <c r="P671" i="110"/>
  <c r="N671" i="110"/>
  <c r="K671" i="110"/>
  <c r="B671" i="110"/>
  <c r="R670" i="110"/>
  <c r="P670" i="110"/>
  <c r="N670" i="110"/>
  <c r="K670" i="110"/>
  <c r="B670" i="110"/>
  <c r="R669" i="110"/>
  <c r="P669" i="110"/>
  <c r="N669" i="110"/>
  <c r="K669" i="110"/>
  <c r="B669" i="110"/>
  <c r="R668" i="110"/>
  <c r="P668" i="110"/>
  <c r="N668" i="110"/>
  <c r="K668" i="110"/>
  <c r="B668" i="110"/>
  <c r="R667" i="110"/>
  <c r="P667" i="110"/>
  <c r="N667" i="110"/>
  <c r="K667" i="110"/>
  <c r="B667" i="110"/>
  <c r="R666" i="110"/>
  <c r="P666" i="110"/>
  <c r="N666" i="110"/>
  <c r="K666" i="110"/>
  <c r="B666" i="110"/>
  <c r="R665" i="110"/>
  <c r="P665" i="110"/>
  <c r="N665" i="110"/>
  <c r="K665" i="110"/>
  <c r="B665" i="110"/>
  <c r="R664" i="110"/>
  <c r="P664" i="110"/>
  <c r="N664" i="110"/>
  <c r="K664" i="110"/>
  <c r="B664" i="110"/>
  <c r="R663" i="110"/>
  <c r="P663" i="110"/>
  <c r="N663" i="110"/>
  <c r="K663" i="110"/>
  <c r="B663" i="110"/>
  <c r="R662" i="110"/>
  <c r="P662" i="110"/>
  <c r="N662" i="110"/>
  <c r="K662" i="110"/>
  <c r="B662" i="110"/>
  <c r="R661" i="110"/>
  <c r="P661" i="110"/>
  <c r="N661" i="110"/>
  <c r="K661" i="110"/>
  <c r="B661" i="110"/>
  <c r="R660" i="110"/>
  <c r="P660" i="110"/>
  <c r="N660" i="110"/>
  <c r="K660" i="110"/>
  <c r="B660" i="110"/>
  <c r="R659" i="110"/>
  <c r="P659" i="110"/>
  <c r="N659" i="110"/>
  <c r="K659" i="110"/>
  <c r="B659" i="110"/>
  <c r="R658" i="110"/>
  <c r="P658" i="110"/>
  <c r="N658" i="110"/>
  <c r="K658" i="110"/>
  <c r="B658" i="110"/>
  <c r="R657" i="110"/>
  <c r="P657" i="110"/>
  <c r="N657" i="110"/>
  <c r="K657" i="110"/>
  <c r="B657" i="110"/>
  <c r="R656" i="110"/>
  <c r="P656" i="110"/>
  <c r="N656" i="110"/>
  <c r="K656" i="110"/>
  <c r="B656" i="110"/>
  <c r="R655" i="110"/>
  <c r="P655" i="110"/>
  <c r="N655" i="110"/>
  <c r="K655" i="110"/>
  <c r="B655" i="110"/>
  <c r="R654" i="110"/>
  <c r="P654" i="110"/>
  <c r="N654" i="110"/>
  <c r="K654" i="110"/>
  <c r="B654" i="110"/>
  <c r="R653" i="110"/>
  <c r="P653" i="110"/>
  <c r="N653" i="110"/>
  <c r="K653" i="110"/>
  <c r="B653" i="110"/>
  <c r="R652" i="110"/>
  <c r="P652" i="110"/>
  <c r="N652" i="110"/>
  <c r="K652" i="110"/>
  <c r="B652" i="110"/>
  <c r="R651" i="110"/>
  <c r="P651" i="110"/>
  <c r="N651" i="110"/>
  <c r="K651" i="110"/>
  <c r="B651" i="110"/>
  <c r="R650" i="110"/>
  <c r="P650" i="110"/>
  <c r="N650" i="110"/>
  <c r="K650" i="110"/>
  <c r="B650" i="110"/>
  <c r="R649" i="110"/>
  <c r="P649" i="110"/>
  <c r="N649" i="110"/>
  <c r="K649" i="110"/>
  <c r="B649" i="110"/>
  <c r="R648" i="110"/>
  <c r="P648" i="110"/>
  <c r="N648" i="110"/>
  <c r="K648" i="110"/>
  <c r="B648" i="110"/>
  <c r="R647" i="110"/>
  <c r="P647" i="110"/>
  <c r="N647" i="110"/>
  <c r="K647" i="110"/>
  <c r="B647" i="110"/>
  <c r="R646" i="110"/>
  <c r="P646" i="110"/>
  <c r="N646" i="110"/>
  <c r="K646" i="110"/>
  <c r="B646" i="110"/>
  <c r="R645" i="110"/>
  <c r="P645" i="110"/>
  <c r="N645" i="110"/>
  <c r="K645" i="110"/>
  <c r="B645" i="110"/>
  <c r="R644" i="110"/>
  <c r="P644" i="110"/>
  <c r="N644" i="110"/>
  <c r="K644" i="110"/>
  <c r="B644" i="110"/>
  <c r="R643" i="110"/>
  <c r="P643" i="110"/>
  <c r="N643" i="110"/>
  <c r="K643" i="110"/>
  <c r="B643" i="110"/>
  <c r="R642" i="110"/>
  <c r="P642" i="110"/>
  <c r="N642" i="110"/>
  <c r="K642" i="110"/>
  <c r="B642" i="110"/>
  <c r="R641" i="110"/>
  <c r="P641" i="110"/>
  <c r="N641" i="110"/>
  <c r="K641" i="110"/>
  <c r="B641" i="110"/>
  <c r="R640" i="110"/>
  <c r="P640" i="110"/>
  <c r="N640" i="110"/>
  <c r="K640" i="110"/>
  <c r="B640" i="110"/>
  <c r="R639" i="110"/>
  <c r="P639" i="110"/>
  <c r="N639" i="110"/>
  <c r="K639" i="110"/>
  <c r="B639" i="110"/>
  <c r="R638" i="110"/>
  <c r="P638" i="110"/>
  <c r="N638" i="110"/>
  <c r="K638" i="110"/>
  <c r="B638" i="110"/>
  <c r="R637" i="110"/>
  <c r="P637" i="110"/>
  <c r="N637" i="110"/>
  <c r="K637" i="110"/>
  <c r="B637" i="110"/>
  <c r="R636" i="110"/>
  <c r="P636" i="110"/>
  <c r="N636" i="110"/>
  <c r="K636" i="110"/>
  <c r="B636" i="110"/>
  <c r="R635" i="110"/>
  <c r="P635" i="110"/>
  <c r="N635" i="110"/>
  <c r="K635" i="110"/>
  <c r="B635" i="110"/>
  <c r="R634" i="110"/>
  <c r="P634" i="110"/>
  <c r="N634" i="110"/>
  <c r="K634" i="110"/>
  <c r="B634" i="110"/>
  <c r="R633" i="110"/>
  <c r="P633" i="110"/>
  <c r="N633" i="110"/>
  <c r="K633" i="110"/>
  <c r="B633" i="110"/>
  <c r="R632" i="110"/>
  <c r="P632" i="110"/>
  <c r="N632" i="110"/>
  <c r="K632" i="110"/>
  <c r="B632" i="110"/>
  <c r="R631" i="110"/>
  <c r="P631" i="110"/>
  <c r="N631" i="110"/>
  <c r="K631" i="110"/>
  <c r="B631" i="110"/>
  <c r="R630" i="110"/>
  <c r="P630" i="110"/>
  <c r="N630" i="110"/>
  <c r="K630" i="110"/>
  <c r="B630" i="110"/>
  <c r="R629" i="110"/>
  <c r="P629" i="110"/>
  <c r="N629" i="110"/>
  <c r="K629" i="110"/>
  <c r="B629" i="110"/>
  <c r="R628" i="110"/>
  <c r="P628" i="110"/>
  <c r="N628" i="110"/>
  <c r="K628" i="110"/>
  <c r="B628" i="110"/>
  <c r="R627" i="110"/>
  <c r="P627" i="110"/>
  <c r="N627" i="110"/>
  <c r="K627" i="110"/>
  <c r="B627" i="110"/>
  <c r="R626" i="110"/>
  <c r="P626" i="110"/>
  <c r="N626" i="110"/>
  <c r="K626" i="110"/>
  <c r="B626" i="110"/>
  <c r="R625" i="110"/>
  <c r="P625" i="110"/>
  <c r="N625" i="110"/>
  <c r="K625" i="110"/>
  <c r="B625" i="110"/>
  <c r="R624" i="110"/>
  <c r="P624" i="110"/>
  <c r="N624" i="110"/>
  <c r="K624" i="110"/>
  <c r="B624" i="110"/>
  <c r="R623" i="110"/>
  <c r="P623" i="110"/>
  <c r="N623" i="110"/>
  <c r="K623" i="110"/>
  <c r="B623" i="110"/>
  <c r="R622" i="110"/>
  <c r="P622" i="110"/>
  <c r="N622" i="110"/>
  <c r="K622" i="110"/>
  <c r="B622" i="110"/>
  <c r="R621" i="110"/>
  <c r="P621" i="110"/>
  <c r="N621" i="110"/>
  <c r="K621" i="110"/>
  <c r="B621" i="110"/>
  <c r="R620" i="110"/>
  <c r="P620" i="110"/>
  <c r="N620" i="110"/>
  <c r="K620" i="110"/>
  <c r="B620" i="110"/>
  <c r="R619" i="110"/>
  <c r="P619" i="110"/>
  <c r="N619" i="110"/>
  <c r="K619" i="110"/>
  <c r="B619" i="110"/>
  <c r="R618" i="110"/>
  <c r="P618" i="110"/>
  <c r="N618" i="110"/>
  <c r="K618" i="110"/>
  <c r="B618" i="110"/>
  <c r="R617" i="110"/>
  <c r="P617" i="110"/>
  <c r="N617" i="110"/>
  <c r="K617" i="110"/>
  <c r="B617" i="110"/>
  <c r="R616" i="110"/>
  <c r="P616" i="110"/>
  <c r="N616" i="110"/>
  <c r="K616" i="110"/>
  <c r="B616" i="110"/>
  <c r="R615" i="110"/>
  <c r="P615" i="110"/>
  <c r="N615" i="110"/>
  <c r="K615" i="110"/>
  <c r="B615" i="110"/>
  <c r="R614" i="110"/>
  <c r="P614" i="110"/>
  <c r="N614" i="110"/>
  <c r="K614" i="110"/>
  <c r="B614" i="110"/>
  <c r="R613" i="110"/>
  <c r="P613" i="110"/>
  <c r="N613" i="110"/>
  <c r="K613" i="110"/>
  <c r="B613" i="110"/>
  <c r="R612" i="110"/>
  <c r="P612" i="110"/>
  <c r="N612" i="110"/>
  <c r="K612" i="110"/>
  <c r="B612" i="110"/>
  <c r="R611" i="110"/>
  <c r="P611" i="110"/>
  <c r="N611" i="110"/>
  <c r="K611" i="110"/>
  <c r="B611" i="110"/>
  <c r="R610" i="110"/>
  <c r="P610" i="110"/>
  <c r="N610" i="110"/>
  <c r="K610" i="110"/>
  <c r="B610" i="110"/>
  <c r="R609" i="110"/>
  <c r="P609" i="110"/>
  <c r="N609" i="110"/>
  <c r="K609" i="110"/>
  <c r="B609" i="110"/>
  <c r="R608" i="110"/>
  <c r="P608" i="110"/>
  <c r="N608" i="110"/>
  <c r="K608" i="110"/>
  <c r="B608" i="110"/>
  <c r="R607" i="110"/>
  <c r="P607" i="110"/>
  <c r="N607" i="110"/>
  <c r="K607" i="110"/>
  <c r="B607" i="110"/>
  <c r="R606" i="110"/>
  <c r="P606" i="110"/>
  <c r="N606" i="110"/>
  <c r="K606" i="110"/>
  <c r="B606" i="110"/>
  <c r="R605" i="110"/>
  <c r="P605" i="110"/>
  <c r="N605" i="110"/>
  <c r="K605" i="110"/>
  <c r="B605" i="110"/>
  <c r="R604" i="110"/>
  <c r="P604" i="110"/>
  <c r="N604" i="110"/>
  <c r="K604" i="110"/>
  <c r="B604" i="110"/>
  <c r="R603" i="110"/>
  <c r="P603" i="110"/>
  <c r="N603" i="110"/>
  <c r="K603" i="110"/>
  <c r="B603" i="110"/>
  <c r="R602" i="110"/>
  <c r="P602" i="110"/>
  <c r="N602" i="110"/>
  <c r="K602" i="110"/>
  <c r="B602" i="110"/>
  <c r="R601" i="110"/>
  <c r="P601" i="110"/>
  <c r="N601" i="110"/>
  <c r="K601" i="110"/>
  <c r="B601" i="110"/>
  <c r="R600" i="110"/>
  <c r="P600" i="110"/>
  <c r="N600" i="110"/>
  <c r="K600" i="110"/>
  <c r="B600" i="110"/>
  <c r="R599" i="110"/>
  <c r="P599" i="110"/>
  <c r="N599" i="110"/>
  <c r="K599" i="110"/>
  <c r="B599" i="110"/>
  <c r="R598" i="110"/>
  <c r="P598" i="110"/>
  <c r="N598" i="110"/>
  <c r="K598" i="110"/>
  <c r="B598" i="110"/>
  <c r="R597" i="110"/>
  <c r="P597" i="110"/>
  <c r="N597" i="110"/>
  <c r="K597" i="110"/>
  <c r="B597" i="110"/>
  <c r="R596" i="110"/>
  <c r="P596" i="110"/>
  <c r="N596" i="110"/>
  <c r="K596" i="110"/>
  <c r="B596" i="110"/>
  <c r="R595" i="110"/>
  <c r="P595" i="110"/>
  <c r="N595" i="110"/>
  <c r="K595" i="110"/>
  <c r="B595" i="110"/>
  <c r="R594" i="110"/>
  <c r="P594" i="110"/>
  <c r="N594" i="110"/>
  <c r="K594" i="110"/>
  <c r="B594" i="110"/>
  <c r="R593" i="110"/>
  <c r="P593" i="110"/>
  <c r="N593" i="110"/>
  <c r="K593" i="110"/>
  <c r="B593" i="110"/>
  <c r="R592" i="110"/>
  <c r="P592" i="110"/>
  <c r="N592" i="110"/>
  <c r="K592" i="110"/>
  <c r="B592" i="110"/>
  <c r="R591" i="110"/>
  <c r="P591" i="110"/>
  <c r="N591" i="110"/>
  <c r="K591" i="110"/>
  <c r="B591" i="110"/>
  <c r="R590" i="110"/>
  <c r="P590" i="110"/>
  <c r="N590" i="110"/>
  <c r="K590" i="110"/>
  <c r="B590" i="110"/>
  <c r="R589" i="110"/>
  <c r="P589" i="110"/>
  <c r="N589" i="110"/>
  <c r="K589" i="110"/>
  <c r="B589" i="110"/>
  <c r="R588" i="110"/>
  <c r="P588" i="110"/>
  <c r="N588" i="110"/>
  <c r="K588" i="110"/>
  <c r="B588" i="110"/>
  <c r="R587" i="110"/>
  <c r="P587" i="110"/>
  <c r="N587" i="110"/>
  <c r="K587" i="110"/>
  <c r="B587" i="110"/>
  <c r="R586" i="110"/>
  <c r="P586" i="110"/>
  <c r="N586" i="110"/>
  <c r="K586" i="110"/>
  <c r="B586" i="110"/>
  <c r="R585" i="110"/>
  <c r="P585" i="110"/>
  <c r="N585" i="110"/>
  <c r="K585" i="110"/>
  <c r="B585" i="110"/>
  <c r="R584" i="110"/>
  <c r="P584" i="110"/>
  <c r="N584" i="110"/>
  <c r="K584" i="110"/>
  <c r="B584" i="110"/>
  <c r="R583" i="110"/>
  <c r="P583" i="110"/>
  <c r="N583" i="110"/>
  <c r="K583" i="110"/>
  <c r="B583" i="110"/>
  <c r="R582" i="110"/>
  <c r="P582" i="110"/>
  <c r="N582" i="110"/>
  <c r="K582" i="110"/>
  <c r="B582" i="110"/>
  <c r="R581" i="110"/>
  <c r="P581" i="110"/>
  <c r="N581" i="110"/>
  <c r="K581" i="110"/>
  <c r="B581" i="110"/>
  <c r="R580" i="110"/>
  <c r="P580" i="110"/>
  <c r="N580" i="110"/>
  <c r="K580" i="110"/>
  <c r="B580" i="110"/>
  <c r="R579" i="110"/>
  <c r="P579" i="110"/>
  <c r="N579" i="110"/>
  <c r="K579" i="110"/>
  <c r="B579" i="110"/>
  <c r="R578" i="110"/>
  <c r="P578" i="110"/>
  <c r="N578" i="110"/>
  <c r="K578" i="110"/>
  <c r="B578" i="110"/>
  <c r="R577" i="110"/>
  <c r="P577" i="110"/>
  <c r="N577" i="110"/>
  <c r="K577" i="110"/>
  <c r="B577" i="110"/>
  <c r="R576" i="110"/>
  <c r="P576" i="110"/>
  <c r="N576" i="110"/>
  <c r="K576" i="110"/>
  <c r="B576" i="110"/>
  <c r="R575" i="110"/>
  <c r="P575" i="110"/>
  <c r="N575" i="110"/>
  <c r="K575" i="110"/>
  <c r="B575" i="110"/>
  <c r="R574" i="110"/>
  <c r="P574" i="110"/>
  <c r="N574" i="110"/>
  <c r="K574" i="110"/>
  <c r="B574" i="110"/>
  <c r="R573" i="110"/>
  <c r="P573" i="110"/>
  <c r="N573" i="110"/>
  <c r="K573" i="110"/>
  <c r="B573" i="110"/>
  <c r="R572" i="110"/>
  <c r="P572" i="110"/>
  <c r="N572" i="110"/>
  <c r="K572" i="110"/>
  <c r="B572" i="110"/>
  <c r="R571" i="110"/>
  <c r="P571" i="110"/>
  <c r="N571" i="110"/>
  <c r="K571" i="110"/>
  <c r="B571" i="110"/>
  <c r="R570" i="110"/>
  <c r="P570" i="110"/>
  <c r="N570" i="110"/>
  <c r="K570" i="110"/>
  <c r="B570" i="110"/>
  <c r="R569" i="110"/>
  <c r="P569" i="110"/>
  <c r="N569" i="110"/>
  <c r="K569" i="110"/>
  <c r="B569" i="110"/>
  <c r="R568" i="110"/>
  <c r="P568" i="110"/>
  <c r="N568" i="110"/>
  <c r="K568" i="110"/>
  <c r="B568" i="110"/>
  <c r="R567" i="110"/>
  <c r="P567" i="110"/>
  <c r="N567" i="110"/>
  <c r="K567" i="110"/>
  <c r="B567" i="110"/>
  <c r="R566" i="110"/>
  <c r="P566" i="110"/>
  <c r="N566" i="110"/>
  <c r="K566" i="110"/>
  <c r="B566" i="110"/>
  <c r="R565" i="110"/>
  <c r="P565" i="110"/>
  <c r="N565" i="110"/>
  <c r="K565" i="110"/>
  <c r="B565" i="110"/>
  <c r="R564" i="110"/>
  <c r="P564" i="110"/>
  <c r="N564" i="110"/>
  <c r="K564" i="110"/>
  <c r="B564" i="110"/>
  <c r="R563" i="110"/>
  <c r="P563" i="110"/>
  <c r="N563" i="110"/>
  <c r="K563" i="110"/>
  <c r="B563" i="110"/>
  <c r="R562" i="110"/>
  <c r="P562" i="110"/>
  <c r="N562" i="110"/>
  <c r="K562" i="110"/>
  <c r="B562" i="110"/>
  <c r="R561" i="110"/>
  <c r="P561" i="110"/>
  <c r="N561" i="110"/>
  <c r="K561" i="110"/>
  <c r="B561" i="110"/>
  <c r="R560" i="110"/>
  <c r="P560" i="110"/>
  <c r="N560" i="110"/>
  <c r="K560" i="110"/>
  <c r="B560" i="110"/>
  <c r="R559" i="110"/>
  <c r="P559" i="110"/>
  <c r="N559" i="110"/>
  <c r="K559" i="110"/>
  <c r="B559" i="110"/>
  <c r="R558" i="110"/>
  <c r="P558" i="110"/>
  <c r="N558" i="110"/>
  <c r="K558" i="110"/>
  <c r="B558" i="110"/>
  <c r="R557" i="110"/>
  <c r="P557" i="110"/>
  <c r="N557" i="110"/>
  <c r="K557" i="110"/>
  <c r="B557" i="110"/>
  <c r="R556" i="110"/>
  <c r="P556" i="110"/>
  <c r="N556" i="110"/>
  <c r="K556" i="110"/>
  <c r="B556" i="110"/>
  <c r="R555" i="110"/>
  <c r="P555" i="110"/>
  <c r="N555" i="110"/>
  <c r="K555" i="110"/>
  <c r="B555" i="110"/>
  <c r="R554" i="110"/>
  <c r="P554" i="110"/>
  <c r="N554" i="110"/>
  <c r="K554" i="110"/>
  <c r="B554" i="110"/>
  <c r="R553" i="110"/>
  <c r="P553" i="110"/>
  <c r="N553" i="110"/>
  <c r="K553" i="110"/>
  <c r="B553" i="110"/>
  <c r="R552" i="110"/>
  <c r="P552" i="110"/>
  <c r="N552" i="110"/>
  <c r="K552" i="110"/>
  <c r="B552" i="110"/>
  <c r="R551" i="110"/>
  <c r="P551" i="110"/>
  <c r="N551" i="110"/>
  <c r="K551" i="110"/>
  <c r="B551" i="110"/>
  <c r="R550" i="110"/>
  <c r="P550" i="110"/>
  <c r="N550" i="110"/>
  <c r="K550" i="110"/>
  <c r="B550" i="110"/>
  <c r="R549" i="110"/>
  <c r="P549" i="110"/>
  <c r="N549" i="110"/>
  <c r="K549" i="110"/>
  <c r="B549" i="110"/>
  <c r="R548" i="110"/>
  <c r="P548" i="110"/>
  <c r="N548" i="110"/>
  <c r="K548" i="110"/>
  <c r="B548" i="110"/>
  <c r="R547" i="110"/>
  <c r="P547" i="110"/>
  <c r="N547" i="110"/>
  <c r="K547" i="110"/>
  <c r="B547" i="110"/>
  <c r="R546" i="110"/>
  <c r="P546" i="110"/>
  <c r="N546" i="110"/>
  <c r="K546" i="110"/>
  <c r="B546" i="110"/>
  <c r="R545" i="110"/>
  <c r="P545" i="110"/>
  <c r="N545" i="110"/>
  <c r="K545" i="110"/>
  <c r="B545" i="110"/>
  <c r="R544" i="110"/>
  <c r="P544" i="110"/>
  <c r="N544" i="110"/>
  <c r="K544" i="110"/>
  <c r="B544" i="110"/>
  <c r="R543" i="110"/>
  <c r="P543" i="110"/>
  <c r="N543" i="110"/>
  <c r="K543" i="110"/>
  <c r="B543" i="110"/>
  <c r="R542" i="110"/>
  <c r="P542" i="110"/>
  <c r="N542" i="110"/>
  <c r="K542" i="110"/>
  <c r="B542" i="110"/>
  <c r="R541" i="110"/>
  <c r="P541" i="110"/>
  <c r="N541" i="110"/>
  <c r="K541" i="110"/>
  <c r="B541" i="110"/>
  <c r="R540" i="110"/>
  <c r="P540" i="110"/>
  <c r="N540" i="110"/>
  <c r="K540" i="110"/>
  <c r="B540" i="110"/>
  <c r="R539" i="110"/>
  <c r="P539" i="110"/>
  <c r="N539" i="110"/>
  <c r="K539" i="110"/>
  <c r="B539" i="110"/>
  <c r="R538" i="110"/>
  <c r="P538" i="110"/>
  <c r="N538" i="110"/>
  <c r="K538" i="110"/>
  <c r="B538" i="110"/>
  <c r="R537" i="110"/>
  <c r="P537" i="110"/>
  <c r="N537" i="110"/>
  <c r="K537" i="110"/>
  <c r="B537" i="110"/>
  <c r="R536" i="110"/>
  <c r="P536" i="110"/>
  <c r="N536" i="110"/>
  <c r="K536" i="110"/>
  <c r="B536" i="110"/>
  <c r="R535" i="110"/>
  <c r="P535" i="110"/>
  <c r="N535" i="110"/>
  <c r="K535" i="110"/>
  <c r="B535" i="110"/>
  <c r="R534" i="110"/>
  <c r="P534" i="110"/>
  <c r="N534" i="110"/>
  <c r="K534" i="110"/>
  <c r="B534" i="110"/>
  <c r="R533" i="110"/>
  <c r="P533" i="110"/>
  <c r="N533" i="110"/>
  <c r="K533" i="110"/>
  <c r="B533" i="110"/>
  <c r="R532" i="110"/>
  <c r="P532" i="110"/>
  <c r="N532" i="110"/>
  <c r="K532" i="110"/>
  <c r="B532" i="110"/>
  <c r="R531" i="110"/>
  <c r="P531" i="110"/>
  <c r="N531" i="110"/>
  <c r="K531" i="110"/>
  <c r="B531" i="110"/>
  <c r="R530" i="110"/>
  <c r="P530" i="110"/>
  <c r="N530" i="110"/>
  <c r="K530" i="110"/>
  <c r="B530" i="110"/>
  <c r="R529" i="110"/>
  <c r="P529" i="110"/>
  <c r="N529" i="110"/>
  <c r="K529" i="110"/>
  <c r="B529" i="110"/>
  <c r="R528" i="110"/>
  <c r="P528" i="110"/>
  <c r="N528" i="110"/>
  <c r="K528" i="110"/>
  <c r="B528" i="110"/>
  <c r="R527" i="110"/>
  <c r="P527" i="110"/>
  <c r="N527" i="110"/>
  <c r="K527" i="110"/>
  <c r="B527" i="110"/>
  <c r="R526" i="110"/>
  <c r="P526" i="110"/>
  <c r="N526" i="110"/>
  <c r="K526" i="110"/>
  <c r="B526" i="110"/>
  <c r="R525" i="110"/>
  <c r="P525" i="110"/>
  <c r="N525" i="110"/>
  <c r="K525" i="110"/>
  <c r="B525" i="110"/>
  <c r="R524" i="110"/>
  <c r="P524" i="110"/>
  <c r="N524" i="110"/>
  <c r="K524" i="110"/>
  <c r="B524" i="110"/>
  <c r="R523" i="110"/>
  <c r="P523" i="110"/>
  <c r="N523" i="110"/>
  <c r="K523" i="110"/>
  <c r="B523" i="110"/>
  <c r="R522" i="110"/>
  <c r="P522" i="110"/>
  <c r="N522" i="110"/>
  <c r="K522" i="110"/>
  <c r="B522" i="110"/>
  <c r="R521" i="110"/>
  <c r="P521" i="110"/>
  <c r="N521" i="110"/>
  <c r="K521" i="110"/>
  <c r="B521" i="110"/>
  <c r="R520" i="110"/>
  <c r="P520" i="110"/>
  <c r="N520" i="110"/>
  <c r="K520" i="110"/>
  <c r="B520" i="110"/>
  <c r="R519" i="110"/>
  <c r="P519" i="110"/>
  <c r="N519" i="110"/>
  <c r="K519" i="110"/>
  <c r="B519" i="110"/>
  <c r="R518" i="110"/>
  <c r="P518" i="110"/>
  <c r="N518" i="110"/>
  <c r="K518" i="110"/>
  <c r="B518" i="110"/>
  <c r="R517" i="110"/>
  <c r="P517" i="110"/>
  <c r="N517" i="110"/>
  <c r="K517" i="110"/>
  <c r="B517" i="110"/>
  <c r="R516" i="110"/>
  <c r="P516" i="110"/>
  <c r="N516" i="110"/>
  <c r="K516" i="110"/>
  <c r="B516" i="110"/>
  <c r="R515" i="110"/>
  <c r="P515" i="110"/>
  <c r="N515" i="110"/>
  <c r="K515" i="110"/>
  <c r="B515" i="110"/>
  <c r="R514" i="110"/>
  <c r="P514" i="110"/>
  <c r="N514" i="110"/>
  <c r="K514" i="110"/>
  <c r="B514" i="110"/>
  <c r="R513" i="110"/>
  <c r="P513" i="110"/>
  <c r="N513" i="110"/>
  <c r="K513" i="110"/>
  <c r="B513" i="110"/>
  <c r="R512" i="110"/>
  <c r="P512" i="110"/>
  <c r="N512" i="110"/>
  <c r="K512" i="110"/>
  <c r="B512" i="110"/>
  <c r="R511" i="110"/>
  <c r="P511" i="110"/>
  <c r="N511" i="110"/>
  <c r="K511" i="110"/>
  <c r="B511" i="110"/>
  <c r="R510" i="110"/>
  <c r="P510" i="110"/>
  <c r="N510" i="110"/>
  <c r="K510" i="110"/>
  <c r="B510" i="110"/>
  <c r="R509" i="110"/>
  <c r="P509" i="110"/>
  <c r="N509" i="110"/>
  <c r="K509" i="110"/>
  <c r="B509" i="110"/>
  <c r="R508" i="110"/>
  <c r="P508" i="110"/>
  <c r="N508" i="110"/>
  <c r="K508" i="110"/>
  <c r="B508" i="110"/>
  <c r="R507" i="110"/>
  <c r="P507" i="110"/>
  <c r="N507" i="110"/>
  <c r="K507" i="110"/>
  <c r="B507" i="110"/>
  <c r="R506" i="110"/>
  <c r="P506" i="110"/>
  <c r="N506" i="110"/>
  <c r="K506" i="110"/>
  <c r="B506" i="110"/>
  <c r="R505" i="110"/>
  <c r="P505" i="110"/>
  <c r="N505" i="110"/>
  <c r="K505" i="110"/>
  <c r="B505" i="110"/>
  <c r="R504" i="110"/>
  <c r="P504" i="110"/>
  <c r="N504" i="110"/>
  <c r="K504" i="110"/>
  <c r="B504" i="110"/>
  <c r="R503" i="110"/>
  <c r="P503" i="110"/>
  <c r="N503" i="110"/>
  <c r="K503" i="110"/>
  <c r="B503" i="110"/>
  <c r="R502" i="110"/>
  <c r="P502" i="110"/>
  <c r="N502" i="110"/>
  <c r="K502" i="110"/>
  <c r="B502" i="110"/>
  <c r="R501" i="110"/>
  <c r="P501" i="110"/>
  <c r="N501" i="110"/>
  <c r="K501" i="110"/>
  <c r="B501" i="110"/>
  <c r="R500" i="110"/>
  <c r="P500" i="110"/>
  <c r="N500" i="110"/>
  <c r="K500" i="110"/>
  <c r="B500" i="110"/>
  <c r="R499" i="110"/>
  <c r="P499" i="110"/>
  <c r="N499" i="110"/>
  <c r="K499" i="110"/>
  <c r="B499" i="110"/>
  <c r="R498" i="110"/>
  <c r="P498" i="110"/>
  <c r="N498" i="110"/>
  <c r="K498" i="110"/>
  <c r="B498" i="110"/>
  <c r="R497" i="110"/>
  <c r="P497" i="110"/>
  <c r="N497" i="110"/>
  <c r="K497" i="110"/>
  <c r="B497" i="110"/>
  <c r="R496" i="110"/>
  <c r="P496" i="110"/>
  <c r="N496" i="110"/>
  <c r="K496" i="110"/>
  <c r="B496" i="110"/>
  <c r="R495" i="110"/>
  <c r="P495" i="110"/>
  <c r="N495" i="110"/>
  <c r="K495" i="110"/>
  <c r="B495" i="110"/>
  <c r="R494" i="110"/>
  <c r="P494" i="110"/>
  <c r="N494" i="110"/>
  <c r="K494" i="110"/>
  <c r="B494" i="110"/>
  <c r="R493" i="110"/>
  <c r="P493" i="110"/>
  <c r="N493" i="110"/>
  <c r="K493" i="110"/>
  <c r="B493" i="110"/>
  <c r="R492" i="110"/>
  <c r="P492" i="110"/>
  <c r="N492" i="110"/>
  <c r="K492" i="110"/>
  <c r="B492" i="110"/>
  <c r="R491" i="110"/>
  <c r="P491" i="110"/>
  <c r="N491" i="110"/>
  <c r="K491" i="110"/>
  <c r="B491" i="110"/>
  <c r="R490" i="110"/>
  <c r="P490" i="110"/>
  <c r="N490" i="110"/>
  <c r="K490" i="110"/>
  <c r="B490" i="110"/>
  <c r="R489" i="110"/>
  <c r="P489" i="110"/>
  <c r="N489" i="110"/>
  <c r="K489" i="110"/>
  <c r="B489" i="110"/>
  <c r="R488" i="110"/>
  <c r="P488" i="110"/>
  <c r="N488" i="110"/>
  <c r="K488" i="110"/>
  <c r="B488" i="110"/>
  <c r="R487" i="110"/>
  <c r="P487" i="110"/>
  <c r="N487" i="110"/>
  <c r="K487" i="110"/>
  <c r="B487" i="110"/>
  <c r="R486" i="110"/>
  <c r="P486" i="110"/>
  <c r="N486" i="110"/>
  <c r="K486" i="110"/>
  <c r="B486" i="110"/>
  <c r="R485" i="110"/>
  <c r="P485" i="110"/>
  <c r="N485" i="110"/>
  <c r="K485" i="110"/>
  <c r="B485" i="110"/>
  <c r="R484" i="110"/>
  <c r="P484" i="110"/>
  <c r="N484" i="110"/>
  <c r="K484" i="110"/>
  <c r="B484" i="110"/>
  <c r="R483" i="110"/>
  <c r="P483" i="110"/>
  <c r="N483" i="110"/>
  <c r="K483" i="110"/>
  <c r="B483" i="110"/>
  <c r="R482" i="110"/>
  <c r="P482" i="110"/>
  <c r="N482" i="110"/>
  <c r="K482" i="110"/>
  <c r="B482" i="110"/>
  <c r="R481" i="110"/>
  <c r="P481" i="110"/>
  <c r="N481" i="110"/>
  <c r="K481" i="110"/>
  <c r="B481" i="110"/>
  <c r="A5" i="110" l="1"/>
  <c r="W104" i="106"/>
  <c r="AM104" i="106"/>
  <c r="BC104" i="106"/>
  <c r="W19" i="106"/>
  <c r="W20" i="106"/>
  <c r="W21" i="106"/>
  <c r="W22" i="106"/>
  <c r="W23" i="106"/>
  <c r="W24" i="106"/>
  <c r="W25" i="106"/>
  <c r="W26" i="106"/>
  <c r="W27" i="106"/>
  <c r="W28" i="106"/>
  <c r="W29" i="106"/>
  <c r="W30" i="106"/>
  <c r="W31" i="106"/>
  <c r="W32" i="106"/>
  <c r="W33" i="106"/>
  <c r="W34" i="106"/>
  <c r="W35" i="106"/>
  <c r="W36" i="106"/>
  <c r="W37" i="106"/>
  <c r="W38" i="106"/>
  <c r="AM19" i="106"/>
  <c r="AM20" i="106"/>
  <c r="AM21" i="106"/>
  <c r="AM22" i="106"/>
  <c r="AM23" i="106"/>
  <c r="AM24" i="106"/>
  <c r="AM25" i="106"/>
  <c r="AM26" i="106"/>
  <c r="AM27" i="106"/>
  <c r="AM28" i="106"/>
  <c r="AM29" i="106"/>
  <c r="AM30" i="106"/>
  <c r="AM31" i="106"/>
  <c r="AM32" i="106"/>
  <c r="AM33" i="106"/>
  <c r="AM34" i="106"/>
  <c r="AM35" i="106"/>
  <c r="AM36" i="106"/>
  <c r="AM37" i="106"/>
  <c r="AM38" i="106"/>
  <c r="BC19" i="106"/>
  <c r="BC20" i="106"/>
  <c r="BC21" i="106"/>
  <c r="BC22" i="106"/>
  <c r="BC23" i="106"/>
  <c r="BC24" i="106"/>
  <c r="BC25" i="106"/>
  <c r="BC26" i="106"/>
  <c r="BC27" i="106"/>
  <c r="BC28" i="106"/>
  <c r="BC29" i="106"/>
  <c r="BC30" i="106"/>
  <c r="BC31" i="106"/>
  <c r="O31" i="106" s="1"/>
  <c r="BC32" i="106"/>
  <c r="O32" i="106" s="1"/>
  <c r="BC33" i="106"/>
  <c r="O33" i="106" s="1"/>
  <c r="BC34" i="106"/>
  <c r="O34" i="106" s="1"/>
  <c r="BC35" i="106"/>
  <c r="BC36" i="106"/>
  <c r="BC37" i="106"/>
  <c r="BC38" i="106"/>
  <c r="W5" i="106"/>
  <c r="W6" i="106"/>
  <c r="W7" i="106"/>
  <c r="W9" i="106"/>
  <c r="W10" i="106"/>
  <c r="W11" i="106"/>
  <c r="W12" i="106"/>
  <c r="W13" i="106"/>
  <c r="W14" i="106"/>
  <c r="W15" i="106"/>
  <c r="W16" i="106"/>
  <c r="W17" i="106"/>
  <c r="W18" i="106"/>
  <c r="W39" i="106"/>
  <c r="W40" i="106"/>
  <c r="W41" i="106"/>
  <c r="W42" i="106"/>
  <c r="W43" i="106"/>
  <c r="W44" i="106"/>
  <c r="W45" i="106"/>
  <c r="W46" i="106"/>
  <c r="W47" i="106"/>
  <c r="W48" i="106"/>
  <c r="W49" i="106"/>
  <c r="W50" i="106"/>
  <c r="W51" i="106"/>
  <c r="W52" i="106"/>
  <c r="W53" i="106"/>
  <c r="W54" i="106"/>
  <c r="W55" i="106"/>
  <c r="W56" i="106"/>
  <c r="W57" i="106"/>
  <c r="W58" i="106"/>
  <c r="W59" i="106"/>
  <c r="W60" i="106"/>
  <c r="W61" i="106"/>
  <c r="W62" i="106"/>
  <c r="W63" i="106"/>
  <c r="W64" i="106"/>
  <c r="AM5" i="106"/>
  <c r="AM6" i="106"/>
  <c r="AM7" i="106"/>
  <c r="AM9" i="106"/>
  <c r="AM10" i="106"/>
  <c r="AM11" i="106"/>
  <c r="AM12" i="106"/>
  <c r="AM13" i="106"/>
  <c r="AM14" i="106"/>
  <c r="AM15" i="106"/>
  <c r="AM16" i="106"/>
  <c r="AM17" i="106"/>
  <c r="AM18" i="106"/>
  <c r="AM39" i="106"/>
  <c r="AM40" i="106"/>
  <c r="AM41" i="106"/>
  <c r="AM42" i="106"/>
  <c r="AM43" i="106"/>
  <c r="AM44" i="106"/>
  <c r="AM45" i="106"/>
  <c r="AM46" i="106"/>
  <c r="AM47" i="106"/>
  <c r="AM48" i="106"/>
  <c r="AM49" i="106"/>
  <c r="AM50" i="106"/>
  <c r="AM51" i="106"/>
  <c r="AM52" i="106"/>
  <c r="AM53" i="106"/>
  <c r="AM54" i="106"/>
  <c r="AM55" i="106"/>
  <c r="AM56" i="106"/>
  <c r="AM57" i="106"/>
  <c r="AM58" i="106"/>
  <c r="AM59" i="106"/>
  <c r="AM60" i="106"/>
  <c r="AM61" i="106"/>
  <c r="AM62" i="106"/>
  <c r="AM63" i="106"/>
  <c r="AM64" i="106"/>
  <c r="BC5" i="106"/>
  <c r="BC6" i="106"/>
  <c r="BC7" i="106"/>
  <c r="BC9" i="106"/>
  <c r="BC10" i="106"/>
  <c r="BC11" i="106"/>
  <c r="BC12" i="106"/>
  <c r="BC13" i="106"/>
  <c r="BC14" i="106"/>
  <c r="BC15" i="106"/>
  <c r="BC16" i="106"/>
  <c r="BC17" i="106"/>
  <c r="BC18" i="106"/>
  <c r="BC39" i="106"/>
  <c r="BC40" i="106"/>
  <c r="BC41" i="106"/>
  <c r="BC42" i="106"/>
  <c r="BC43" i="106"/>
  <c r="BC44" i="106"/>
  <c r="BC45" i="106"/>
  <c r="BC46" i="106"/>
  <c r="BC47" i="106"/>
  <c r="BC48" i="106"/>
  <c r="BC49" i="106"/>
  <c r="BC50" i="106"/>
  <c r="BC51" i="106"/>
  <c r="BC52" i="106"/>
  <c r="BC53" i="106"/>
  <c r="BC54" i="106"/>
  <c r="BC55" i="106"/>
  <c r="BC56" i="106"/>
  <c r="BC57" i="106"/>
  <c r="BC58" i="106"/>
  <c r="BC59" i="106"/>
  <c r="O59" i="106" s="1"/>
  <c r="BC60" i="106"/>
  <c r="BC61" i="106"/>
  <c r="BC62" i="106"/>
  <c r="BC63" i="106"/>
  <c r="BC64" i="106"/>
  <c r="W65" i="106"/>
  <c r="W66" i="106"/>
  <c r="W67" i="106"/>
  <c r="W68" i="106"/>
  <c r="W69" i="106"/>
  <c r="W70" i="106"/>
  <c r="W71" i="106"/>
  <c r="W72" i="106"/>
  <c r="W73" i="106"/>
  <c r="W74" i="106"/>
  <c r="W75" i="106"/>
  <c r="W76" i="106"/>
  <c r="W77" i="106"/>
  <c r="W78" i="106"/>
  <c r="W79" i="106"/>
  <c r="W80" i="106"/>
  <c r="W81" i="106"/>
  <c r="W82" i="106"/>
  <c r="W83" i="106"/>
  <c r="AM65" i="106"/>
  <c r="AM66" i="106"/>
  <c r="AM67" i="106"/>
  <c r="AM68" i="106"/>
  <c r="AM69" i="106"/>
  <c r="AM70" i="106"/>
  <c r="AM71" i="106"/>
  <c r="AM72" i="106"/>
  <c r="AM73" i="106"/>
  <c r="AM74" i="106"/>
  <c r="AM75" i="106"/>
  <c r="AM76" i="106"/>
  <c r="AM77" i="106"/>
  <c r="AM78" i="106"/>
  <c r="AM79" i="106"/>
  <c r="AM80" i="106"/>
  <c r="AM81" i="106"/>
  <c r="AM82" i="106"/>
  <c r="AM83" i="106"/>
  <c r="BC65" i="106"/>
  <c r="BC66" i="106"/>
  <c r="BC67" i="106"/>
  <c r="BC68" i="106"/>
  <c r="BC69" i="106"/>
  <c r="O69" i="106" s="1"/>
  <c r="BC70" i="106"/>
  <c r="BC71" i="106"/>
  <c r="BC72" i="106"/>
  <c r="BC73" i="106"/>
  <c r="BC74" i="106"/>
  <c r="BC75" i="106"/>
  <c r="BC76" i="106"/>
  <c r="BC77" i="106"/>
  <c r="O77" i="106" s="1"/>
  <c r="BC78" i="106"/>
  <c r="BC79" i="106"/>
  <c r="BC80" i="106"/>
  <c r="BC81" i="106"/>
  <c r="BC82" i="106"/>
  <c r="BC83" i="106"/>
  <c r="W84" i="106"/>
  <c r="W85" i="106"/>
  <c r="W86" i="106"/>
  <c r="W87" i="106"/>
  <c r="W88" i="106"/>
  <c r="W89" i="106"/>
  <c r="W90" i="106"/>
  <c r="W91" i="106"/>
  <c r="W92" i="106"/>
  <c r="W93" i="106"/>
  <c r="AM84" i="106"/>
  <c r="AM85" i="106"/>
  <c r="AM86" i="106"/>
  <c r="AM87" i="106"/>
  <c r="AM88" i="106"/>
  <c r="AM89" i="106"/>
  <c r="AM90" i="106"/>
  <c r="AM91" i="106"/>
  <c r="AM92" i="106"/>
  <c r="AM93" i="106"/>
  <c r="BC84" i="106"/>
  <c r="BC85" i="106"/>
  <c r="BC86" i="106"/>
  <c r="BC87" i="106"/>
  <c r="BC88" i="106"/>
  <c r="BC89" i="106"/>
  <c r="BC90" i="106"/>
  <c r="BC91" i="106"/>
  <c r="BC92" i="106"/>
  <c r="BC93" i="106"/>
  <c r="W103" i="106"/>
  <c r="AM103" i="106"/>
  <c r="BC103" i="106"/>
  <c r="N37" i="106" l="1"/>
  <c r="O37" i="106"/>
  <c r="N35" i="106"/>
  <c r="O38" i="106"/>
  <c r="O36" i="106"/>
  <c r="O43" i="106"/>
  <c r="N31" i="106"/>
  <c r="O90" i="106"/>
  <c r="O93" i="106"/>
  <c r="O87" i="106"/>
  <c r="N87" i="106"/>
  <c r="N62" i="106"/>
  <c r="N25" i="106"/>
  <c r="N24" i="106"/>
  <c r="N23" i="106"/>
  <c r="N34" i="106"/>
  <c r="N33" i="106"/>
  <c r="N32" i="106"/>
  <c r="O35" i="106"/>
  <c r="O30" i="106"/>
  <c r="O51" i="106"/>
  <c r="O26" i="106"/>
  <c r="O15" i="106"/>
  <c r="O29" i="106"/>
  <c r="O28" i="106"/>
  <c r="O25" i="106"/>
  <c r="O27" i="106"/>
  <c r="O85" i="106"/>
  <c r="N54" i="106"/>
  <c r="O24" i="106"/>
  <c r="O23" i="106"/>
  <c r="O22" i="106"/>
  <c r="O6" i="106"/>
  <c r="O21" i="106"/>
  <c r="O20" i="106"/>
  <c r="O19" i="106"/>
  <c r="N58" i="106"/>
  <c r="N42" i="106"/>
  <c r="O89" i="106"/>
  <c r="N50" i="106"/>
  <c r="O88" i="106"/>
  <c r="O86" i="106"/>
  <c r="N46" i="106"/>
  <c r="N21" i="106"/>
  <c r="N29" i="106"/>
  <c r="N27" i="106"/>
  <c r="N14" i="106"/>
  <c r="N18" i="106"/>
  <c r="N10" i="106"/>
  <c r="N91" i="106"/>
  <c r="O81" i="106"/>
  <c r="O73" i="106"/>
  <c r="O65" i="106"/>
  <c r="O63" i="106"/>
  <c r="O55" i="106"/>
  <c r="O47" i="106"/>
  <c r="O39" i="106"/>
  <c r="O11" i="106"/>
  <c r="N38" i="106"/>
  <c r="O84" i="106"/>
  <c r="O92" i="106"/>
  <c r="O91" i="106"/>
  <c r="N36" i="106"/>
  <c r="N28" i="106"/>
  <c r="N20" i="106"/>
  <c r="N19" i="106"/>
  <c r="N26" i="106"/>
  <c r="O104" i="106"/>
  <c r="N63" i="106"/>
  <c r="N59" i="106"/>
  <c r="N55" i="106"/>
  <c r="N51" i="106"/>
  <c r="N47" i="106"/>
  <c r="N43" i="106"/>
  <c r="N39" i="106"/>
  <c r="N15" i="106"/>
  <c r="N22" i="106"/>
  <c r="N30" i="106"/>
  <c r="O62" i="106"/>
  <c r="O58" i="106"/>
  <c r="O54" i="106"/>
  <c r="O50" i="106"/>
  <c r="O46" i="106"/>
  <c r="O42" i="106"/>
  <c r="O18" i="106"/>
  <c r="O14" i="106"/>
  <c r="O10" i="106"/>
  <c r="N104" i="106"/>
  <c r="N68" i="106"/>
  <c r="N80" i="106"/>
  <c r="N76" i="106"/>
  <c r="N72" i="106"/>
  <c r="O80" i="106"/>
  <c r="O76" i="106"/>
  <c r="O72" i="106"/>
  <c r="O68" i="106"/>
  <c r="N103" i="106"/>
  <c r="N11" i="106"/>
  <c r="N6" i="106"/>
  <c r="O5" i="106"/>
  <c r="N5" i="106"/>
  <c r="N82" i="106"/>
  <c r="N78" i="106"/>
  <c r="N74" i="106"/>
  <c r="N70" i="106"/>
  <c r="N66" i="106"/>
  <c r="N64" i="106"/>
  <c r="N60" i="106"/>
  <c r="N56" i="106"/>
  <c r="N52" i="106"/>
  <c r="N48" i="106"/>
  <c r="N44" i="106"/>
  <c r="N40" i="106"/>
  <c r="N16" i="106"/>
  <c r="N12" i="106"/>
  <c r="N7" i="106"/>
  <c r="O82" i="106"/>
  <c r="O78" i="106"/>
  <c r="O74" i="106"/>
  <c r="O70" i="106"/>
  <c r="O66" i="106"/>
  <c r="N81" i="106"/>
  <c r="N77" i="106"/>
  <c r="N73" i="106"/>
  <c r="N69" i="106"/>
  <c r="N65" i="106"/>
  <c r="O64" i="106"/>
  <c r="O60" i="106"/>
  <c r="O56" i="106"/>
  <c r="O52" i="106"/>
  <c r="O48" i="106"/>
  <c r="O44" i="106"/>
  <c r="O40" i="106"/>
  <c r="O16" i="106"/>
  <c r="O12" i="106"/>
  <c r="O7" i="106"/>
  <c r="O103" i="106"/>
  <c r="N90" i="106"/>
  <c r="N86" i="106"/>
  <c r="O83" i="106"/>
  <c r="O79" i="106"/>
  <c r="O75" i="106"/>
  <c r="O71" i="106"/>
  <c r="O67" i="106"/>
  <c r="O61" i="106"/>
  <c r="O57" i="106"/>
  <c r="O53" i="106"/>
  <c r="O49" i="106"/>
  <c r="O45" i="106"/>
  <c r="O41" i="106"/>
  <c r="O17" i="106"/>
  <c r="O13" i="106"/>
  <c r="O9" i="106"/>
  <c r="N83" i="106"/>
  <c r="N79" i="106"/>
  <c r="N75" i="106"/>
  <c r="N71" i="106"/>
  <c r="N67" i="106"/>
  <c r="N61" i="106"/>
  <c r="N57" i="106"/>
  <c r="N53" i="106"/>
  <c r="N49" i="106"/>
  <c r="N45" i="106"/>
  <c r="N41" i="106"/>
  <c r="N17" i="106"/>
  <c r="N13" i="106"/>
  <c r="N9" i="106"/>
  <c r="N93" i="106"/>
  <c r="N89" i="106"/>
  <c r="N85" i="106"/>
  <c r="N92" i="106"/>
  <c r="N88" i="106"/>
  <c r="N84" i="106"/>
  <c r="A6" i="110"/>
  <c r="X105" i="106"/>
  <c r="Y105" i="106"/>
  <c r="Z105" i="106"/>
  <c r="AA105" i="106"/>
  <c r="AB105" i="106"/>
  <c r="AC105" i="106"/>
  <c r="AD105" i="106"/>
  <c r="AE105" i="106"/>
  <c r="AF105" i="106"/>
  <c r="AG105" i="106"/>
  <c r="AH105" i="106"/>
  <c r="AI105" i="106"/>
  <c r="AJ105" i="106"/>
  <c r="AK105" i="106"/>
  <c r="AL105" i="106"/>
  <c r="AN105" i="106"/>
  <c r="AO105" i="106"/>
  <c r="AP105" i="106"/>
  <c r="AQ105" i="106"/>
  <c r="AR105" i="106"/>
  <c r="AS105" i="106"/>
  <c r="AT105" i="106"/>
  <c r="AU105" i="106"/>
  <c r="AV105" i="106"/>
  <c r="AW105" i="106"/>
  <c r="AX105" i="106"/>
  <c r="AY105" i="106"/>
  <c r="AZ105" i="106"/>
  <c r="BA105" i="106"/>
  <c r="BB105" i="106"/>
  <c r="BD105" i="106"/>
  <c r="BE105" i="106"/>
  <c r="BF105" i="106"/>
  <c r="BG105" i="106"/>
  <c r="BH105" i="106"/>
  <c r="BI105" i="106"/>
  <c r="BJ105" i="106"/>
  <c r="BK105" i="106"/>
  <c r="BL105" i="106"/>
  <c r="BM105" i="106"/>
  <c r="BN105" i="106"/>
  <c r="BO105" i="106"/>
  <c r="BP105" i="106"/>
  <c r="BQ105" i="106"/>
  <c r="BR105" i="106"/>
  <c r="A7" i="110" l="1"/>
  <c r="BC102" i="106"/>
  <c r="BC101" i="106"/>
  <c r="BC100" i="106"/>
  <c r="BC99" i="106"/>
  <c r="BC98" i="106"/>
  <c r="O98" i="106" s="1"/>
  <c r="BC97" i="106"/>
  <c r="BC96" i="106"/>
  <c r="BC95" i="106"/>
  <c r="BC94" i="106"/>
  <c r="BC4" i="106"/>
  <c r="AM102" i="106"/>
  <c r="AM101" i="106"/>
  <c r="AM100" i="106"/>
  <c r="AM99" i="106"/>
  <c r="AM98" i="106"/>
  <c r="N98" i="106" s="1"/>
  <c r="AM97" i="106"/>
  <c r="AM96" i="106"/>
  <c r="AM95" i="106"/>
  <c r="AM94" i="106"/>
  <c r="AM4" i="106"/>
  <c r="A8" i="110" l="1"/>
  <c r="AM105" i="106"/>
  <c r="W102" i="106"/>
  <c r="N102" i="106" s="1"/>
  <c r="W101" i="106"/>
  <c r="N101" i="106" s="1"/>
  <c r="W100" i="106"/>
  <c r="O100" i="106" s="1"/>
  <c r="W99" i="106"/>
  <c r="N99" i="106" s="1"/>
  <c r="W97" i="106"/>
  <c r="N97" i="106" s="1"/>
  <c r="W96" i="106"/>
  <c r="N96" i="106" s="1"/>
  <c r="W95" i="106"/>
  <c r="N95" i="106" s="1"/>
  <c r="W94" i="106"/>
  <c r="N94" i="106" s="1"/>
  <c r="W4" i="106"/>
  <c r="N4" i="106" s="1"/>
  <c r="O95" i="106" l="1"/>
  <c r="N100" i="106"/>
  <c r="O101" i="106"/>
  <c r="O94" i="106"/>
  <c r="O97" i="106"/>
  <c r="O96" i="106"/>
  <c r="O4" i="106"/>
  <c r="O99" i="106"/>
  <c r="O102" i="106"/>
  <c r="A9" i="110"/>
  <c r="BC105" i="106"/>
  <c r="W105" i="106"/>
  <c r="AZ113" i="106"/>
  <c r="AJ113" i="106"/>
  <c r="A10" i="110" l="1"/>
  <c r="A11" i="110" l="1"/>
  <c r="A12" i="110" l="1"/>
  <c r="A13" i="110" l="1"/>
  <c r="A14" i="110" l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A43" i="110" s="1"/>
  <c r="A44" i="110" s="1"/>
  <c r="A45" i="110" s="1"/>
  <c r="A46" i="110" s="1"/>
  <c r="A47" i="110" s="1"/>
  <c r="A48" i="110" s="1"/>
  <c r="A49" i="110" s="1"/>
  <c r="A50" i="110" s="1"/>
  <c r="A51" i="110" s="1"/>
  <c r="A52" i="110" s="1"/>
  <c r="A53" i="110" s="1"/>
  <c r="A54" i="110" s="1"/>
  <c r="A55" i="110" s="1"/>
  <c r="A56" i="110" s="1"/>
  <c r="A57" i="110" s="1"/>
  <c r="A58" i="110" s="1"/>
  <c r="A59" i="110" s="1"/>
  <c r="A60" i="110" s="1"/>
  <c r="A61" i="110" s="1"/>
  <c r="A62" i="110" s="1"/>
  <c r="A63" i="110" s="1"/>
  <c r="A64" i="110" s="1"/>
  <c r="A65" i="110" s="1"/>
  <c r="A66" i="110" s="1"/>
  <c r="A67" i="110" s="1"/>
  <c r="A68" i="110" s="1"/>
  <c r="A69" i="110" s="1"/>
  <c r="A70" i="110" s="1"/>
  <c r="A71" i="110" s="1"/>
  <c r="A72" i="110" s="1"/>
  <c r="A73" i="110" s="1"/>
  <c r="A74" i="110" s="1"/>
  <c r="A75" i="110" s="1"/>
  <c r="A76" i="110" s="1"/>
  <c r="A77" i="110" s="1"/>
  <c r="A78" i="110" s="1"/>
  <c r="A79" i="110" s="1"/>
  <c r="A80" i="110" s="1"/>
  <c r="A81" i="110" s="1"/>
  <c r="A82" i="110" s="1"/>
  <c r="A83" i="110" s="1"/>
  <c r="A84" i="110" s="1"/>
  <c r="A85" i="110" s="1"/>
  <c r="A86" i="110" s="1"/>
  <c r="A87" i="110" s="1"/>
  <c r="A88" i="110" s="1"/>
  <c r="A89" i="110" s="1"/>
  <c r="A90" i="110" s="1"/>
  <c r="A91" i="110" s="1"/>
  <c r="A92" i="110" s="1"/>
  <c r="A93" i="110" s="1"/>
  <c r="A94" i="110" s="1"/>
  <c r="A95" i="110" s="1"/>
  <c r="A96" i="110" s="1"/>
  <c r="A97" i="110" s="1"/>
  <c r="A98" i="110" s="1"/>
  <c r="A99" i="110" s="1"/>
  <c r="A100" i="110" s="1"/>
  <c r="A101" i="110" s="1"/>
  <c r="A102" i="110" s="1"/>
  <c r="A103" i="110" s="1"/>
  <c r="A104" i="110" s="1"/>
  <c r="A105" i="110" s="1"/>
  <c r="A106" i="110" s="1"/>
  <c r="A107" i="110" s="1"/>
  <c r="A108" i="110" s="1"/>
  <c r="A109" i="110" s="1"/>
  <c r="A110" i="110" s="1"/>
  <c r="A111" i="110" s="1"/>
  <c r="A112" i="110" s="1"/>
  <c r="A113" i="110" s="1"/>
  <c r="A114" i="110" s="1"/>
  <c r="A115" i="110" s="1"/>
  <c r="A116" i="110" s="1"/>
  <c r="A117" i="110" s="1"/>
  <c r="A118" i="110" s="1"/>
  <c r="A119" i="110" s="1"/>
  <c r="A120" i="110" s="1"/>
  <c r="A121" i="110" s="1"/>
  <c r="A122" i="110" s="1"/>
  <c r="A123" i="110" s="1"/>
  <c r="A124" i="110" s="1"/>
  <c r="A125" i="110" s="1"/>
  <c r="A126" i="110" s="1"/>
  <c r="A127" i="110" s="1"/>
  <c r="A128" i="110" s="1"/>
  <c r="A129" i="110" s="1"/>
  <c r="A130" i="110" s="1"/>
  <c r="A131" i="110" s="1"/>
  <c r="A132" i="110" s="1"/>
  <c r="A133" i="110" s="1"/>
  <c r="A134" i="110" s="1"/>
  <c r="A135" i="110" s="1"/>
  <c r="A136" i="110" s="1"/>
  <c r="A137" i="110" s="1"/>
  <c r="A138" i="110" s="1"/>
  <c r="A139" i="110" s="1"/>
  <c r="A140" i="110" s="1"/>
  <c r="A141" i="110" s="1"/>
  <c r="A142" i="110" s="1"/>
  <c r="A143" i="110" s="1"/>
  <c r="A144" i="110" s="1"/>
  <c r="A145" i="110" s="1"/>
  <c r="A146" i="110" s="1"/>
  <c r="A147" i="110" s="1"/>
  <c r="A148" i="110" s="1"/>
  <c r="A149" i="110" s="1"/>
  <c r="A150" i="110" s="1"/>
  <c r="A151" i="110" s="1"/>
  <c r="A152" i="110" s="1"/>
  <c r="A153" i="110" s="1"/>
  <c r="A154" i="110" s="1"/>
  <c r="A155" i="110" s="1"/>
  <c r="A156" i="110" s="1"/>
  <c r="A157" i="110" s="1"/>
  <c r="A158" i="110" s="1"/>
  <c r="A159" i="110" s="1"/>
  <c r="A160" i="110" s="1"/>
  <c r="A161" i="110" s="1"/>
  <c r="A162" i="110" s="1"/>
  <c r="A163" i="110" s="1"/>
  <c r="A164" i="110" s="1"/>
  <c r="A165" i="110" s="1"/>
  <c r="A166" i="110" s="1"/>
  <c r="A167" i="110" s="1"/>
  <c r="A168" i="110" s="1"/>
  <c r="A169" i="110" s="1"/>
  <c r="A170" i="110" s="1"/>
  <c r="A171" i="110" s="1"/>
  <c r="A172" i="110" s="1"/>
  <c r="A173" i="110" s="1"/>
  <c r="A174" i="110" s="1"/>
  <c r="A175" i="110" s="1"/>
  <c r="A176" i="110" s="1"/>
  <c r="A177" i="110" s="1"/>
  <c r="A178" i="110" s="1"/>
  <c r="A179" i="110" s="1"/>
  <c r="A180" i="110" s="1"/>
  <c r="A181" i="110" s="1"/>
  <c r="A182" i="110" s="1"/>
  <c r="A183" i="110" s="1"/>
  <c r="A184" i="110" s="1"/>
  <c r="A185" i="110" s="1"/>
  <c r="A186" i="110" s="1"/>
  <c r="A187" i="110" s="1"/>
  <c r="A188" i="110" s="1"/>
  <c r="A189" i="110" s="1"/>
  <c r="A190" i="110" s="1"/>
  <c r="A191" i="110" s="1"/>
  <c r="A192" i="110" s="1"/>
  <c r="A193" i="110" s="1"/>
  <c r="A194" i="110" s="1"/>
  <c r="A195" i="110" s="1"/>
  <c r="A196" i="110" s="1"/>
  <c r="A197" i="110" s="1"/>
  <c r="A198" i="110" s="1"/>
  <c r="A199" i="110" s="1"/>
  <c r="A200" i="110" s="1"/>
  <c r="A201" i="110" s="1"/>
  <c r="A202" i="110" s="1"/>
  <c r="A203" i="110" s="1"/>
  <c r="A204" i="110" s="1"/>
  <c r="A205" i="110" s="1"/>
  <c r="A206" i="110" s="1"/>
  <c r="A207" i="110" s="1"/>
  <c r="A208" i="110" s="1"/>
  <c r="A209" i="110" s="1"/>
  <c r="A210" i="110" s="1"/>
  <c r="A211" i="110" s="1"/>
  <c r="A212" i="110" s="1"/>
  <c r="A213" i="110" s="1"/>
  <c r="A214" i="110" s="1"/>
  <c r="A215" i="110" s="1"/>
  <c r="A216" i="110" s="1"/>
  <c r="A217" i="110" s="1"/>
  <c r="A218" i="110" s="1"/>
  <c r="A219" i="110" s="1"/>
  <c r="A220" i="110" s="1"/>
  <c r="A221" i="110" s="1"/>
  <c r="A222" i="110" s="1"/>
  <c r="A223" i="110" s="1"/>
  <c r="A224" i="110" s="1"/>
  <c r="A225" i="110" s="1"/>
  <c r="A226" i="110" s="1"/>
  <c r="A227" i="110" s="1"/>
  <c r="A228" i="110" s="1"/>
  <c r="A229" i="110" s="1"/>
  <c r="A230" i="110" s="1"/>
  <c r="A231" i="110" s="1"/>
  <c r="A232" i="110" s="1"/>
  <c r="A233" i="110" s="1"/>
  <c r="A234" i="110" s="1"/>
  <c r="A235" i="110" s="1"/>
  <c r="A236" i="110" s="1"/>
  <c r="A237" i="110" s="1"/>
  <c r="A238" i="110" s="1"/>
  <c r="A239" i="110" s="1"/>
  <c r="A240" i="110" s="1"/>
  <c r="A241" i="110" s="1"/>
  <c r="A242" i="110" s="1"/>
  <c r="A243" i="110" s="1"/>
  <c r="A244" i="110" s="1"/>
  <c r="A245" i="110" s="1"/>
  <c r="A246" i="110" s="1"/>
  <c r="A247" i="110" s="1"/>
  <c r="A248" i="110" s="1"/>
  <c r="A249" i="110" s="1"/>
  <c r="A250" i="110" s="1"/>
  <c r="A251" i="110" s="1"/>
  <c r="A252" i="110" s="1"/>
  <c r="A253" i="110" s="1"/>
  <c r="A254" i="110" s="1"/>
  <c r="A255" i="110" s="1"/>
  <c r="A256" i="110" s="1"/>
  <c r="A257" i="110" s="1"/>
  <c r="A258" i="110" s="1"/>
  <c r="A259" i="110" s="1"/>
  <c r="A260" i="110" s="1"/>
  <c r="A261" i="110" s="1"/>
  <c r="A262" i="110" s="1"/>
  <c r="A263" i="110" s="1"/>
  <c r="A264" i="110" s="1"/>
  <c r="A265" i="110" s="1"/>
  <c r="A266" i="110" s="1"/>
  <c r="A267" i="110" s="1"/>
  <c r="A268" i="110" s="1"/>
  <c r="A269" i="110" s="1"/>
  <c r="A270" i="110" s="1"/>
  <c r="A271" i="110" s="1"/>
  <c r="A272" i="110" s="1"/>
  <c r="A273" i="110" s="1"/>
  <c r="A274" i="110" s="1"/>
  <c r="A275" i="110" s="1"/>
  <c r="A276" i="110" s="1"/>
  <c r="A277" i="110" s="1"/>
  <c r="A278" i="110" s="1"/>
  <c r="A279" i="110" s="1"/>
  <c r="A280" i="110" s="1"/>
  <c r="A281" i="110" s="1"/>
  <c r="A282" i="110" s="1"/>
  <c r="A283" i="110" s="1"/>
  <c r="A284" i="110" s="1"/>
  <c r="A285" i="110" s="1"/>
  <c r="A286" i="110" s="1"/>
  <c r="A287" i="110" s="1"/>
  <c r="A288" i="110" s="1"/>
  <c r="A289" i="110" s="1"/>
  <c r="A290" i="110" s="1"/>
  <c r="A291" i="110" s="1"/>
  <c r="A292" i="110" s="1"/>
  <c r="A293" i="110" s="1"/>
  <c r="A294" i="110" s="1"/>
  <c r="A295" i="110" s="1"/>
  <c r="A296" i="110" s="1"/>
  <c r="A297" i="110" s="1"/>
  <c r="A298" i="110" s="1"/>
  <c r="A299" i="110" s="1"/>
  <c r="A300" i="110" s="1"/>
  <c r="A301" i="110" s="1"/>
  <c r="A302" i="110" s="1"/>
  <c r="A303" i="110" s="1"/>
  <c r="A304" i="110" s="1"/>
  <c r="A305" i="110" s="1"/>
  <c r="A306" i="110" s="1"/>
  <c r="A307" i="110" s="1"/>
  <c r="A308" i="110" s="1"/>
  <c r="A309" i="110" s="1"/>
  <c r="A310" i="110" s="1"/>
  <c r="A311" i="110" s="1"/>
  <c r="A312" i="110" s="1"/>
  <c r="A313" i="110" s="1"/>
  <c r="A314" i="110" s="1"/>
  <c r="A315" i="110" s="1"/>
  <c r="A316" i="110" s="1"/>
  <c r="A317" i="110" s="1"/>
  <c r="A318" i="110" s="1"/>
  <c r="A319" i="110" s="1"/>
  <c r="A320" i="110" s="1"/>
  <c r="A321" i="110" s="1"/>
  <c r="A322" i="110" s="1"/>
  <c r="A323" i="110" s="1"/>
  <c r="A324" i="110" s="1"/>
  <c r="A325" i="110" s="1"/>
  <c r="A326" i="110" s="1"/>
  <c r="A327" i="110" s="1"/>
  <c r="A328" i="110" s="1"/>
  <c r="A329" i="110" s="1"/>
  <c r="A330" i="110" s="1"/>
  <c r="A331" i="110" s="1"/>
  <c r="A332" i="110" s="1"/>
  <c r="A333" i="110" s="1"/>
  <c r="A334" i="110" s="1"/>
  <c r="A335" i="110" s="1"/>
  <c r="A336" i="110" s="1"/>
  <c r="A337" i="110" s="1"/>
  <c r="A338" i="110" s="1"/>
  <c r="A339" i="110" s="1"/>
  <c r="A340" i="110" s="1"/>
  <c r="A341" i="110" s="1"/>
  <c r="A342" i="110" s="1"/>
  <c r="A343" i="110" s="1"/>
  <c r="A344" i="110" s="1"/>
  <c r="A345" i="110" s="1"/>
  <c r="A346" i="110" s="1"/>
  <c r="A347" i="110" s="1"/>
  <c r="A348" i="110" s="1"/>
  <c r="A349" i="110" s="1"/>
  <c r="A350" i="110" s="1"/>
  <c r="A351" i="110" s="1"/>
  <c r="A352" i="110" s="1"/>
  <c r="A353" i="110" s="1"/>
  <c r="A354" i="110" s="1"/>
  <c r="A355" i="110" s="1"/>
  <c r="A356" i="110" s="1"/>
  <c r="A357" i="110" s="1"/>
  <c r="A358" i="110" s="1"/>
  <c r="A359" i="110" s="1"/>
  <c r="A360" i="110" s="1"/>
  <c r="A361" i="110" s="1"/>
  <c r="A362" i="110" s="1"/>
  <c r="A363" i="110" s="1"/>
  <c r="A364" i="110" s="1"/>
  <c r="A365" i="110" s="1"/>
  <c r="A366" i="110" s="1"/>
  <c r="A367" i="110" s="1"/>
  <c r="A368" i="110" s="1"/>
  <c r="A369" i="110" s="1"/>
  <c r="A370" i="110" s="1"/>
  <c r="A371" i="110" s="1"/>
  <c r="A372" i="110" s="1"/>
  <c r="A373" i="110" s="1"/>
  <c r="A374" i="110" s="1"/>
  <c r="A375" i="110" s="1"/>
  <c r="A376" i="110" s="1"/>
  <c r="A377" i="110" s="1"/>
  <c r="A378" i="110" s="1"/>
  <c r="A379" i="110" s="1"/>
  <c r="A380" i="110" s="1"/>
  <c r="A381" i="110" s="1"/>
  <c r="A382" i="110" s="1"/>
  <c r="A383" i="110" s="1"/>
  <c r="A384" i="110" s="1"/>
  <c r="A385" i="110" s="1"/>
  <c r="A386" i="110" s="1"/>
  <c r="A387" i="110" s="1"/>
  <c r="A388" i="110" s="1"/>
  <c r="A389" i="110" s="1"/>
  <c r="A390" i="110" s="1"/>
  <c r="A391" i="110" s="1"/>
  <c r="A392" i="110" s="1"/>
  <c r="A393" i="110" s="1"/>
  <c r="A394" i="110" s="1"/>
  <c r="A395" i="110" s="1"/>
  <c r="A396" i="110" s="1"/>
  <c r="A397" i="110" s="1"/>
  <c r="A398" i="110" s="1"/>
  <c r="A399" i="110" s="1"/>
  <c r="A400" i="110" s="1"/>
  <c r="A401" i="110" s="1"/>
  <c r="A402" i="110" s="1"/>
  <c r="A403" i="110" s="1"/>
  <c r="A404" i="110" s="1"/>
  <c r="A405" i="110" s="1"/>
  <c r="A406" i="110" s="1"/>
  <c r="A407" i="110" s="1"/>
  <c r="A408" i="110" s="1"/>
  <c r="A409" i="110" s="1"/>
  <c r="A410" i="110" s="1"/>
  <c r="A411" i="110" s="1"/>
  <c r="A412" i="110" s="1"/>
  <c r="A413" i="110" s="1"/>
  <c r="A414" i="110" s="1"/>
  <c r="A415" i="110" s="1"/>
  <c r="A416" i="110" s="1"/>
  <c r="A417" i="110" s="1"/>
  <c r="A418" i="110" s="1"/>
  <c r="A419" i="110" s="1"/>
  <c r="A420" i="110" s="1"/>
  <c r="A421" i="110" s="1"/>
  <c r="A422" i="110" s="1"/>
  <c r="A423" i="110" s="1"/>
  <c r="A424" i="110" s="1"/>
  <c r="A425" i="110" s="1"/>
  <c r="A426" i="110" s="1"/>
  <c r="A427" i="110" s="1"/>
  <c r="A428" i="110" s="1"/>
  <c r="A429" i="110" s="1"/>
  <c r="A430" i="110" s="1"/>
  <c r="A431" i="110" s="1"/>
  <c r="A432" i="110" s="1"/>
  <c r="A433" i="110" s="1"/>
  <c r="A434" i="110" s="1"/>
  <c r="A435" i="110" s="1"/>
  <c r="K49" i="106" l="1"/>
  <c r="M49" i="106" s="1"/>
  <c r="K72" i="106"/>
  <c r="K9" i="106"/>
  <c r="M9" i="106" s="1"/>
  <c r="K78" i="106"/>
  <c r="M78" i="106" s="1"/>
  <c r="K85" i="106"/>
  <c r="K73" i="106"/>
  <c r="M73" i="106" s="1"/>
  <c r="K102" i="106"/>
  <c r="M102" i="106" s="1"/>
  <c r="K75" i="106"/>
  <c r="M75" i="106" s="1"/>
  <c r="K83" i="106"/>
  <c r="M83" i="106" s="1"/>
  <c r="K31" i="106"/>
  <c r="M31" i="106" s="1"/>
  <c r="K35" i="106"/>
  <c r="M35" i="106" s="1"/>
  <c r="K88" i="106"/>
  <c r="M88" i="106" s="1"/>
  <c r="K11" i="106"/>
  <c r="M11" i="106" s="1"/>
  <c r="K15" i="106"/>
  <c r="M15" i="106" s="1"/>
  <c r="K101" i="106"/>
  <c r="M101" i="106" s="1"/>
  <c r="K13" i="106"/>
  <c r="M13" i="106" s="1"/>
  <c r="K7" i="106"/>
  <c r="M7" i="106" s="1"/>
  <c r="K81" i="106"/>
  <c r="K28" i="106"/>
  <c r="M28" i="106" s="1"/>
  <c r="K14" i="106"/>
  <c r="M14" i="106" s="1"/>
  <c r="K25" i="106"/>
  <c r="M25" i="106" s="1"/>
  <c r="K40" i="106"/>
  <c r="M40" i="106" s="1"/>
  <c r="E9" i="106"/>
  <c r="K42" i="106"/>
  <c r="M42" i="106" s="1"/>
  <c r="K17" i="106"/>
  <c r="M17" i="106" s="1"/>
  <c r="K62" i="106"/>
  <c r="M62" i="106" s="1"/>
  <c r="K33" i="106"/>
  <c r="M33" i="106" s="1"/>
  <c r="K74" i="106"/>
  <c r="M74" i="106" s="1"/>
  <c r="K95" i="106"/>
  <c r="M95" i="106" s="1"/>
  <c r="K84" i="106"/>
  <c r="M84" i="106" s="1"/>
  <c r="K20" i="106"/>
  <c r="M20" i="106" s="1"/>
  <c r="K43" i="106"/>
  <c r="M43" i="106" s="1"/>
  <c r="K65" i="106"/>
  <c r="M65" i="106" s="1"/>
  <c r="K44" i="106"/>
  <c r="M44" i="106" s="1"/>
  <c r="K26" i="106"/>
  <c r="M26" i="106" s="1"/>
  <c r="K67" i="106"/>
  <c r="M67" i="106" s="1"/>
  <c r="K76" i="106"/>
  <c r="K60" i="106"/>
  <c r="M60" i="106" s="1"/>
  <c r="K54" i="106"/>
  <c r="K38" i="106"/>
  <c r="M38" i="106" s="1"/>
  <c r="K5" i="106"/>
  <c r="M5" i="106" s="1"/>
  <c r="K29" i="106"/>
  <c r="M29" i="106" s="1"/>
  <c r="K23" i="106"/>
  <c r="M23" i="106" s="1"/>
  <c r="K10" i="106"/>
  <c r="M10" i="106" s="1"/>
  <c r="K39" i="106"/>
  <c r="M39" i="106" s="1"/>
  <c r="K48" i="106"/>
  <c r="M48" i="106" s="1"/>
  <c r="K69" i="106"/>
  <c r="M69" i="106" s="1"/>
  <c r="K57" i="106"/>
  <c r="M57" i="106" s="1"/>
  <c r="K100" i="106"/>
  <c r="M100" i="106" s="1"/>
  <c r="K91" i="106"/>
  <c r="M91" i="106" s="1"/>
  <c r="K22" i="106"/>
  <c r="M22" i="106" s="1"/>
  <c r="K93" i="106"/>
  <c r="M93" i="106" s="1"/>
  <c r="K51" i="106"/>
  <c r="M51" i="106" s="1"/>
  <c r="K12" i="106"/>
  <c r="M12" i="106" s="1"/>
  <c r="K36" i="106"/>
  <c r="M36" i="106" s="1"/>
  <c r="K19" i="106"/>
  <c r="M19" i="106" s="1"/>
  <c r="K52" i="106"/>
  <c r="M52" i="106" s="1"/>
  <c r="K24" i="106"/>
  <c r="M24" i="106" s="1"/>
  <c r="K37" i="106"/>
  <c r="M37" i="106" s="1"/>
  <c r="K55" i="106"/>
  <c r="M55" i="106" s="1"/>
  <c r="K77" i="106"/>
  <c r="M77" i="106" s="1"/>
  <c r="K61" i="106"/>
  <c r="M61" i="106" s="1"/>
  <c r="K30" i="106"/>
  <c r="M30" i="106" s="1"/>
  <c r="K45" i="106"/>
  <c r="M45" i="106" s="1"/>
  <c r="K98" i="106"/>
  <c r="M98" i="106" s="1"/>
  <c r="K58" i="106"/>
  <c r="M58" i="106" s="1"/>
  <c r="K82" i="106"/>
  <c r="M82" i="106" s="1"/>
  <c r="K103" i="106"/>
  <c r="M103" i="106" s="1"/>
  <c r="K70" i="106"/>
  <c r="M70" i="106" s="1"/>
  <c r="K27" i="106"/>
  <c r="M27" i="106" s="1"/>
  <c r="K18" i="106"/>
  <c r="M18" i="106" s="1"/>
  <c r="K53" i="106"/>
  <c r="M53" i="106" s="1"/>
  <c r="K94" i="106"/>
  <c r="M94" i="106" s="1"/>
  <c r="K86" i="106"/>
  <c r="M86" i="106" s="1"/>
  <c r="K92" i="106"/>
  <c r="M92" i="106" s="1"/>
  <c r="K99" i="106"/>
  <c r="M99" i="106" s="1"/>
  <c r="K47" i="106"/>
  <c r="M47" i="106" s="1"/>
  <c r="K16" i="106"/>
  <c r="M16" i="106" s="1"/>
  <c r="K104" i="106"/>
  <c r="M104" i="106" s="1"/>
  <c r="K41" i="106"/>
  <c r="M41" i="106" s="1"/>
  <c r="K89" i="106"/>
  <c r="M89" i="106" s="1"/>
  <c r="K87" i="106"/>
  <c r="M87" i="106" s="1"/>
  <c r="K90" i="106"/>
  <c r="M90" i="106" s="1"/>
  <c r="K80" i="106"/>
  <c r="M80" i="106" s="1"/>
  <c r="K64" i="106"/>
  <c r="M64" i="106" s="1"/>
  <c r="K46" i="106"/>
  <c r="M46" i="106" s="1"/>
  <c r="K97" i="106"/>
  <c r="M97" i="106" s="1"/>
  <c r="K50" i="106"/>
  <c r="M50" i="106" s="1"/>
  <c r="K71" i="106"/>
  <c r="M71" i="106" s="1"/>
  <c r="K56" i="106"/>
  <c r="M56" i="106" s="1"/>
  <c r="K59" i="106"/>
  <c r="M59" i="106" s="1"/>
  <c r="K4" i="106"/>
  <c r="M4" i="106" s="1"/>
  <c r="K6" i="106"/>
  <c r="M6" i="106" s="1"/>
  <c r="K79" i="106"/>
  <c r="M79" i="106" s="1"/>
  <c r="K34" i="106"/>
  <c r="M34" i="106" s="1"/>
  <c r="K96" i="106"/>
  <c r="M96" i="106" s="1"/>
  <c r="K63" i="106"/>
  <c r="M63" i="106" s="1"/>
  <c r="K68" i="106"/>
  <c r="M68" i="106" s="1"/>
  <c r="K32" i="106"/>
  <c r="M32" i="106" s="1"/>
  <c r="K21" i="106"/>
  <c r="M21" i="106" s="1"/>
  <c r="K66" i="106"/>
  <c r="M66" i="106" s="1"/>
  <c r="E99" i="106"/>
  <c r="M54" i="106"/>
  <c r="M72" i="106"/>
  <c r="M81" i="106"/>
  <c r="M76" i="106"/>
  <c r="M85" i="106"/>
  <c r="D20" i="106"/>
  <c r="D36" i="106"/>
  <c r="D62" i="106"/>
  <c r="D90" i="106"/>
  <c r="D54" i="106"/>
  <c r="D58" i="106"/>
  <c r="D15" i="106"/>
  <c r="D9" i="106"/>
  <c r="D78" i="106"/>
  <c r="D41" i="106"/>
  <c r="D86" i="106"/>
  <c r="E104" i="106"/>
  <c r="D66" i="106"/>
  <c r="D25" i="106"/>
  <c r="D98" i="106"/>
  <c r="D82" i="106"/>
  <c r="D94" i="106"/>
  <c r="D31" i="106"/>
  <c r="D74" i="106"/>
  <c r="D102" i="106"/>
  <c r="D70" i="106"/>
  <c r="D46" i="106"/>
  <c r="D50" i="106"/>
  <c r="G10" i="106"/>
  <c r="H54" i="106"/>
  <c r="G74" i="106"/>
  <c r="F86" i="106"/>
  <c r="H57" i="106"/>
  <c r="F43" i="106"/>
  <c r="H69" i="106"/>
  <c r="F48" i="106"/>
  <c r="G58" i="106"/>
  <c r="H73" i="106"/>
  <c r="E51" i="106"/>
  <c r="H5" i="106"/>
  <c r="F22" i="106"/>
  <c r="F70" i="106"/>
  <c r="G63" i="106"/>
  <c r="H4" i="106"/>
  <c r="F64" i="106"/>
  <c r="G15" i="106"/>
  <c r="E67" i="106"/>
  <c r="F27" i="106"/>
  <c r="E29" i="106"/>
  <c r="G42" i="106"/>
  <c r="H85" i="106"/>
  <c r="H53" i="106"/>
  <c r="E77" i="106"/>
  <c r="H76" i="106"/>
  <c r="E6" i="106"/>
  <c r="H22" i="106"/>
  <c r="H38" i="106"/>
  <c r="G52" i="106"/>
  <c r="E45" i="106"/>
  <c r="G79" i="106"/>
  <c r="E88" i="106"/>
  <c r="H25" i="106"/>
  <c r="G95" i="106"/>
  <c r="E13" i="106"/>
  <c r="H41" i="106"/>
  <c r="E72" i="106"/>
  <c r="H89" i="106"/>
  <c r="G36" i="106"/>
  <c r="H36" i="106"/>
  <c r="F91" i="106"/>
  <c r="F5" i="106"/>
  <c r="F59" i="106"/>
  <c r="G31" i="106"/>
  <c r="E35" i="106"/>
  <c r="G20" i="106"/>
  <c r="G100" i="106"/>
  <c r="E24" i="106"/>
  <c r="E56" i="106"/>
  <c r="F80" i="106"/>
  <c r="H9" i="106"/>
  <c r="G84" i="106"/>
  <c r="H101" i="106"/>
  <c r="E93" i="106"/>
  <c r="F38" i="106"/>
  <c r="H37" i="106"/>
  <c r="F102" i="106"/>
  <c r="F16" i="106"/>
  <c r="H21" i="106"/>
  <c r="D59" i="106"/>
  <c r="D27" i="106"/>
  <c r="H90" i="106"/>
  <c r="G87" i="106"/>
  <c r="D75" i="106"/>
  <c r="G104" i="106"/>
  <c r="F75" i="106"/>
  <c r="B76" i="106"/>
  <c r="G51" i="106"/>
  <c r="D93" i="106"/>
  <c r="H43" i="106"/>
  <c r="E30" i="106"/>
  <c r="E68" i="106"/>
  <c r="D76" i="106"/>
  <c r="E92" i="106"/>
  <c r="H26" i="106"/>
  <c r="H103" i="106"/>
  <c r="E31" i="106"/>
  <c r="H95" i="106"/>
  <c r="H100" i="106"/>
  <c r="E73" i="106"/>
  <c r="G78" i="106"/>
  <c r="D84" i="106"/>
  <c r="G37" i="106"/>
  <c r="H99" i="106"/>
  <c r="F89" i="106"/>
  <c r="G62" i="106"/>
  <c r="H27" i="106"/>
  <c r="G17" i="106"/>
  <c r="F35" i="106"/>
  <c r="F95" i="106"/>
  <c r="H45" i="106"/>
  <c r="D16" i="106"/>
  <c r="E23" i="106"/>
  <c r="F97" i="106"/>
  <c r="F90" i="106"/>
  <c r="B53" i="106"/>
  <c r="G19" i="106"/>
  <c r="E36" i="106"/>
  <c r="G32" i="106"/>
  <c r="E27" i="106"/>
  <c r="D51" i="106"/>
  <c r="D18" i="106"/>
  <c r="H97" i="106"/>
  <c r="H11" i="106"/>
  <c r="B98" i="106"/>
  <c r="B44" i="106"/>
  <c r="E84" i="106"/>
  <c r="E102" i="106"/>
  <c r="D96" i="106"/>
  <c r="B12" i="106"/>
  <c r="F92" i="106"/>
  <c r="E52" i="106"/>
  <c r="B38" i="106"/>
  <c r="B37" i="106"/>
  <c r="D65" i="106"/>
  <c r="B58" i="106"/>
  <c r="F93" i="106"/>
  <c r="H102" i="106"/>
  <c r="E20" i="106"/>
  <c r="D95" i="106"/>
  <c r="B72" i="106"/>
  <c r="F84" i="106"/>
  <c r="B40" i="106"/>
  <c r="F44" i="106"/>
  <c r="G81" i="106"/>
  <c r="H31" i="106"/>
  <c r="B18" i="106"/>
  <c r="F6" i="106"/>
  <c r="D89" i="106"/>
  <c r="G29" i="106"/>
  <c r="E101" i="106"/>
  <c r="D35" i="106"/>
  <c r="B10" i="106"/>
  <c r="B19" i="106"/>
  <c r="F67" i="106"/>
  <c r="E59" i="106"/>
  <c r="D24" i="106"/>
  <c r="D32" i="106"/>
  <c r="G28" i="106"/>
  <c r="H23" i="106"/>
  <c r="G77" i="106"/>
  <c r="B81" i="106"/>
  <c r="B68" i="106"/>
  <c r="B59" i="106"/>
  <c r="F68" i="106"/>
  <c r="H80" i="106"/>
  <c r="F71" i="106"/>
  <c r="G75" i="106"/>
  <c r="G5" i="106"/>
  <c r="G30" i="106"/>
  <c r="B86" i="106"/>
  <c r="E47" i="106"/>
  <c r="G94" i="106"/>
  <c r="H40" i="106"/>
  <c r="H34" i="106"/>
  <c r="H72" i="106"/>
  <c r="E37" i="106"/>
  <c r="D7" i="106"/>
  <c r="B29" i="106"/>
  <c r="B5" i="106"/>
  <c r="H17" i="106"/>
  <c r="G41" i="106"/>
  <c r="D39" i="106"/>
  <c r="G34" i="106"/>
  <c r="D47" i="106"/>
  <c r="H20" i="106"/>
  <c r="H44" i="106"/>
  <c r="E21" i="106"/>
  <c r="E85" i="106"/>
  <c r="F12" i="106"/>
  <c r="D71" i="106"/>
  <c r="F28" i="106"/>
  <c r="H49" i="106"/>
  <c r="E86" i="106"/>
  <c r="B78" i="106"/>
  <c r="F72" i="106"/>
  <c r="F15" i="106"/>
  <c r="H77" i="106"/>
  <c r="G90" i="106"/>
  <c r="F37" i="106"/>
  <c r="B54" i="106"/>
  <c r="B84" i="106"/>
  <c r="D91" i="106"/>
  <c r="E81" i="106"/>
  <c r="H88" i="106"/>
  <c r="E7" i="106"/>
  <c r="G88" i="106"/>
  <c r="D13" i="106"/>
  <c r="H12" i="106"/>
  <c r="B67" i="106"/>
  <c r="G49" i="106"/>
  <c r="B9" i="106"/>
  <c r="H92" i="106"/>
  <c r="H33" i="106"/>
  <c r="G59" i="106"/>
  <c r="F7" i="106"/>
  <c r="H48" i="106"/>
  <c r="E90" i="106"/>
  <c r="E65" i="106"/>
  <c r="G26" i="106"/>
  <c r="B45" i="106"/>
  <c r="D14" i="106"/>
  <c r="F61" i="106"/>
  <c r="G92" i="106"/>
  <c r="H62" i="106"/>
  <c r="E103" i="106"/>
  <c r="D22" i="106"/>
  <c r="F17" i="106"/>
  <c r="G43" i="106"/>
  <c r="E40" i="106"/>
  <c r="E12" i="106"/>
  <c r="E55" i="106"/>
  <c r="H63" i="106"/>
  <c r="E96" i="106"/>
  <c r="E4" i="106"/>
  <c r="F50" i="106"/>
  <c r="B61" i="106"/>
  <c r="D88" i="106"/>
  <c r="E33" i="106"/>
  <c r="H52" i="106"/>
  <c r="F62" i="106"/>
  <c r="F49" i="106"/>
  <c r="B88" i="106"/>
  <c r="H47" i="106"/>
  <c r="G97" i="106"/>
  <c r="E5" i="106"/>
  <c r="E17" i="106"/>
  <c r="E22" i="106"/>
  <c r="D97" i="106"/>
  <c r="F41" i="106"/>
  <c r="B102" i="106"/>
  <c r="D79" i="106"/>
  <c r="G66" i="106"/>
  <c r="H81" i="106"/>
  <c r="B43" i="106"/>
  <c r="H68" i="106"/>
  <c r="D83" i="106"/>
  <c r="E34" i="106"/>
  <c r="F100" i="106"/>
  <c r="E58" i="106"/>
  <c r="B60" i="106"/>
  <c r="G11" i="106"/>
  <c r="B65" i="106"/>
  <c r="D101" i="106"/>
  <c r="E78" i="106"/>
  <c r="G44" i="106"/>
  <c r="F57" i="106"/>
  <c r="F47" i="106"/>
  <c r="H74" i="106"/>
  <c r="F46" i="106"/>
  <c r="G24" i="106"/>
  <c r="F65" i="106"/>
  <c r="B99" i="106"/>
  <c r="G4" i="106"/>
  <c r="G99" i="106"/>
  <c r="D55" i="106"/>
  <c r="E16" i="106"/>
  <c r="H10" i="106"/>
  <c r="F94" i="106"/>
  <c r="G83" i="106"/>
  <c r="B28" i="106"/>
  <c r="F81" i="106"/>
  <c r="G86" i="106"/>
  <c r="G12" i="106"/>
  <c r="D43" i="106"/>
  <c r="B66" i="106"/>
  <c r="B94" i="106"/>
  <c r="E60" i="106"/>
  <c r="B103" i="106"/>
  <c r="B82" i="106"/>
  <c r="B50" i="106"/>
  <c r="D10" i="106"/>
  <c r="F74" i="106"/>
  <c r="F24" i="106"/>
  <c r="D34" i="106"/>
  <c r="E14" i="106"/>
  <c r="E41" i="106"/>
  <c r="G38" i="106"/>
  <c r="F25" i="106"/>
  <c r="E66" i="106"/>
  <c r="F54" i="106"/>
  <c r="G22" i="106"/>
  <c r="B80" i="106"/>
  <c r="H55" i="106"/>
  <c r="F79" i="106"/>
  <c r="H98" i="106"/>
  <c r="B36" i="106"/>
  <c r="D69" i="106"/>
  <c r="B62" i="106"/>
  <c r="G13" i="106"/>
  <c r="B64" i="106"/>
  <c r="H66" i="106"/>
  <c r="H59" i="106"/>
  <c r="D60" i="106"/>
  <c r="G39" i="106"/>
  <c r="H6" i="106"/>
  <c r="B100" i="106"/>
  <c r="H71" i="106"/>
  <c r="G47" i="106"/>
  <c r="H46" i="106"/>
  <c r="B23" i="106"/>
  <c r="H91" i="106"/>
  <c r="E80" i="106"/>
  <c r="F66" i="106"/>
  <c r="D87" i="106"/>
  <c r="B55" i="106"/>
  <c r="D33" i="106"/>
  <c r="G64" i="106"/>
  <c r="F45" i="106"/>
  <c r="F29" i="106"/>
  <c r="B90" i="106"/>
  <c r="H78" i="106"/>
  <c r="B51" i="106"/>
  <c r="G21" i="106"/>
  <c r="F104" i="106"/>
  <c r="G72" i="106"/>
  <c r="D4" i="106"/>
  <c r="H35" i="106"/>
  <c r="D45" i="106"/>
  <c r="F39" i="106"/>
  <c r="H29" i="106"/>
  <c r="H83" i="106"/>
  <c r="D42" i="106"/>
  <c r="B31" i="106"/>
  <c r="D52" i="106"/>
  <c r="H18" i="106"/>
  <c r="D11" i="106"/>
  <c r="B34" i="106"/>
  <c r="F69" i="106"/>
  <c r="D37" i="106"/>
  <c r="B39" i="106"/>
  <c r="B20" i="106"/>
  <c r="D49" i="106"/>
  <c r="G80" i="106"/>
  <c r="G89" i="106"/>
  <c r="B91" i="106"/>
  <c r="B77" i="106"/>
  <c r="E15" i="106"/>
  <c r="B101" i="106"/>
  <c r="H84" i="106"/>
  <c r="B26" i="106"/>
  <c r="F55" i="106"/>
  <c r="E87" i="106"/>
  <c r="B7" i="106"/>
  <c r="D72" i="106"/>
  <c r="F77" i="106"/>
  <c r="H87" i="106"/>
  <c r="G76" i="106"/>
  <c r="B6" i="106"/>
  <c r="B71" i="106"/>
  <c r="D56" i="106"/>
  <c r="B85" i="106"/>
  <c r="B11" i="106"/>
  <c r="E89" i="106"/>
  <c r="F88" i="106"/>
  <c r="E71" i="106"/>
  <c r="H79" i="106"/>
  <c r="F34" i="106"/>
  <c r="G65" i="106"/>
  <c r="H28" i="106"/>
  <c r="D57" i="106"/>
  <c r="G25" i="106"/>
  <c r="D12" i="106"/>
  <c r="B89" i="106"/>
  <c r="D53" i="106"/>
  <c r="D23" i="106"/>
  <c r="E49" i="106"/>
  <c r="D61" i="106"/>
  <c r="E39" i="106"/>
  <c r="F83" i="106"/>
  <c r="D73" i="106"/>
  <c r="E50" i="106"/>
  <c r="B25" i="106"/>
  <c r="E28" i="106"/>
  <c r="G56" i="106"/>
  <c r="G18" i="106"/>
  <c r="G98" i="106"/>
  <c r="H39" i="106"/>
  <c r="B97" i="106"/>
  <c r="F18" i="106"/>
  <c r="D30" i="106"/>
  <c r="D48" i="106"/>
  <c r="B21" i="106"/>
  <c r="B35" i="106"/>
  <c r="F4" i="106"/>
  <c r="E48" i="106"/>
  <c r="E69" i="106"/>
  <c r="D40" i="106"/>
  <c r="E63" i="106"/>
  <c r="H7" i="106"/>
  <c r="F23" i="106"/>
  <c r="G96" i="106"/>
  <c r="G60" i="106"/>
  <c r="D5" i="106"/>
  <c r="E25" i="106"/>
  <c r="B93" i="106"/>
  <c r="H16" i="106"/>
  <c r="B104" i="106"/>
  <c r="H94" i="106"/>
  <c r="H70" i="106"/>
  <c r="B17" i="106"/>
  <c r="G93" i="106"/>
  <c r="G82" i="106"/>
  <c r="F31" i="106"/>
  <c r="E64" i="106"/>
  <c r="D63" i="106"/>
  <c r="B74" i="106"/>
  <c r="F19" i="106"/>
  <c r="H14" i="106"/>
  <c r="D29" i="106"/>
  <c r="H93" i="106"/>
  <c r="G67" i="106"/>
  <c r="D17" i="106"/>
  <c r="F78" i="106"/>
  <c r="B13" i="106"/>
  <c r="E10" i="106"/>
  <c r="G53" i="106"/>
  <c r="E43" i="106"/>
  <c r="E82" i="106"/>
  <c r="E42" i="106"/>
  <c r="H58" i="106"/>
  <c r="B49" i="106"/>
  <c r="F73" i="106"/>
  <c r="F32" i="106"/>
  <c r="B22" i="106"/>
  <c r="D99" i="106"/>
  <c r="F63" i="106"/>
  <c r="B57" i="106"/>
  <c r="E74" i="106"/>
  <c r="F103" i="106"/>
  <c r="G14" i="106"/>
  <c r="E54" i="106"/>
  <c r="B92" i="106"/>
  <c r="G102" i="106"/>
  <c r="E75" i="106"/>
  <c r="F30" i="106"/>
  <c r="B27" i="106"/>
  <c r="E44" i="106"/>
  <c r="B63" i="106"/>
  <c r="H61" i="106"/>
  <c r="G71" i="106"/>
  <c r="D85" i="106"/>
  <c r="F82" i="106"/>
  <c r="F13" i="106"/>
  <c r="B70" i="106"/>
  <c r="G45" i="106"/>
  <c r="E100" i="106"/>
  <c r="D80" i="106"/>
  <c r="E94" i="106"/>
  <c r="G35" i="106"/>
  <c r="D67" i="106"/>
  <c r="G27" i="106"/>
  <c r="B75" i="106"/>
  <c r="D92" i="106"/>
  <c r="F52" i="106"/>
  <c r="F11" i="106"/>
  <c r="B14" i="106"/>
  <c r="F10" i="106"/>
  <c r="B83" i="106"/>
  <c r="G50" i="106"/>
  <c r="B56" i="106"/>
  <c r="H96" i="106"/>
  <c r="H13" i="106"/>
  <c r="F98" i="106"/>
  <c r="B4" i="106"/>
  <c r="E61" i="106"/>
  <c r="H51" i="106"/>
  <c r="F87" i="106"/>
  <c r="F51" i="106"/>
  <c r="E46" i="106"/>
  <c r="B16" i="106"/>
  <c r="E95" i="106"/>
  <c r="F99" i="106"/>
  <c r="F76" i="106"/>
  <c r="H82" i="106"/>
  <c r="G7" i="106"/>
  <c r="E18" i="106"/>
  <c r="H60" i="106"/>
  <c r="F40" i="106"/>
  <c r="H19" i="106"/>
  <c r="D64" i="106"/>
  <c r="E19" i="106"/>
  <c r="G61" i="106"/>
  <c r="F53" i="106"/>
  <c r="G9" i="106"/>
  <c r="E26" i="106"/>
  <c r="H65" i="106"/>
  <c r="D6" i="106"/>
  <c r="F20" i="106"/>
  <c r="D44" i="106"/>
  <c r="G33" i="106"/>
  <c r="G73" i="106"/>
  <c r="F21" i="106"/>
  <c r="H86" i="106"/>
  <c r="D26" i="106"/>
  <c r="E11" i="106"/>
  <c r="G69" i="106"/>
  <c r="B41" i="106"/>
  <c r="B32" i="106"/>
  <c r="G57" i="106"/>
  <c r="B73" i="106"/>
  <c r="B30" i="106"/>
  <c r="G91" i="106"/>
  <c r="E79" i="106"/>
  <c r="E57" i="106"/>
  <c r="B33" i="106"/>
  <c r="F101" i="106"/>
  <c r="D81" i="106"/>
  <c r="G55" i="106"/>
  <c r="B52" i="106"/>
  <c r="F96" i="106"/>
  <c r="F14" i="106"/>
  <c r="H15" i="106"/>
  <c r="E76" i="106"/>
  <c r="E91" i="106"/>
  <c r="H67" i="106"/>
  <c r="D68" i="106"/>
  <c r="G6" i="106"/>
  <c r="F42" i="106"/>
  <c r="E32" i="106"/>
  <c r="B42" i="106"/>
  <c r="H32" i="106"/>
  <c r="H75" i="106"/>
  <c r="G54" i="106"/>
  <c r="E70" i="106"/>
  <c r="G70" i="106"/>
  <c r="G101" i="106"/>
  <c r="G16" i="106"/>
  <c r="E62" i="106"/>
  <c r="F36" i="106"/>
  <c r="E98" i="106"/>
  <c r="F56" i="106"/>
  <c r="G68" i="106"/>
  <c r="B96" i="106"/>
  <c r="F60" i="106"/>
  <c r="E53" i="106"/>
  <c r="D21" i="106"/>
  <c r="H50" i="106"/>
  <c r="B15" i="106"/>
  <c r="G40" i="106"/>
  <c r="G46" i="106"/>
  <c r="H24" i="106"/>
  <c r="D19" i="106"/>
  <c r="G48" i="106"/>
  <c r="E97" i="106"/>
  <c r="F33" i="106"/>
  <c r="B24" i="106"/>
  <c r="E83" i="106"/>
  <c r="H56" i="106"/>
  <c r="F26" i="106"/>
  <c r="E38" i="106"/>
  <c r="D104" i="106"/>
  <c r="H104" i="106"/>
  <c r="B95" i="106"/>
  <c r="B47" i="106"/>
  <c r="D28" i="106"/>
  <c r="B46" i="106"/>
  <c r="H64" i="106"/>
  <c r="G85" i="106"/>
  <c r="D38" i="106"/>
  <c r="F58" i="106"/>
  <c r="H42" i="106"/>
  <c r="G23" i="106"/>
  <c r="F85" i="106"/>
  <c r="F9" i="106"/>
  <c r="D77" i="106"/>
  <c r="B79" i="106"/>
  <c r="D103" i="106"/>
  <c r="G103" i="106"/>
  <c r="B48" i="106"/>
  <c r="H30" i="106"/>
  <c r="B69" i="106"/>
  <c r="D100" i="106"/>
  <c r="B87" i="106"/>
  <c r="C105" i="10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Wilfrido Trujillo</author>
  </authors>
  <commentList>
    <comment ref="P126" authorId="0" shapeId="0" xr:uid="{F7526C82-A56C-4D23-A302-ECEC8B91F50D}">
      <text>
        <r>
          <rPr>
            <b/>
            <sz val="9"/>
            <color indexed="81"/>
            <rFont val="Tahoma"/>
            <family val="2"/>
          </rPr>
          <t>Wilfrido Trujillo:</t>
        </r>
        <r>
          <rPr>
            <sz val="9"/>
            <color indexed="81"/>
            <rFont val="Tahoma"/>
            <family val="2"/>
          </rPr>
          <t xml:space="preserve">
Codigo del Producto quedo mal el el PDD</t>
        </r>
      </text>
    </comment>
    <comment ref="R126" authorId="0" shapeId="0" xr:uid="{0468BFAF-E788-4DB3-A9C4-FF06BB48E255}">
      <text>
        <r>
          <rPr>
            <b/>
            <sz val="9"/>
            <color indexed="81"/>
            <rFont val="Tahoma"/>
            <family val="2"/>
          </rPr>
          <t>Wilfrido Trujillo:</t>
        </r>
        <r>
          <rPr>
            <sz val="9"/>
            <color indexed="81"/>
            <rFont val="Tahoma"/>
            <family val="2"/>
          </rPr>
          <t xml:space="preserve">
Codigo del Indicador del Producto quedo mal el el PDD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3A2E005-3046-4ED6-A77D-9E886D1CE7A1}" keepAlive="1" name="Consulta - Unificar_tablas" description="Conexión a la consulta 'Unificar_tablas' en el libro." type="5" refreshedVersion="7" background="1" saveData="1">
    <dbPr connection="Provider=Microsoft.Mashup.OleDb.1;Data Source=$Workbook$;Location=Unificar_tablas;Extended Properties=&quot;&quot;" command="SELECT * FROM [Unificar_tablas]"/>
  </connection>
  <connection id="2" xr16:uid="{A69523B4-A6CB-48ED-BA97-C3B13AB0AFBE}" sourceFile="D:\Documents and Settings\PKMACCT\My Documents\Resource Usage.cub" keepAlive="1" name="Resource Usage" type="5" refreshedVersion="3">
    <dbPr connection="Provider=MSOLAP.2;Persist Security Info=True;Data Source=D:\Documents and Settings\PKMACCT\My Documents\Resource Usage.cub;Client Cache Size=25;Auto Synch Period=10000" command="ProjectReport" commandType="1"/>
    <olapPr local="1" localConnection="Provider=MSOLAP.4;Persist Security Info=True;Data Source=D:\DOCUME~1\PKMACCT\LOCALS~1\Temp\1\Visual Reports Temporary Data\{8024da9d-eea4-4aa2-90bb-99cdc53bc0a9}\ResourceTP.cub;MDX Compatibility=1;Safety Options=2;MDX Missing Member Mode=Error" rowDrillCount="1000" serverFill="0" serverNumberFormat="0" serverFont="0" serverFontColor="0"/>
  </connection>
  <connection id="3" xr16:uid="{5C4A7F1F-348B-4A99-8931-1F1E4EA67662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xr16:uid="{3505EDBC-6228-47C0-B185-12E9B05E0653}" name="WorksheetConnection_00. CONSOLIDADO V2.xlsx!Unificar_tablas" type="102" refreshedVersion="7" minRefreshableVersion="5">
    <extLst>
      <ext xmlns:x15="http://schemas.microsoft.com/office/spreadsheetml/2010/11/main" uri="{DE250136-89BD-433C-8126-D09CA5730AF9}">
        <x15:connection id="Unificar_tablas">
          <x15:rangePr sourceName="1cd2a0bb-4619-4e70-b23e-05e3997a00f8"/>
        </x15:connection>
      </ext>
    </extLst>
  </connection>
</connections>
</file>

<file path=xl/sharedStrings.xml><?xml version="1.0" encoding="utf-8"?>
<sst xmlns="http://schemas.openxmlformats.org/spreadsheetml/2006/main" count="8496" uniqueCount="2091">
  <si>
    <t xml:space="preserve"> Responsables </t>
  </si>
  <si>
    <t xml:space="preserve"> Programación de metas</t>
  </si>
  <si>
    <t xml:space="preserve">Datos del Proyecto </t>
  </si>
  <si>
    <t xml:space="preserve"> Programación de actividades</t>
  </si>
  <si>
    <t>Dependencia</t>
  </si>
  <si>
    <t>Línea Estratégica</t>
  </si>
  <si>
    <t xml:space="preserve">Sector </t>
  </si>
  <si>
    <t xml:space="preserve">Programa </t>
  </si>
  <si>
    <t>Indicador de Producto</t>
  </si>
  <si>
    <t>Proyecto</t>
  </si>
  <si>
    <t>Actividades</t>
  </si>
  <si>
    <t xml:space="preserve">Fecha de Terminación </t>
  </si>
  <si>
    <t>No</t>
  </si>
  <si>
    <t>SECTOR CODIGO</t>
  </si>
  <si>
    <t>Meta Física Esperada 2020</t>
  </si>
  <si>
    <t>Meta Física Esperada 20212</t>
  </si>
  <si>
    <t>Meta Física Esperada 2022</t>
  </si>
  <si>
    <t>Meta Física Esperada 2023</t>
  </si>
  <si>
    <t>IP 001. Número de establecimientos educativos oficiales, centros de desarrollo infantil (CDI) o espacios educativos adecuados</t>
  </si>
  <si>
    <t>Línea 1. Barrancabermeja generadora de bienestar y protectora de la vida.</t>
  </si>
  <si>
    <t>Educación</t>
  </si>
  <si>
    <t>01. EDUCACIÓN</t>
  </si>
  <si>
    <t>Programa 01. Cobertura educativa</t>
  </si>
  <si>
    <t>IP 002. Número de estrategias establecidas para la construcción de nueva infraestructura educativa</t>
  </si>
  <si>
    <t>IP 004. Número de estrategias de acceso y permanencia realizadas</t>
  </si>
  <si>
    <t>02. SALUD Y PROTECCIÓN SOCIAL</t>
  </si>
  <si>
    <t>IP 005. Número de planes y/o políticas públicas en educación implementadas</t>
  </si>
  <si>
    <t>Programa 02. Calidad educativa</t>
  </si>
  <si>
    <t>03. INCLUSIÓN SOCIAL Y RECONCILIACIÓN</t>
  </si>
  <si>
    <t>IP 006. Número de acciones de fortalecimiento institucional mantenidas</t>
  </si>
  <si>
    <t>04. CULTURA</t>
  </si>
  <si>
    <t>IP 007. Número de macroprocesos certificados</t>
  </si>
  <si>
    <t>05. VIVIENDA, CIUDAD Y TERRITORIO</t>
  </si>
  <si>
    <t>IP 008. Número de establecimientos educativos que implementan y/o fortalecen la inclusión y la equidad</t>
  </si>
  <si>
    <t>06. DEPORTE Y RECREACIÓN</t>
  </si>
  <si>
    <t>IP 009. Número de estrategias de mejoramiento de la calidad educativa fortalecidas</t>
  </si>
  <si>
    <t>07. TRABAJO</t>
  </si>
  <si>
    <t>IP 010. Porcentaje de docentes y directivos docentes formados y capacitados</t>
  </si>
  <si>
    <t>08. TRANSPORTE</t>
  </si>
  <si>
    <t>IP 011. Número de lineamientos pedagógicos implementados</t>
  </si>
  <si>
    <t>09. TECNOLOGÍAS DE LA INFORMACIÓN Y LAS COMUNICACIONES</t>
  </si>
  <si>
    <t>IP 012. Número de aulas y/o espacios con ambientes pedagógicos fortalecidos</t>
  </si>
  <si>
    <t>10. AMBIENTE Y DESARROLLO SOSTENIBLE</t>
  </si>
  <si>
    <t>IP 013. Número de docentes con aprendizajes y prácticas pedagógicas potenciadas</t>
  </si>
  <si>
    <t>11. AGRICULTURA Y DESARROLLO RURAL</t>
  </si>
  <si>
    <t>IP 014. Número de becas que cambian vidas entregadas</t>
  </si>
  <si>
    <t>Programa 03. Fomento para el acceso a la educación superior y Becas que Cambian Vidas</t>
  </si>
  <si>
    <t>12. COMERCIO, INDUSTRIA Y TURISMO</t>
  </si>
  <si>
    <t xml:space="preserve">IP 015. Número de becas meritorias entregadas </t>
  </si>
  <si>
    <t>13. MINAS Y ENERGÍA</t>
  </si>
  <si>
    <t>IP 016. Número de alianzas entre IES, gobierno y el sector productivo implementadas</t>
  </si>
  <si>
    <t>14. CIENCIA, TECNOLOGÍA E INNOVACIÓN</t>
  </si>
  <si>
    <t>IP 017. Número de alianzas entre instituciones de ETDH, gobierno y el sector productivo implementadas</t>
  </si>
  <si>
    <t>15. GOBIERNO TERRITORIAL</t>
  </si>
  <si>
    <t>IP 018. Estrategia implementada de promoción de vida saludable y condiciones no transmisibles</t>
  </si>
  <si>
    <t>Salud y protección social</t>
  </si>
  <si>
    <t>Programa 04. Salud Pública</t>
  </si>
  <si>
    <t>16. JUSTICIA Y DEL DERECHO</t>
  </si>
  <si>
    <t>IP 019. Número de acciones implementadas para garantizar la prevención y abordaje de enfermedades no transmisibles y de alteraciones de la salud bucal, visual y auditiva, disminución de la enfermedad de acuerdo con la realidad territorial</t>
  </si>
  <si>
    <t>17. INFORMACIÓN ESTADÍSTICA</t>
  </si>
  <si>
    <t>IP 020. Estrategia de modos y condiciones de estilos de vida saludables implementada</t>
  </si>
  <si>
    <t>IP 021. Estrategia de promoción en temas de consumo y aprovechamiento biológico de los alimentos mantenida</t>
  </si>
  <si>
    <t>IP 022. Estrategia de gestión del riesgo para temas de consumo y aprovechamiento biológico de los alimentos mantenida</t>
  </si>
  <si>
    <t>IP 023. Estrategia intersectorial e integral de promoción a la afiliación al SGRL y divulgación de normas vigentes de seguridad laboral implementada</t>
  </si>
  <si>
    <t>IP 024. Número de instancias organizativas de trabajadores informales fortalecidas</t>
  </si>
  <si>
    <t>IP 025. Número de congresos sobre temáticas actuales y pertinentes en seguridad y salud en el trabajo realizados</t>
  </si>
  <si>
    <t>IP 026. Sistema de información para reporte de eventos laborales SIREL mantenido</t>
  </si>
  <si>
    <t>IP 027. Estrategia “Entornos saludables laborales y autocuidado” desarrollada</t>
  </si>
  <si>
    <t>IP 028. Estrategia de vigilancia epidemiológica ocupacional desarrollada</t>
  </si>
  <si>
    <t>IP 029. Programa de capacitación para el talento humano del sector salud sobre SIREL y calificación del origen de eventos laborales mantenido</t>
  </si>
  <si>
    <t>IP 030. Porcentaje de personas con discapacidad certificadas en competencias laborales calificadas con pérdida de capacidad laboral</t>
  </si>
  <si>
    <t>IP 031. Número de empresas en las que se socializa las garantías de las exenciones tributarias de renta según ley 361 1997</t>
  </si>
  <si>
    <t>IP 032. Estudio de caracterización demográfica y epidemiológica por actividad económica y de territorio de la población trabajadora informal desarrollado</t>
  </si>
  <si>
    <t>IP 033. Programa “Maternidad segura” fortalecido</t>
  </si>
  <si>
    <t>IP 034. Comité Interinstitucional interconsultivo para la prevención del abuso sexual en NNA en funcionamiento</t>
  </si>
  <si>
    <t>IP 035. Estrategia de promoción sobre los derechos sexuales y reproductivos mantenida</t>
  </si>
  <si>
    <t>IP 036. Estrategia de servicios amigables para adolescentes y jóvenes mantenida</t>
  </si>
  <si>
    <t>IP 037. Estrategia integral para la prevención de embarazo en adolescentes mantenida</t>
  </si>
  <si>
    <t>IP 038. Campaña de prevención de infecciones de transmisión sexual mantenida</t>
  </si>
  <si>
    <t>IP 039. Estrategia de seguimiento a las EPS e IPS del distrito en la implementación de la RIA materno perinatal mantenida</t>
  </si>
  <si>
    <t>IP 040. Comité intersectorial de salud sexual y reproductiva en operación</t>
  </si>
  <si>
    <t>IP 041. Estrategia de seguimiento a las EPS del distrito sobre la cobertura antirretroviral de la población notificada en SIVIGILA como confirmada para VIH o SIDA mantenida</t>
  </si>
  <si>
    <t>IP 042. Estrategia de seguimiento al cumplimiento de la ruta de atención integral de los casos de violencia sexual mantenida</t>
  </si>
  <si>
    <t>IP 043. Estrategia de seguimiento al cumplimiento de las actividades de planificación familiar mantenida</t>
  </si>
  <si>
    <t>IP 044. Política pública de salud mental presentada</t>
  </si>
  <si>
    <t>IP 045. Estrategia “Centros de escucha” mantenida</t>
  </si>
  <si>
    <t>IP 046. Estrategia “10 habilidades para la vida” mantenida</t>
  </si>
  <si>
    <t>IP 047. Estrategia de promoción y prevención en la población del sistema de responsabilidad penal para adolescentes mantenida</t>
  </si>
  <si>
    <t>IP 048. Comité de drogas del distrito en operación</t>
  </si>
  <si>
    <t>IP 049. Estrategia “Familias fuertes” mantenida</t>
  </si>
  <si>
    <t>IP 050. Estrategia para la disminución de la violencia intrafamiliar mantenida</t>
  </si>
  <si>
    <t>IP 051. Estrategia para la disminución de la violencia contra las mujeres mantenida</t>
  </si>
  <si>
    <t>IP 052. Estrategia para prevención del suicidio mantenida</t>
  </si>
  <si>
    <t>IP 053. Estrategia “Saber beber, saber vivir” mantenida</t>
  </si>
  <si>
    <t>IP 054. Estrategia de sensibilización y formación en nuevas masculinidades para la prevención de la violencia hacia las mujeres mantenida</t>
  </si>
  <si>
    <t>IP 055. Estrategia de zonas de orientación escolar mantenida</t>
  </si>
  <si>
    <t>IP 056. Estrategia de vigilancia en programas de salud en la primera infancia e infancia mantenida</t>
  </si>
  <si>
    <t>IP 057. Número de productos de apoyo entregados a población con discapacidad</t>
  </si>
  <si>
    <t>IP 058. Porcentaje de avance en la certificación de personas con discapacidad en el distrito</t>
  </si>
  <si>
    <t>IP 059. Estrategia de rehabilitación basada en la comunidad mantenida</t>
  </si>
  <si>
    <t>IP 060. Estrategia de Gestión Integrada para la vigilancia, promoción de la salud, prevención y control de las enfermedades de transmisión vectorial (ETV) y las Zoonosis intersectorialmente fortalecida</t>
  </si>
  <si>
    <t>IP 061. Estrategia mantenida de promoción y prevención frente a la tenencia responsable de mascotas</t>
  </si>
  <si>
    <t>IP 062. Porcentaje de cumplimiento de la estrategia de inspección, vigilancia y control para alimentos, agentes químicos mantenida</t>
  </si>
  <si>
    <t>IP 063. Estrategia de vigilancia a factores de riesgo ambientales que afectan la salud mantenida</t>
  </si>
  <si>
    <t>IP 064. Estrategia de vigilancia y seguimiento a las condiciones de la calidad del agua para consumo humano mantenida</t>
  </si>
  <si>
    <t>IP 065. Estrategia mantenida de vigilancia y control sanitaria en establecimientos y espacios que puedan generar riesgos para la población</t>
  </si>
  <si>
    <t>IP 066. Estrategia de promoción del autocuidado y prevención de enfermedades transmisibles mantenida</t>
  </si>
  <si>
    <t>IP 067. Estrategia “vacunación sin barreras” mantenida</t>
  </si>
  <si>
    <t>IP 068. Estrategia mantenida de información, educación y comunicación IEC para la prevención y cuidado adecuado de casos de IRA – EDA – Tuberculosis – Hansen - ETV</t>
  </si>
  <si>
    <t>IP 069. Estrategia IEC mantenida de prevención y cuidado adecuado de los casos de Infección Respiratoria Aguda IRA y EDA, para el componente comunitario en Atención Integral a las Enfermedades Prevalentes de la Infancia AIEPI</t>
  </si>
  <si>
    <t>IP 070. Estrategia “Colombia libre de tuberculosis” mantenida</t>
  </si>
  <si>
    <t>IP 071. Estrategia IEC para la divulgación de signos y síntomas asociados a enfermedades respiratorias y de piel mantenida</t>
  </si>
  <si>
    <t>IP 072. Estrategia de gestión integrada para la inspección, vigilancia y control de las enfermedades transmitidas por vectores mantenida</t>
  </si>
  <si>
    <t>IP 073. Comité Programa Ampliado de Inmunizaciones PAI en funcionamiento</t>
  </si>
  <si>
    <t>IP 074. Estrategia para la prevención y control de enfermedades adquiridas por atención en salud (IAAS) mantenida</t>
  </si>
  <si>
    <t xml:space="preserve">Programa 05. Prestación de los servicios de salud </t>
  </si>
  <si>
    <t>IP 076. Porcentaje de población en base de datos BDUA con continuidad y cobertura incrementado</t>
  </si>
  <si>
    <t>Programa 06. Aseguramiento en Salud</t>
  </si>
  <si>
    <t>IP 077. Porcentaje de base de datos del régimen subsidiado mantenida</t>
  </si>
  <si>
    <t>IP 078. Estrategia de formalización para la afiliación al SGSSS implementada</t>
  </si>
  <si>
    <t>Programa 07. Intersectorialidad</t>
  </si>
  <si>
    <t>IP 080. Estrategia de funcionamiento de 24/7 para la prestación del servicio referencia y contrarreferencia para la red de urgencias mantenida</t>
  </si>
  <si>
    <t>IP 081. Sistema de información para el funcionamiento de la red de urgencias adquirido y en funcionamiento</t>
  </si>
  <si>
    <t>IP 082. Sistema de comunicación para el funcionamiento de la red de urgencias fortalecido</t>
  </si>
  <si>
    <t>IP 083. Atención pre hospitalaria y traslado primario 24/7 en urgencias, emergencias y desastres fortalecida</t>
  </si>
  <si>
    <t>IP 084. Programa de formación y capacitación para la comunidad y la red de urgencias implementado</t>
  </si>
  <si>
    <t>IP 085. Estrategia de articulación entre las entidades de socorro y el comité de riesgo CMGRD para el simulacro de riesgos, peligros y amenazas implementada</t>
  </si>
  <si>
    <t>IP 086. Estrategia de alimentación de inventario disponible de todas las IPS para la atención oportuna en emergencias, urgencia y desastres fortalecida</t>
  </si>
  <si>
    <t>IP 087. Estrategia de monitoreo de inspección y vigilancia para el cumplimiento de las normas de riesgos, de urgencias, emergencias y desastres implementada</t>
  </si>
  <si>
    <t>IP 089. Estrategia de vigilancia en programas de salud para la adolescencia mantenida</t>
  </si>
  <si>
    <t>IP 090. Porcentaje de implementación de la política pública territorial de envejecimiento y vejez</t>
  </si>
  <si>
    <t>IP 091. Porcentaje de rutas integrales ejecutadas para la gestión de la política de envejecimiento y vejez</t>
  </si>
  <si>
    <t>IP 092. Porcentaje de cumplimiento en atención psicosocial a personas víctimas del conflicto</t>
  </si>
  <si>
    <t>IP 093. Porcentaje de avance en la gestión para la implementación del protocolo de atención integral en salud con enfoque psicosocial a población víctima del conflicto armado</t>
  </si>
  <si>
    <t>IP 094. Número de seguimiento a las medidas de atención de los casos de violencia intrafamiliar mujeres, hijos e hijas víctimas de violencia realizados</t>
  </si>
  <si>
    <t>IP 095. Porcentaje de personas de la dirección territorial de salud que reciben capacitación en género y salud</t>
  </si>
  <si>
    <t>IP 096. Número de estrategias de control social mantenidas</t>
  </si>
  <si>
    <t>IP 097. Porcentaje de personas habitantes de calle incluidas en el registro administrativo de población</t>
  </si>
  <si>
    <t>IP 098. Porcentaje de  aseguramiento en salud para la población habitante de calle</t>
  </si>
  <si>
    <t>IP 100. Porcentaje de pueblos/comunidades, consejos comunitarios, y organizaciones de base NARP que participaron en la incorporación del enfoque étnico diferencial en la planeación territorial en salud acorde a los resultados de los procesos de concertación con los grupos étnicos</t>
  </si>
  <si>
    <t>IP 101. Porcentaje de pueblos/comunidades, consejos comunitarios, y organizaciones de base indígenas que participaron en la incorporación del enfoque étnico diferencial en la planeación territorial en salud acorde a los resultados de los procesos de concertación con los grupos étnicos</t>
  </si>
  <si>
    <t>IP 102. Ruta de atención en salud para la población migrante implementada</t>
  </si>
  <si>
    <t>IP 103. Porcentaje de inimputables que acceden a servicios de salud</t>
  </si>
  <si>
    <t>IP 105. Número   de dotaciones  equipos biomédicos adquiridos y entregados a entidades prestadoras de servicios de salud pública</t>
  </si>
  <si>
    <t>IP 106. Estrategia de seguimiento y la asistencia técnica a indicadores del sistema obligatorio de calidad de la atención en salud fortalecida</t>
  </si>
  <si>
    <t xml:space="preserve">IP 107. Estrategia de recolección, consolidación y generación de informes del registro individual de la prestación del servicio (RIPS) mantenida </t>
  </si>
  <si>
    <t xml:space="preserve">IP 108. Estrategia mantenida de inventario de la capacidad instalada de las instituciones prestadoras de servicios de salud del municipio </t>
  </si>
  <si>
    <t>IP 109. Estrategia de inspección y vigilancia para el cumplimiento del sistema general de la calidad en salud fortalecida</t>
  </si>
  <si>
    <t>IP 110. Número de acciones para la eliminación de todo tipo de violencias contra las mujeres implementadas</t>
  </si>
  <si>
    <t>Inclusión social y reconciliación</t>
  </si>
  <si>
    <t>Programa 08. Atención integral para las poblaciones vulnerables  con enfoque diferencial</t>
  </si>
  <si>
    <t>IP 111. Número de acciones de atención integral para mujeres realizadas</t>
  </si>
  <si>
    <t>IP 112. Número de acciones de atención integral para juventudes realizadas</t>
  </si>
  <si>
    <t>IP 113. Número de acciones de atención integral para poblaciones étnicas realizadas</t>
  </si>
  <si>
    <t>IP 114. Número de acciones de atención integral para población LGBTIQ+ realizadas</t>
  </si>
  <si>
    <t>IP 115. Número de acciones de atención integral para personas con discapacidad realizadas</t>
  </si>
  <si>
    <t>IP 116. Número de acciones de atención integral para personas adultas mayores realizadas</t>
  </si>
  <si>
    <t>IP 117. Número de acciones de la política pública de familia implementadas</t>
  </si>
  <si>
    <t>IP 118. Número de acciones de la política pública de primera infancia, infancia y adolescencia implementadas</t>
  </si>
  <si>
    <t>IP 119. Número de acciones de atención integral a población habitante de la calle realizadas</t>
  </si>
  <si>
    <t>IP 120. Número de acciones de atención integral a población en situación de pobreza extrema realizadas</t>
  </si>
  <si>
    <t>IP 121. Mecanismo de seguimiento implementado</t>
  </si>
  <si>
    <t>IP 122. Número de eventos conmemorativos realizados</t>
  </si>
  <si>
    <t>IP 123. Política pública de habitancia de calle formulada y presentada</t>
  </si>
  <si>
    <t>IP 124. Número de políticas públicas actualizadas</t>
  </si>
  <si>
    <t>IP 125. Número de acciones de fortalecimiento institucional ejecutadas</t>
  </si>
  <si>
    <t>IP 126. Número anualidades vitalicias entregadas a través del programa "Hoy y mañana Beps"</t>
  </si>
  <si>
    <t>IP 127. Número de proyectos de inversión dirigidos a comunidad NARP con enfoque diferencial realizados</t>
  </si>
  <si>
    <t>IP 128. Estrategia de transversalización de derechos implementada</t>
  </si>
  <si>
    <t>IP 129. Número de ofertas artísticas y culturales implementadas</t>
  </si>
  <si>
    <t>Cultura</t>
  </si>
  <si>
    <t>Programa 09. Promoción y acceso efectivo a procesos culturales y artísticos</t>
  </si>
  <si>
    <t>IP 131. Número de acciones de fortalecimiento institucional ejecutadas</t>
  </si>
  <si>
    <t>IP 132. Número de políticas públicas o planes presentados</t>
  </si>
  <si>
    <t>IP 133. Número de acciones para proteger bienes de interés cultural público realizadas</t>
  </si>
  <si>
    <t>Programa 10. Gestión y protección de los bienes de interés cultural</t>
  </si>
  <si>
    <t>IP 134. Inventario distrital de bienes materiales muebles e inmuebles y patrimonio cultural inmaterial actualizado</t>
  </si>
  <si>
    <t>IP 135. Número de bienes al servicio del arte y la cultura habilitados</t>
  </si>
  <si>
    <t>IP 136. Número de viviendas de interés social promovidas y construidas</t>
  </si>
  <si>
    <t>Vivienda, ciudad y territorio</t>
  </si>
  <si>
    <t>Programa 11. Más familias con techo.</t>
  </si>
  <si>
    <t>IP 137. Política pública de vivienda formulada y presentada</t>
  </si>
  <si>
    <t xml:space="preserve">Programa 12. Acceso a soluciones de vivienda </t>
  </si>
  <si>
    <t>IP 138. Política pública de espacio público formulada y presentada</t>
  </si>
  <si>
    <t>IP 139. Número de viviendas urbanas y rurales mejoradas</t>
  </si>
  <si>
    <t>IP 141. Número de proyectos para el mejoramiento integral de barrios realizados</t>
  </si>
  <si>
    <t xml:space="preserve">Programa 13. Pequeñas obras </t>
  </si>
  <si>
    <t>Programa 14. Servicios públicos como fuente de progreso</t>
  </si>
  <si>
    <t>IP 144. Número de plantas PTAR y PTAP mantenidas y en operación</t>
  </si>
  <si>
    <t>IP 145. Número de pozos sépticos construidos y en operación</t>
  </si>
  <si>
    <t>IP 146. Estrategia anual de mantenimiento de pozos sépticos implementada</t>
  </si>
  <si>
    <t>IP 147. Número de acciones realizadas para optimizar el sistema de captación y tratamiento de agua potable en el acueducto urbano</t>
  </si>
  <si>
    <t>IP 148. Número de estrategias realizadas para la construcción y/o mantenimiento de la red de alumbrado público</t>
  </si>
  <si>
    <t>IP 149. Metros lineales construidos y/o rehabilitados de redes de acueducto</t>
  </si>
  <si>
    <t>IP 150. Metros lineales construidos y/o rehabilitados de alcantarillado sanitario, pluvial y canalizaciones</t>
  </si>
  <si>
    <t>IP 151. Número de estrategias realizadas para reducir el agua no contabilizada</t>
  </si>
  <si>
    <t>IP 152. Número de acciones de fortalecimiento institucional ejecutadas</t>
  </si>
  <si>
    <t>IP 153. Número de programas de actividad física, recreación y deportes con inclusión diseñados e implementados</t>
  </si>
  <si>
    <t>Deporte y recreación</t>
  </si>
  <si>
    <t>Programa 15. Estilo de vida saludable</t>
  </si>
  <si>
    <t>IP 154. Número de Escuelas Integrales de Desarrollo Deportivo implementadas</t>
  </si>
  <si>
    <t>IP 155. Número de programas de formación y capacitación realizadas anualmente</t>
  </si>
  <si>
    <t>IP 156. Número de apoyos entregados</t>
  </si>
  <si>
    <t>IP 157. Número de eventos realizados</t>
  </si>
  <si>
    <t>IP 158. Número de apoyos a deportistas destacados entregados</t>
  </si>
  <si>
    <t>IP 159. Número de acciones de fortalecimiento ejecutadas</t>
  </si>
  <si>
    <t>IP 160. Plan distrital de recreación y deporte incluyente construido e implementado</t>
  </si>
  <si>
    <t>IP 161. Número de escenarios deportivos y recreativos intervenidos, en operación y/o construidos</t>
  </si>
  <si>
    <t>Programa 16. Infraestructura deportiva y recreativa de calidad</t>
  </si>
  <si>
    <t>IP 162. Número de estrategias para la generación y formalización de empleo realizadas</t>
  </si>
  <si>
    <t>Trabajo</t>
  </si>
  <si>
    <t>Programa 17. Generación y formalización del empleo</t>
  </si>
  <si>
    <t>IP 163. Número de iniciativas productivas fortalecidas</t>
  </si>
  <si>
    <t>IP 165. Número de acciones realizadas de colocación en empleo formal de poblaciones vulnerables con enfoque diferencial</t>
  </si>
  <si>
    <t>IP 166. Numero de alianzas estratégicas para la generación y monitoreo del empleo ejecutadas</t>
  </si>
  <si>
    <t>IP 167. Número de investigación sobre mercado laboral realizadas</t>
  </si>
  <si>
    <t>IP 168. Número de empleos ambientales y de desinfección generados</t>
  </si>
  <si>
    <t>IP 169. Número de acciones de fortalecimiento institucional ejecutadas</t>
  </si>
  <si>
    <t>Programa 18. Jóvenes experiencia cero</t>
  </si>
  <si>
    <t>Línea 2. Barrancabermeja territorialmente sostenible</t>
  </si>
  <si>
    <t>Transporte</t>
  </si>
  <si>
    <t xml:space="preserve">Programa 19. Movilidad Sostenible,  activa y segura </t>
  </si>
  <si>
    <t>IP 174. Número de acciones del Plan local de seguridad vial desarrolladas</t>
  </si>
  <si>
    <t>IP 175. Política pública de movilidad y seguridad vial formulada y presentada</t>
  </si>
  <si>
    <t>IP 176. Número de estrategias de gestión realizadas para construir el terminal de transporte terrestre</t>
  </si>
  <si>
    <t>IP 177. Metros lineales de cicloinfraestructura construida</t>
  </si>
  <si>
    <t>IP 178. Número de estrategias implementadas para fomentar el uso de modos de transporte sostenible</t>
  </si>
  <si>
    <t>IP 180. Número de acciones de fortalecimiento institucional ejecutadas</t>
  </si>
  <si>
    <t>IP 181. Kilómetros de vías urbanas pavimentadas y/o mejoradas</t>
  </si>
  <si>
    <t>Programa 20. Infraestructura para la movilidad vial</t>
  </si>
  <si>
    <t>IP 182. Kilómetros de vía terciaria mejorada</t>
  </si>
  <si>
    <t>IP 183. Kilómetros de placas huellas construidas en vías rurales</t>
  </si>
  <si>
    <t>IP 184. Metros lineales de taludes urbanos y rurales estabilizados</t>
  </si>
  <si>
    <t>IP 185. Metros lineales de andenes peatonales construidos</t>
  </si>
  <si>
    <t>IP 187. Número de estrategias implementadas para fortalecer la plataforma tecnológica</t>
  </si>
  <si>
    <t>Tecnologías de la información y las comunicaciones</t>
  </si>
  <si>
    <t>Programa 21. Distrito Tec Barrancabermeja una ciudad conectada</t>
  </si>
  <si>
    <t>IP 188. Número de espacios digitales existentes activados</t>
  </si>
  <si>
    <t>IP 189. Número de zonas wifi en funcionamiento</t>
  </si>
  <si>
    <t>IP 190. Número de acciones de formación virtual realizadas</t>
  </si>
  <si>
    <t>IP 191. Número de acciones de fortalecimiento institucional ejecutadas</t>
  </si>
  <si>
    <t>Ambiente y desarrollo sostenible</t>
  </si>
  <si>
    <t>Programa 22. Barrancabermeja biodiversa y sostenible</t>
  </si>
  <si>
    <t>IP 193. Número de acciones implementadas para la medición de la calidad del aire y el ruido</t>
  </si>
  <si>
    <t>IP 194. Programa para la gestión sostenible del uso del suelo implementado</t>
  </si>
  <si>
    <t>IP 196. Número de acciones implementadas para la gestión integral de los residuos sólidos</t>
  </si>
  <si>
    <t>IP 197. Número de acciones implementadas para la educación y cultura ambiental</t>
  </si>
  <si>
    <t>IP 198. Número de estrategias implementadas para la gestión del riesgo y cambio climático</t>
  </si>
  <si>
    <t>IP 199. Estrategia para la producción limpia implementada</t>
  </si>
  <si>
    <t>IP 200. Número de acciones de fortalecimiento institucional ejecutadas</t>
  </si>
  <si>
    <t>Línea 3. Barrancabermeja competitiva para el desarrollo local y regional</t>
  </si>
  <si>
    <t>Agricultura y desarrollo rural</t>
  </si>
  <si>
    <t>Programa 23. Inclusión productiva de productores rurales y  pescadores artesanales</t>
  </si>
  <si>
    <t>IP 202. Número de estrategias de comercialización implementadas</t>
  </si>
  <si>
    <t>IP 203. Número de estrategias implementadas para la generación de proyectos productivos, de desarrollo rural y/o servicios de apoyo financiero para productores agropecuarios y pescadores artesanales con enfoque diferencial</t>
  </si>
  <si>
    <t>IP 204. Número de hectáreas intervenidas para la implementación de proyectos productivos</t>
  </si>
  <si>
    <t>IP 206. Número de unidades productivas caracterizadas</t>
  </si>
  <si>
    <t>IP 207. Política pública agropecuaria y de pesca artesanal presentada</t>
  </si>
  <si>
    <t>Programa 24. Desarrollo de los sectores agropecuario y  pesquero artesanal</t>
  </si>
  <si>
    <t>IP 208. Instancias de participación ciudadana agropecuarias apoyadas</t>
  </si>
  <si>
    <t>IP 209. Número de proyectos de Investigación e innovación apoyados</t>
  </si>
  <si>
    <t>IP 210. Estrategia de integración productiva local, regional y/o nacional diseñada</t>
  </si>
  <si>
    <t>IP 212. Número de eventos realizados</t>
  </si>
  <si>
    <t>IP 213. Estrategia de desarrollo rural local “Soy Rural” diseñada</t>
  </si>
  <si>
    <t>IP 215. Número de acciones de fortalecimiento institucional ejecutadas</t>
  </si>
  <si>
    <t>Comercio, industria y turismo</t>
  </si>
  <si>
    <t xml:space="preserve">Programa 25. Infraestructura estratégica para el fortalecimiento comercial, industrial y turístico </t>
  </si>
  <si>
    <t>IP 217. Marca de ciudad para la promoción del distrito actualizada e implementada</t>
  </si>
  <si>
    <t>Programa 26 Barrancabermeja competitiva</t>
  </si>
  <si>
    <t>IP 218. Estrategia de cooperación internacional para el fortalecimiento de los sectores económicos realizada</t>
  </si>
  <si>
    <t>IP 220. Número de iniciativas turísticas, ecológicas, deportivas o biodiversas apoyadas</t>
  </si>
  <si>
    <t>IP 221. Número de estrategias de promoción del comercio y la industria realizadas</t>
  </si>
  <si>
    <t>IP 222. Número de estrategias de fortalecimiento institucional ejecutadas</t>
  </si>
  <si>
    <t>Programa 27. Integración regional productiva</t>
  </si>
  <si>
    <t>IP 224. Política Pública económica regional formulada y presentada</t>
  </si>
  <si>
    <t>IP 225. Número de planes de fortalecimiento a areneros y chircaleros implementadas</t>
  </si>
  <si>
    <t>Minas y energía</t>
  </si>
  <si>
    <t xml:space="preserve">Programa 28. Desarrollo y aprovechamiento de los recursos mineros </t>
  </si>
  <si>
    <t>IP 226. Número de empresas que vinculan energía alternativa en su proceso productivo</t>
  </si>
  <si>
    <t>Programa 29. Promoción, desarrollo y utilización de las fuentes no convencionales de energía</t>
  </si>
  <si>
    <t>IP 228. Número de estrategias para el apoyo al Emprendimiento y Tecnología creadas</t>
  </si>
  <si>
    <t>Ciencia, tecnología e innovación</t>
  </si>
  <si>
    <t>Programa 30. Barrancabermeja Innovación y Tecnología -  BIT</t>
  </si>
  <si>
    <t>IP 229. Número de iniciativas de emprendimiento apoyadas</t>
  </si>
  <si>
    <t>IP 230. Número de personas impactadas con los programas de formación BIT</t>
  </si>
  <si>
    <t>IP 231. Número de iniciativas de Ciencia, Tecnología e Innovación apoyadas</t>
  </si>
  <si>
    <t>Programa 31. Tecnología al servicio del sector productivo</t>
  </si>
  <si>
    <t>IP 233. Número de alianzas implementadas entre instituciones educativas, Estado y sector empresarial para el desarrollo tecnológico, la innovación y la optimización de procesos industriales y empresariales</t>
  </si>
  <si>
    <t>Línea 4. Barrancabermeja administración moderna, segura y que convive en paz</t>
  </si>
  <si>
    <t>Gobierno territorial</t>
  </si>
  <si>
    <t xml:space="preserve">Programa 32. Administración moderna, eficiente, segura y comprometida con el territorio
</t>
  </si>
  <si>
    <t>IP 236. Número de acciones desarrolladas para fortalecer el sistema de gestión documental</t>
  </si>
  <si>
    <t>IP 237. Número de acciones de fortalecimiento institucional ejecutadas</t>
  </si>
  <si>
    <t>IP 239. Estrategia de rediseño institucional de la administración distrital realizada</t>
  </si>
  <si>
    <t>IP 240. Estudio de ubicación y pertinencia del CAD realizado</t>
  </si>
  <si>
    <t>IP 241. Número de bienes inmuebles caracterizados</t>
  </si>
  <si>
    <t>IP 242. Política de control interno implementada</t>
  </si>
  <si>
    <t>IP 244. Estatuto tributario actualizado</t>
  </si>
  <si>
    <t>Programa 33.  Fortalecimiento fiscal y sostenible de las finanzas públicas</t>
  </si>
  <si>
    <t>IP 245. Estrategia de incentivos tributarios al sector empresarial implementada</t>
  </si>
  <si>
    <t>IP 246. Estrategia de reducción de gastos implementada</t>
  </si>
  <si>
    <t>IP 247. Estrategia de recuperación de recursos y finanzas implementada</t>
  </si>
  <si>
    <t>IP 249. Porcentaje de cumplimiento de las acciones de Defensa Judicial</t>
  </si>
  <si>
    <t>Programa 34. Asistencia jurídica y defensa judicial</t>
  </si>
  <si>
    <t>IP 251. Plan anual actualizado e implementado</t>
  </si>
  <si>
    <t>Programa 35. Entornos seguros para la convivencia y seguridad ciudadana</t>
  </si>
  <si>
    <t>IP 252. Plan anual de promoción de la sana convivencia y cultura ciudadana mantenido</t>
  </si>
  <si>
    <t>IP 253. Estrategia para fortalecer los espacios promotores de convivencia y atención realizada</t>
  </si>
  <si>
    <t>IP 254. Ampliación y/o adecuación de los espacios promotores de convivencia y atención realizada</t>
  </si>
  <si>
    <t>IP 256. Número de acciones tecnológicas para la seguridad implementadas</t>
  </si>
  <si>
    <t>IP 257. Plan de intervención integral de entornos escolares creado e implementado</t>
  </si>
  <si>
    <t>IP 258. Número de parques y zonas críticas intervenidas desde la seguridad y convivencia</t>
  </si>
  <si>
    <t>IP 260. Plan maestro de espacio público actualizado e implementado</t>
  </si>
  <si>
    <t>IP 261. Número de iniciativas de fortalecimiento a veedurías y organismos de control social implementadas</t>
  </si>
  <si>
    <t>Programa 36. Gobierno participativo para la ciudadanía</t>
  </si>
  <si>
    <t>IP 263. Política pública religiosa creada y presentada</t>
  </si>
  <si>
    <t>IP 264. Número de acciones de fortalecimiento a organismos de acción comunal realizadas</t>
  </si>
  <si>
    <t>Programa 37. Fortalecimiento comunitario y comunal</t>
  </si>
  <si>
    <t>IP 265. Número de acciones de fortalecimiento a Juntas Administradoras Locales del sector rural y urbano realizadas</t>
  </si>
  <si>
    <t>IP 266. Propuesta de actualización del fondo de desarrollo comunitario presentada</t>
  </si>
  <si>
    <t>IP 268. Número de eventos de exaltación del sector comunal realizados</t>
  </si>
  <si>
    <t>Programa 38. Distrito digital</t>
  </si>
  <si>
    <t>IP 270. Aplicación digital de acceso a servicios institucionales en funcionamiento</t>
  </si>
  <si>
    <t>Justicia y del derecho</t>
  </si>
  <si>
    <t>Programa 39  Fortalecimiento a las instituciones de seguridad y justicia, fuerza pública y organismos de socorro</t>
  </si>
  <si>
    <t>IP 272. Mejoramiento del laboratorio de criminalística realizado</t>
  </si>
  <si>
    <t>IP 273. Número de planes de capacitación al cuerpo policivo y judicial realizados</t>
  </si>
  <si>
    <t>IP 275. Número de estrategias realizadas que garanticen la planeación, articulación y operación integrada entre policía, fiscalía e instituciones judiciales</t>
  </si>
  <si>
    <t>IP 276. Número de organismos de seguridad, convivencia e instituciones de interés público apoyados</t>
  </si>
  <si>
    <t>IP 277. Número de acciones de fortalecimiento institucional ejecutadas</t>
  </si>
  <si>
    <t>IP 278. Porcentaje de comisarías de familia e inspecciones de policía fortalecidas</t>
  </si>
  <si>
    <t xml:space="preserve">Programa 40. Acceso a la justicia, garantía de derechos y atención integral con enfoque diferencial y de género </t>
  </si>
  <si>
    <t>IP 279. Plan de capacitación diseñado e implementado a comisarías sobre el manejo de las mujeres víctimas y su familia en concordancia con la ley 1257 de 2008</t>
  </si>
  <si>
    <t>IP 282. Estrategia de apoyo a los espacios de diálogos de paz y convivencia ciudadana diseñada y en funcionamiento</t>
  </si>
  <si>
    <t>IP 283. Plan para la protección de líderes y lideresas con enfoque diferencial diseñado e implementado</t>
  </si>
  <si>
    <t>IP 284. Sistema de Responsabilidad Penal para Adolescentes - SRPA en funcionamiento</t>
  </si>
  <si>
    <t>IP 285. Número de acciones realizadas de atención jurídica, psicosocial e integral a víctimas del conflicto armado con enfoque diferencial y de género</t>
  </si>
  <si>
    <t>Programa 41. Barrancabermeja territorio constructor de paz</t>
  </si>
  <si>
    <t>IP 286. Número de planes de reparación colectiva y/o retornos y reubicaciones implementados</t>
  </si>
  <si>
    <t>IP 287. Porcentaje de respuestas atendidas a fallos judiciales a favor de las víctimas del conflicto armado</t>
  </si>
  <si>
    <t>IP 289. Plan de atención territorial actualizado y en funcionamiento</t>
  </si>
  <si>
    <t>IP 290. Estrategia anual de apoyo al funcionamiento del CRAV implementada</t>
  </si>
  <si>
    <t>IP 292. Política pública de víctimas del conflicto armado formulada y presentada</t>
  </si>
  <si>
    <t>IP 293. Estrategia de atención integral a las víctimas del conflicto armado mantenida</t>
  </si>
  <si>
    <t>IP 295. Número de acciones de atención integral a personas reincorporadas, reinsertadas y excombatientes realizadas</t>
  </si>
  <si>
    <t>IP 296. Número de acciones de atención integral a población refugiada, migrante y retornada realizadas</t>
  </si>
  <si>
    <t>IP 297. Número de acciones de atención integral a población víctima de trata de personas realizadas</t>
  </si>
  <si>
    <t>IP 298. Estrategia regional de promoción de una cultura de paz, reconciliación territorial y garantía de no repetición diseñada y en funcionamiento</t>
  </si>
  <si>
    <t>IP 299. Estrategia para la construcción del sistema georreferenciado de hábitat realizada</t>
  </si>
  <si>
    <t>Información estadística</t>
  </si>
  <si>
    <t>Programa 42. Medición y monitoreo estadístico como apuesta en la generación de información y de conocimiento</t>
  </si>
  <si>
    <t>IP 300. Sistema de medición y monitoreo colaborativo diseñado y en funcionamiento</t>
  </si>
  <si>
    <t>IP 301. Número de versiones de la cartilla Barrancabermeja en cifras realizadas</t>
  </si>
  <si>
    <t>Programa 42.  Medición y monitoreo estadístico como apuesta en la generación de información y de conocimiento</t>
  </si>
  <si>
    <t>Programa 43. Barrancabermeja un distrito comprometido con el ordenamiento y planificación territorial</t>
  </si>
  <si>
    <t>IP 303. Estrategia de implementación del POT desarrollada</t>
  </si>
  <si>
    <t>IP 304. División territorial del Distrito en localidades realizada</t>
  </si>
  <si>
    <t>IP 305. Estrategia de gestión para la implementación de catastro multipropósito realizada</t>
  </si>
  <si>
    <t>IP 306. Porcentaje de aumento en la implementación de la metodología del Sisbén IV por barrido</t>
  </si>
  <si>
    <t>IP 307. Promedio de personas atendidas por año</t>
  </si>
  <si>
    <t>IP 308. Porcentaje de actualización de la base de datos de estratificación</t>
  </si>
  <si>
    <t>IP 309. Conceptos de control urbano emitidos</t>
  </si>
  <si>
    <t>IP 310. Resoluciones emitidas de espacio público y publicidad</t>
  </si>
  <si>
    <t>IP 311. Número de asentamientos humanos legalizados urbanísticamente</t>
  </si>
  <si>
    <t>IP 312. Plan de Seguridad Alimentaria y Nutricional en funcionamiento</t>
  </si>
  <si>
    <t>IP 313. Porcentaje de actualización de la nomenclatura</t>
  </si>
  <si>
    <t>IP 314. Número de certificaciones emitidas de nomenclatura</t>
  </si>
  <si>
    <t>IP 315. Número de acciones de fortalecimiento institucional ejecutadas</t>
  </si>
  <si>
    <t>IP 316. Propuesta de modificación del Acuerdo Municipal 003 de 1998 realizada</t>
  </si>
  <si>
    <t>IP 317. Estrategia anual de apoyo al funcionamiento del Consejo Territorial de Planeación implementada</t>
  </si>
  <si>
    <t>IP 319. Número de rendiciones de cuentas hechas</t>
  </si>
  <si>
    <t>Observaciones</t>
  </si>
  <si>
    <t xml:space="preserve">Fecha de
Inicio </t>
  </si>
  <si>
    <t>No. IP</t>
  </si>
  <si>
    <t>07. Secretaría de Infraestructura</t>
  </si>
  <si>
    <t>01. Secretaría de Educación</t>
  </si>
  <si>
    <t>02. Secretaría de Salud</t>
  </si>
  <si>
    <t>03. Secretaría de las mujeres y familia</t>
  </si>
  <si>
    <t>04. Secretaría del adulto mayor, juventud e inclusión social</t>
  </si>
  <si>
    <t>05. Secretaría de cultura, turismo y patrimonio</t>
  </si>
  <si>
    <t>06. Empresa de desarrollo urbano y vivienda de interés social de Barrancabermeja – EDUBA.</t>
  </si>
  <si>
    <t>21. Secretaría de Espacio Público</t>
  </si>
  <si>
    <t>08. Instituto para el Fomento del Deporte y la Recreación en Barrancabermeja Inderba</t>
  </si>
  <si>
    <t>09. Secretaría de empresa, empleo y emprendimiento</t>
  </si>
  <si>
    <t>10. Inspección de Tránsito y Transporte de Barrancabermeja - ITTB</t>
  </si>
  <si>
    <t>11. Secretaría TIC-CeI</t>
  </si>
  <si>
    <t>12. Secretaría de Medio Ambiente</t>
  </si>
  <si>
    <t>13. Secretaría de Agricultura y desarrollo rural</t>
  </si>
  <si>
    <t>14. Secretaría de talento humano</t>
  </si>
  <si>
    <t>22. Secretaría de Planeación</t>
  </si>
  <si>
    <t>15. Secretaría del recurso físico</t>
  </si>
  <si>
    <t>16. Oficina Asesora de Control Interno</t>
  </si>
  <si>
    <t>17. Oficina Asesora de Prensa</t>
  </si>
  <si>
    <t>18. Secretaría de hacienda</t>
  </si>
  <si>
    <t>19. Secretaría jurídica</t>
  </si>
  <si>
    <t xml:space="preserve">20. Secretaría del Interior </t>
  </si>
  <si>
    <t>PRESUPUESTADO</t>
  </si>
  <si>
    <t>OBLIGACIONES</t>
  </si>
  <si>
    <t>TOTAL PRESUPUESTADO</t>
  </si>
  <si>
    <t>TOTAL OBLIGACIONES</t>
  </si>
  <si>
    <t>COMPROMISOS</t>
  </si>
  <si>
    <t>TOTAL COMPROMISOS</t>
  </si>
  <si>
    <t>IP 003. Número de estrategias implementadas para garantizar el funcionamiento de instituciones educativas oficiales</t>
  </si>
  <si>
    <t>IP 075. Porcentaje de cumplimento en la prestación de servicios de salud pagos en procedimientos contemplados en el PBS para la atención a población no asegurada, vulnerable y migrante</t>
  </si>
  <si>
    <t>IP 079. Programa de Atención Primaria en Salud APS implementada</t>
  </si>
  <si>
    <t>IP 088. Sistema de emergencia médica SEM implementado</t>
  </si>
  <si>
    <t>IP 099. Porcentaje de personas habitantes de calle que acceden a los servicios de salud</t>
  </si>
  <si>
    <t>IP 104. Número  de entidades prestadoras de servicios de salud pública mejoradas y/o construidas</t>
  </si>
  <si>
    <t>IP 130. Número de estrategias implementadas de apoyo para artistas, creadores y gestores culturales</t>
  </si>
  <si>
    <t>IP 140. Número de predios titulados</t>
  </si>
  <si>
    <t>IP 142. Metros cuadrados de espacio público construidos y/o mantenidos</t>
  </si>
  <si>
    <t>IP 143. Número de acciones realizadas para el acceso a servicios públicos domiciliarios</t>
  </si>
  <si>
    <t>IP 164. Estrategia implementada de generación y formalización de empleo que involucre poblaciones vulnerables con enfoque diferencial</t>
  </si>
  <si>
    <t xml:space="preserve">IP 170. Número de personas jóvenes sin experiencia colocadas en trabajo formal </t>
  </si>
  <si>
    <t>IP 171. Número de emprendimientos de personas jóvenes sin experiencia apoyados</t>
  </si>
  <si>
    <t>IP 172. Número de eventos de promoción realizados</t>
  </si>
  <si>
    <t>IP 173. Número de estrategias de sensibilización a los actores viales realizas</t>
  </si>
  <si>
    <t>IP 179. Porcentaje de rutas de transporte público terrestre modificadas</t>
  </si>
  <si>
    <t>IP 186. Número de estrategias de gestión realizadas para la descongestión vehicular</t>
  </si>
  <si>
    <t>IP 192. Número de acciones implementadas para la gestión integral del recurso hídrico</t>
  </si>
  <si>
    <t>IP 195. Número de acciones implementadas para la biodiversidad y servicios ecosistémicos</t>
  </si>
  <si>
    <t>IP 201. Número de estrategias implementadas para la promoción, fortalecimiento del servicio de asistencia técnica y extensión agropecuaria integral a productores agropecuarios y pescadores artesanales</t>
  </si>
  <si>
    <t>IP 205. Estrategia de Gestión para la formalización de predios rurales diseñada e iniciada</t>
  </si>
  <si>
    <t>IP 211. Porcentaje de cumplimiento de la estrategia de integración productiva local, regional y/o nacional</t>
  </si>
  <si>
    <t>IP 214. Porcentaje de cumplimiento de la estrategia de desarrollo rural local “Soy Rural”</t>
  </si>
  <si>
    <t>IP 216. Número de estrategias realizadas para la construcción o mejoramiento de infraestructura para el fortalecimiento comercial industrial y turístico</t>
  </si>
  <si>
    <t>IP 219. Estrategia de gestión para el desarrollo logístico y multimodal en Barrancabermeja realizada</t>
  </si>
  <si>
    <t>IP 223. Número de alianzas de integración regional realizadas</t>
  </si>
  <si>
    <t>IP 227. Número de estrategias para el uso de energía alternativa en los sectores salud, educación, industria, comercio, turismo y agropecuario</t>
  </si>
  <si>
    <t>IP 232. Número de estrategias desarrolladas para fomentar en empresas el uso de tecnologías limpias dentro de sus procesos productivos</t>
  </si>
  <si>
    <t>IP 234. Número de empresas que implementan tecnologías de optimización en sus procesos productivos</t>
  </si>
  <si>
    <t>IP 235. Número de planes implementados para la gestión estratégica del talento humano</t>
  </si>
  <si>
    <t>IP 238. Número de acciones anuales implementadas del Plan de anticorrupción y atención al ciudadano</t>
  </si>
  <si>
    <t>IP 243. Estrategia de comunicaciones mantenida</t>
  </si>
  <si>
    <t>IP 248. Estudio realizado para la revisión de acuerdos municipales que afecten la situación fiscal</t>
  </si>
  <si>
    <t>IP 250. Porcentaje de cumplimiento en la asistencia jurídica</t>
  </si>
  <si>
    <t>IP 255. Número de sistemas de información, control, comunicaciones y tecnología para fortalecer la seguridad y convivencia diseñados e implementados</t>
  </si>
  <si>
    <t>IP 259. Número de campañas implementadas para garantizar el goce y disfrute del espacio público</t>
  </si>
  <si>
    <t>IP 262. Estrategia de interacción permanente con la ciudadanía diseñada e implementada</t>
  </si>
  <si>
    <t>IP 267. Estrategia implementada para aumentar la participación de mujeres y jóvenes en los procesos comunitarios y comunales</t>
  </si>
  <si>
    <t>IP 269. Número de acciones de la política de gobierno digital ejecutadas</t>
  </si>
  <si>
    <t>IP 271. Número de espacios garantes del acceso a la justicia habilitados</t>
  </si>
  <si>
    <t>IP 274. Política de recompensas implementada</t>
  </si>
  <si>
    <t>IP 280. Estrategia integral diseñada e implementada de acceso y garantía de derechos con enfoque diferencial para las mujeres víctimas de violencias de género</t>
  </si>
  <si>
    <t>IP 281. Estrategia de gestión para la puesta en marcha de la oficina de asuntos étnicos realizada</t>
  </si>
  <si>
    <t>IP 288. Caracterización de la población víctima del conflicto armado actualizada</t>
  </si>
  <si>
    <t>IP 291. Número de eventos conmemorativos para las víctimas del conflicto armado apoyados</t>
  </si>
  <si>
    <t>IP 294. Estrategias de familias en acción y jóvenes en acción apoyadas</t>
  </si>
  <si>
    <t>IP 302. POT actualizado y presentado</t>
  </si>
  <si>
    <t>IP 318. Porcentaje de cumplimiento en los mecanismos de seguimiento y evaluación</t>
  </si>
  <si>
    <t>02. SALUD</t>
  </si>
  <si>
    <t>Dependecias</t>
  </si>
  <si>
    <t>03. MUJERES</t>
  </si>
  <si>
    <t>05. CULTURA</t>
  </si>
  <si>
    <t>06. EDUBA</t>
  </si>
  <si>
    <t>07. INFRAESTRUCTURA</t>
  </si>
  <si>
    <t>08. INDERBA</t>
  </si>
  <si>
    <t>10. ITTB</t>
  </si>
  <si>
    <t>11. TIC</t>
  </si>
  <si>
    <t>12. MEDIO AMBIENTE</t>
  </si>
  <si>
    <t>13. AGRICULTURA</t>
  </si>
  <si>
    <t>14. TALENTO HUMANO</t>
  </si>
  <si>
    <t>15. RECURSOS FÍSICOS</t>
  </si>
  <si>
    <t>16. CONTROL INTERNO</t>
  </si>
  <si>
    <t>17. PRENSA</t>
  </si>
  <si>
    <t>18. HACIENDA</t>
  </si>
  <si>
    <t>19. JURÍDICA</t>
  </si>
  <si>
    <t>20. INTERIOR</t>
  </si>
  <si>
    <t>21. ESPACIO PÚBLICO</t>
  </si>
  <si>
    <t>22. PLANEACIÓN</t>
  </si>
  <si>
    <t>Reportó</t>
  </si>
  <si>
    <t>Personas capacitadas</t>
  </si>
  <si>
    <t>Total</t>
  </si>
  <si>
    <t xml:space="preserve">RECURSOS QUE NO INGRESAN AL PRESUPUESTO </t>
  </si>
  <si>
    <t>Total Recursos No Ingresan Al Presupuesto ó Por Gestión</t>
  </si>
  <si>
    <t>RENDIMIENTOS FINANCIEROS FONDO COMUN </t>
  </si>
  <si>
    <t>ACUERDO INFRAESTUCTURA EDUCATIVA (ACUERDO 038/2022)=ICLD el 3%</t>
  </si>
  <si>
    <t>RENDIMIENTOS FINANCIEROS CUENTA MAESTRA REGIMEN SUBSIDIADO </t>
  </si>
  <si>
    <t>COLJUEGOS - SIN SITUACION DE FONDOS</t>
  </si>
  <si>
    <t>FOSYGA- ADRES DECRETO 546-2017 </t>
  </si>
  <si>
    <t>RENDIMIENTOS FINANCIEROS - OTROS GASTOS EN SALUD </t>
  </si>
  <si>
    <t>RENDIMIENTOS FINANCIEROS COLJUEGOS </t>
  </si>
  <si>
    <t>ESTAMPILLA PRO CULTURA PROYECTOS DE EVENTOS Y FORMACIÓN CULTURAL</t>
  </si>
  <si>
    <t>ESTAMPILLA PRO CULTURA SEGURIDAD SOCIAL DEL GESTOR CULTURAL (10%)</t>
  </si>
  <si>
    <t>ESTAMPILLA PRO CULTURA PARA LAS BIBLIOTECAS (10%)</t>
  </si>
  <si>
    <t>TRANSFERENCIA DEL MINCULTURA DE LA CONTRIBUCIÓN PARAFISCAL DE LOS ESPECTACULOS PÚBLICOS DE LAS ARTES </t>
  </si>
  <si>
    <t>04. ADULTO</t>
  </si>
  <si>
    <t>MULTAS CODIGO DE POLICIA </t>
  </si>
  <si>
    <t>TRANSFERENCIAS FONDO DE SEGURIDAD CIUDADANA 3,13% INDUSTRIA Y COMERCIO, ACUERDO 039/96</t>
  </si>
  <si>
    <t>FONDO DE SEGURIDAD DE LAS ENTIDADES TERRITORIALES - FONSET (LEY 1421 DE 2010) </t>
  </si>
  <si>
    <t>FONDO DE DESARROLLO COMUNITARIO 0.25% DE LOS ICLD</t>
  </si>
  <si>
    <t>IMPUESTO DE ALUMBRADO PÚBLICO </t>
  </si>
  <si>
    <t>ECOPETROL</t>
  </si>
  <si>
    <t>COFINANCIACION</t>
  </si>
  <si>
    <t>RENDIMIENTOS FINANCIEROS- MARGE NDE COMERCIALIZACION </t>
  </si>
  <si>
    <t>Fortalecer y/o implementar cinco (05) espacios digitales existente durante el cuatrienio</t>
  </si>
  <si>
    <t>09. EMPRESA</t>
  </si>
  <si>
    <t>TRANSFERENCIAS EDUBA, ACUERDO 005 DE 2020 - 3.5%ICLD</t>
  </si>
  <si>
    <t>TRASFERENCIAS PARA TITULARIZACION, Acuerdo 085/2000 1,5% Impuesto Predial</t>
  </si>
  <si>
    <t>TASA CONTRIBUTIVA DEL SERVICIO DE ESTRATIFICACION </t>
  </si>
  <si>
    <t>MULTA POR COMPARENDO AMBIENTAL  </t>
  </si>
  <si>
    <t>TRANSFERENCIAS LEY 19, ACUERDO 017/92 = 2% RECURSOS PROPIOS</t>
  </si>
  <si>
    <t>TRANSFERENCIAS FUNCIONAMIENTO INDERBA, ACUERDO 022/03 = 0,8% ICLD INDUSTRIA Y CIO</t>
  </si>
  <si>
    <t>TASA PRODEPORTE Y RECREACION </t>
  </si>
  <si>
    <t>Beneficiarios potenciales para quienes se gestiona la oferta social</t>
  </si>
  <si>
    <t>Eventos de promoción de actividades culturales realizados</t>
  </si>
  <si>
    <t>Creadores y gestores culturales beneficiados</t>
  </si>
  <si>
    <t>Restauraciones realizadas</t>
  </si>
  <si>
    <t>Beneficiarios de la oferta social atendidos</t>
  </si>
  <si>
    <t>Documentos de lineamientos técnicos realizados</t>
  </si>
  <si>
    <t>TECHOS DE PLAN OPERATIVO ANUAL DE INVERSIONES</t>
  </si>
  <si>
    <t>FUENTES DE FINANCIACIÓN</t>
  </si>
  <si>
    <t>CALIDAD POR GRATUIDAD - SSF </t>
  </si>
  <si>
    <t>CALIDAD POR MATRÍCULA OFICIAL </t>
  </si>
  <si>
    <t>CUMPLIMIENTO ARTICULO 111 DE LEY 99/93</t>
  </si>
  <si>
    <t>ESTAMPILLA PARA EL BIENESTAR DEL ADULTO MAYOR </t>
  </si>
  <si>
    <t>PRESTACI0N DE SERVICIOS DE SALUD </t>
  </si>
  <si>
    <t>PRESTACIÓN DE SERVICIO EDUCATIVO CST </t>
  </si>
  <si>
    <t>PRESTACIÓN DE SERVICIO EDUCATIVO SSF </t>
  </si>
  <si>
    <t>PROGRAMAS DE ALIMENTACIÓN ESCOLAR </t>
  </si>
  <si>
    <t>REGALIAS- RECURSOS DEL BALANCE </t>
  </si>
  <si>
    <t>RÉGIMEN SUBSIDIADO </t>
  </si>
  <si>
    <t>Reintegros de SGP - Educación</t>
  </si>
  <si>
    <t>RENDIMIENTOS FINANCIEROS- REGALIAS ANTIGUAS </t>
  </si>
  <si>
    <t>TRANSFERENCIAS CORMAGDALENA LEY 161 DE 1994 </t>
  </si>
  <si>
    <t>TRANSFERENCIAS ESTAMPILLA PROANCIANO DEPARTAMENTAL </t>
  </si>
  <si>
    <t>TRANSFERENCIAS FONAMB 1% RECURSOS PROPIOS, Acuerdo 020/94</t>
  </si>
  <si>
    <t>TRANSFERENCIAS SECTOR ELECTRICO </t>
  </si>
  <si>
    <t>Descripción de la Meta de Resultado (MR) (Como aparece en el PDD)</t>
  </si>
  <si>
    <t>Cod. PI24-27</t>
  </si>
  <si>
    <t>Código de proyecto BPIN</t>
  </si>
  <si>
    <t>Línea estratégica del PDT</t>
  </si>
  <si>
    <t>Información de los indicadores de Bienestar o Resultado priorizados en el PDT</t>
  </si>
  <si>
    <t xml:space="preserve">Sector de inversión del Manual de Clasificación Programática del Gasto Público </t>
  </si>
  <si>
    <t>Información del programa aprobrado en el PDT y su equivalente en el Manual de Clasificación Programático del Gasto Público y el Formato Único Territorial</t>
  </si>
  <si>
    <t>Progamación de Ejecución Física del Cuatrienio</t>
  </si>
  <si>
    <t>Programación de Ejecución Financiera del Cuatrienio</t>
  </si>
  <si>
    <t>Código del Municipio</t>
  </si>
  <si>
    <t>Nombre del Municipio</t>
  </si>
  <si>
    <t>Linea Estratégica</t>
  </si>
  <si>
    <t>Codigo Indicador de Resultado (DNP)</t>
  </si>
  <si>
    <t>Nombre del Indicador de Resultado (IR)</t>
  </si>
  <si>
    <t>Linea base del indicador de Resultado</t>
  </si>
  <si>
    <t>Unidad de Medida</t>
  </si>
  <si>
    <t>Valor MR del Cuatrienio</t>
  </si>
  <si>
    <t>Codigo del Sector</t>
  </si>
  <si>
    <t>Nombre del Sector</t>
  </si>
  <si>
    <t>Objetivo de Desarrollo Sostenible ODS</t>
  </si>
  <si>
    <t>Código del Programa</t>
  </si>
  <si>
    <t>Nombre del Programa</t>
  </si>
  <si>
    <t>Codigo Producto</t>
  </si>
  <si>
    <t>Nombre Producto</t>
  </si>
  <si>
    <t>Codigo Indicador de Producto</t>
  </si>
  <si>
    <t>Nombre Indicador de Producto</t>
  </si>
  <si>
    <t>Meta de Producto IP</t>
  </si>
  <si>
    <t>Linea Base IP</t>
  </si>
  <si>
    <t>Valor Cuatrenio IP</t>
  </si>
  <si>
    <t>Unidad de Medida IP</t>
  </si>
  <si>
    <t>RESPONSABLE</t>
  </si>
  <si>
    <t>2024</t>
  </si>
  <si>
    <t>2025</t>
  </si>
  <si>
    <t>2026</t>
  </si>
  <si>
    <t>2027</t>
  </si>
  <si>
    <t>Acumulado</t>
  </si>
  <si>
    <t>2024.</t>
  </si>
  <si>
    <t>2025.</t>
  </si>
  <si>
    <t>2026.</t>
  </si>
  <si>
    <t>2027.</t>
  </si>
  <si>
    <t>Acumulado.</t>
  </si>
  <si>
    <t>Columna1</t>
  </si>
  <si>
    <t>Linea Estrategica I / Seguridad Integral para la vida de Todos</t>
  </si>
  <si>
    <t>Aumentar en 16 puntos el índice de desempeño institucional</t>
  </si>
  <si>
    <t>16. Promover sociedades pacíficas e inclusivas para el desarrollo sostenible, facilitar el acceso a la justicia para todos y construir a todos los niveles instituciones eficaces e inclusivas que rindan cuentas</t>
  </si>
  <si>
    <t>Realizar dos (2) ediciones de la cartilla Barrancabermeja en cifras.</t>
  </si>
  <si>
    <t>Número</t>
  </si>
  <si>
    <t>80.1</t>
  </si>
  <si>
    <t xml:space="preserve">Realizar una estrategia  una (1) orientada a establecer la clasificación de los dos mil (2000) inmuebles residenciales del distrito. </t>
  </si>
  <si>
    <t xml:space="preserve">Diseñar e implementar una (1) estrategia para la consolidación de la política de gestión de la información estadística (en el marco del MIPG) </t>
  </si>
  <si>
    <t>Gestionar hasta su f inalización 6000 trámites De conservación catastral mediante la prestación de servicio público de catastro en el distrito</t>
  </si>
  <si>
    <t>Actualizar catastralmente con enfoque multipropósito 50,000 predios del distrito de Barrancabermeja.</t>
  </si>
  <si>
    <t xml:space="preserve">Mantener actualizado el mercado inmobiliario, a través de la implementación del observatorio inmobiliario distrital </t>
  </si>
  <si>
    <t xml:space="preserve">Aumentar en 0,3 puntos porcentuales el índice de acceso efectivo a la justicia </t>
  </si>
  <si>
    <t xml:space="preserve">Implementar una estrategia de acceso a la justicia y derechos con enfoque diferencial </t>
  </si>
  <si>
    <t xml:space="preserve">Implementar acciones estratégicas para la Prevención de trata de persona y el reclutamiento forzado de la población NNA cumplimiento de alerta temprana 027 </t>
  </si>
  <si>
    <t xml:space="preserve">Mantener y fortalecer el programa de atención integral a las víctimas del conflicto armado y generar espacios de justicia, verdad y reparación de las víctimas que propicien los derechos de las víctimas Ley 1448 de 2011 </t>
  </si>
  <si>
    <t xml:space="preserve">Apoyar el funcionamiento de la mesa de participación efectiva de las víctimas del conflicto armado </t>
  </si>
  <si>
    <t>Apoyar el funcionamiento del Sistema de Responsabilidad Penal para Adolescentes SRPA</t>
  </si>
  <si>
    <t xml:space="preserve">Implementar una estrategia que permita poner en operación la casa de justicia </t>
  </si>
  <si>
    <t>Desarrollar e implementación de la política pública de DDHH, apoyo a Los procesos de la unidad de personas desaparecidas y la jurisdicción especial para la paz</t>
  </si>
  <si>
    <t>Aumentar en 0,3 puntos porcentuales el índice de acceso efectivo a la justicia</t>
  </si>
  <si>
    <t>Formular e implementar un (01) plan integral de seguridad y convivencia ciudadana (PISCC) durante el cuatrienio</t>
  </si>
  <si>
    <t>Numero</t>
  </si>
  <si>
    <t>Implementar una (1) estrategia para la construcción y dotación de un centro para el bienestar animal en el Distrito de Barrancabermeja.</t>
  </si>
  <si>
    <t>37. Secretaría del Interior. - Secretaría de Medio ambiente. Secretaría de Infraestructura. Secretaría de Recursos Físicos.</t>
  </si>
  <si>
    <t>Secretaría del Interior. - Secretaría de Medio ambiente. Secretaría de Infraestructura. Secretaría de Recursos Físicos.</t>
  </si>
  <si>
    <t xml:space="preserve">Apoyar y fortalecer a las comisarías de familia </t>
  </si>
  <si>
    <t xml:space="preserve">Fortalecer los sistemas informativos de las comisarías e inspecciones de policía </t>
  </si>
  <si>
    <t>Aumentar los sistemas de video vigilancia - Fortalecimiento C4</t>
  </si>
  <si>
    <t>33. SubSecr. Seguridad Ciudadana</t>
  </si>
  <si>
    <t>Mantener los sistemas de video vigilancia</t>
  </si>
  <si>
    <t xml:space="preserve">Implementar acciones encaminadas a promover y fortalecer la cultura ciudadana, para fomentar la sana convivencia y la seguridad en el distrito de Barrancabermeja. (Multas y Comparendos) </t>
  </si>
  <si>
    <t xml:space="preserve">Apoyar a la cruz roja y bomberos voluntarios en proyectos de seguridad ciudadana </t>
  </si>
  <si>
    <t>Apoyar a los organismos de Seguridad, socorro y emergencia (Acuerdo 028 de 2017 y Ley 1421 de 2010)</t>
  </si>
  <si>
    <t>Implementar acciones tecnologicas para la seguridad y convivencia ciudaana- C4</t>
  </si>
  <si>
    <t xml:space="preserve">Mantener la estrategia para la promoción de la convivencia </t>
  </si>
  <si>
    <t xml:space="preserve">Realizar una (1) estrategia para fortalecer los espacios para la mediación comunitaria y atención durante el cuatrienio </t>
  </si>
  <si>
    <t xml:space="preserve">Implementar el Observatorio Distrital para fortalecer la Seguridad y Convivencia </t>
  </si>
  <si>
    <t>Mantener el Observatorio Distrital de Seguridad y Convivencia</t>
  </si>
  <si>
    <t xml:space="preserve">implementar los programas y desarrollar las asistencia técnica, administrativa, jurídica necesarias para las actividades de la subsecretaria de seguridad y convivencia ciudadana </t>
  </si>
  <si>
    <t xml:space="preserve">Implementar un (1) plan estratégico de formalización del empleo y acceso a vacantes por medio del merito </t>
  </si>
  <si>
    <t xml:space="preserve">Implementar acciones para la entrega de recompensas </t>
  </si>
  <si>
    <t>Apoyar e implementar acciones de dinamización en los procesos a nivel técnico, jurídico y financiero en la secretaria del interior</t>
  </si>
  <si>
    <t xml:space="preserve">Presentar el proyecto de acuerdo que garantiza la prestación de servicios de justicia en las comisarías de familia, Decreto 2216 </t>
  </si>
  <si>
    <t xml:space="preserve">Fortalecer a los organismos de acción comunal </t>
  </si>
  <si>
    <t xml:space="preserve">Adecuar, mejorar y promocionar la infraestructura física de los bienes e inmuebles del distrito para los encuentros participación ciudadana (Juntas de acción comunal, Juntas 
administradoras locales, oficina de desarrollo comunitario). </t>
  </si>
  <si>
    <t xml:space="preserve">Fortalecer las acciones de la oficina de desarrollo Comunitario (Software) </t>
  </si>
  <si>
    <t>Apoyar a la Registraduría del Estado Civil de Barrancabermeja</t>
  </si>
  <si>
    <t>6.5</t>
  </si>
  <si>
    <t xml:space="preserve">Fortalecer a los organismos de las Juntas Administradoras Locales </t>
  </si>
  <si>
    <t xml:space="preserve">Actualizar el fondo de desarrollo comunitario acuerdo 005 de 2005 </t>
  </si>
  <si>
    <t xml:space="preserve">Apoyar Iniciativas organizativas de participación ciudadana (Creación de un espacio para la población NARP, Veedurías ciudadana y Casa del defensor de los servicios públicos) </t>
  </si>
  <si>
    <t>Implementar acciones para garantizar la ejecucion y el seguimiento de la  política pública de libertad religiosa y de cultos</t>
  </si>
  <si>
    <t>Incrementar 5 puntos el desempeño del índice de gobierno digital durante el cuatrenio</t>
  </si>
  <si>
    <t>10. Reducir la desigualdad en los países y entre ellos</t>
  </si>
  <si>
    <t xml:space="preserve">Ejecutar tres (3) acciones de la política de gobierno digital en el Distrito de Barrancabermeja </t>
  </si>
  <si>
    <t>Aumentar el índice de desempeño institucional del Distrito en 9,69</t>
  </si>
  <si>
    <t xml:space="preserve">Gestión Para Construcción Del Centro Administrativo Distrital CAD </t>
  </si>
  <si>
    <t xml:space="preserve">Desarrollar una (1) estrategia para el fortalecimiento de la política del servicio al ciudadano </t>
  </si>
  <si>
    <t>Aumentar en 5 puntos el índice de desempeño municipal</t>
  </si>
  <si>
    <t xml:space="preserve">Desarrollar  estrategias  para el apoyo técnico y administrativo del consejo territorial de planeación por cada vigencia. </t>
  </si>
  <si>
    <t xml:space="preserve">Diseñar e implementar una (1) estrategia de promoción, apoyo y fortalecimiento a la participación ciudadana en el Municipio. </t>
  </si>
  <si>
    <t>Realizar una estrategia para realizar una rendición de cuentas anual</t>
  </si>
  <si>
    <t>Capacitar doce mil (12.000) personas de diferentes sectores de la población, en el marco de la Gestión del Riesgo</t>
  </si>
  <si>
    <t>13. Adoptar medidas urgentes para combatir el cambio climático y sus efectos*
*Reconociendo que la Convención Marco de las Naciones Unidas sobre el Cambio Climático es el principal foro intergubernamental internacional para negociar la respuesta mundial al cambio climático.</t>
  </si>
  <si>
    <t>23. SubSecr. Gestión Riesgo de Desastres</t>
  </si>
  <si>
    <t>Elaborar estudios de riesgo de desastres en el Distrito de Barrancabermeja</t>
  </si>
  <si>
    <t xml:space="preserve">Implementar un (1) Sistemas de Alerta Temprana </t>
  </si>
  <si>
    <t>Implementar un (1) Sistemas de información</t>
  </si>
  <si>
    <t xml:space="preserve">Actualizar un (1) plan de Instrumentos de Planificación que estén dentro del marco de la Ley 1523 de 2012 </t>
  </si>
  <si>
    <t xml:space="preserve">Actualizar una (1) estrategia de Instrumentos de Planificación formulados que estén dentro del marco de la Ley 1523 de 2012 </t>
  </si>
  <si>
    <t>Fortalecer el Programa de atención a personas afectadas por situaciones de emergencia causadas</t>
  </si>
  <si>
    <t>Mejorar el desempeño Institucional</t>
  </si>
  <si>
    <t xml:space="preserve">Realizar la actualización de instrumentos archivísticos e implementación del sistema integrado de conservación - SIC e implementación de documento electrónicos en la entidad (digitalización). </t>
  </si>
  <si>
    <t xml:space="preserve">Adecuar cuatro (4) escuelas del Distrito para ponerlas al servicio del sector como centros culturales para brindar espacios de formación y divulgación de expresiones artísticas </t>
  </si>
  <si>
    <t xml:space="preserve">Implementar dos (2) acciones tecnológicas para fortalecer la seguridad informática del Distrito de Barrancabermeja </t>
  </si>
  <si>
    <t>PORCENTAJE</t>
  </si>
  <si>
    <t>Mantener el Índice de Desempeño Fiscal - IDF en 60,6%</t>
  </si>
  <si>
    <t>Aumentar a través de una (1) estrategia los ingresos tributarios y no tributarios durante 4 años, a través de la ejecución de la estrategia para el mejoramiento del índice de Desempeño Fiscal</t>
  </si>
  <si>
    <t xml:space="preserve">Elaborar doce (12) planes estratégicos de talento humano y garantizar la implementación de cada uno en un 87% anualmente </t>
  </si>
  <si>
    <t>17. Fortalecer los medios de implementación y revitalizar la Alianza Mundial para el Desarrollo Sostenible</t>
  </si>
  <si>
    <t>Crear una estrategia para el diseño e implementación de espacios que articulen la oferta institucional para que los ciudadanos conozcan sus derechos y deberes y los 
mecanismos de acceso a la oferta pública</t>
  </si>
  <si>
    <t>38. TALENTO HUMANO - ORC (Oficina de Relacion con el ciudadano)</t>
  </si>
  <si>
    <t>RECURSOS FISICOS</t>
  </si>
  <si>
    <t xml:space="preserve">Realizar acciones de fortalecimiento institucional durante el cuatrienio </t>
  </si>
  <si>
    <t>Implementar una (1) estrategia que permita mejorar el índice de desempeño institucional a través de la modernización de la administración distrital</t>
  </si>
  <si>
    <t xml:space="preserve">Documentar los procesos del Modelo de Operación Por Procesos </t>
  </si>
  <si>
    <t xml:space="preserve">Porcentaje </t>
  </si>
  <si>
    <t xml:space="preserve">Implementar una Estrategia de comunicaciones   </t>
  </si>
  <si>
    <t>Metros cuadrados</t>
  </si>
  <si>
    <t xml:space="preserve">Adquirir un (1) bien inmueble para la construcción del Centro Administrativo Distrital </t>
  </si>
  <si>
    <t xml:space="preserve">Caracterizar e identificar bienes inmuebles propiedad del distrito y los que se requieran </t>
  </si>
  <si>
    <t>Realizar cuatro (4) acciones de fortalecimiento institucional en la secretaría de recursos físicos</t>
  </si>
  <si>
    <t xml:space="preserve">Dotar mobiliario y equipos tecnológicos a las diferentes dependencias propiedad del distrito de Barrancabermeja </t>
  </si>
  <si>
    <t>Implementar una (1) herramienta ofimática con el fin de optimizar el desarrollo y cumplimiento de las metas de gestión jurídica y judicial</t>
  </si>
  <si>
    <t xml:space="preserve">Cumplir el 100% de la gestión jurídica del distrito y promover la política de mejora normativa durante el cuatrienio </t>
  </si>
  <si>
    <t xml:space="preserve">Cumplir el 100% de las acciones de defensa judicial del distrito durante el cuatrienio </t>
  </si>
  <si>
    <t>64.1</t>
  </si>
  <si>
    <t xml:space="preserve">Implementar anualmente una (1) estrategia para el fortalecimiento institucional de la secretaria de planeación. </t>
  </si>
  <si>
    <t xml:space="preserve">Apoyar, asesorar, acompañar y hacer seguimiento técnico a 1800 proyectos presentados en el Banco de Proyectos de las diferentes dependencias del sector central y descentralizado de la administración distrital.  </t>
  </si>
  <si>
    <t xml:space="preserve">Desarrollar una (1) estrategia para la Implementación, consolidación y articulación de las diferentes dimensiones y políticas en el marco del MIPG. </t>
  </si>
  <si>
    <t xml:space="preserve">Encuestar a 20000 hogares durante el cuatrienio, para la actualización y suministro de la información alimentada en la base de datos del Sisbén mediante las diferentes modalidades acordes con las orientaciones nacionales. </t>
  </si>
  <si>
    <t xml:space="preserve">Gestión para la implementación de un esquema asociativo en el marco de la Ley 1454 del 2011 y de las normas que la modifiquen, complementen o sustituyan. </t>
  </si>
  <si>
    <t xml:space="preserve">Desarrollar una (1) estrategia para la implementación de un sistema de seguimiento y evaluación del Plan de Desarrollo Distrital. </t>
  </si>
  <si>
    <t>Aumentar en 6 puntos el índice de desempeño institucional de la Inspección de Tránsito y Transporte de Barrancabermeja en el cuatrienio</t>
  </si>
  <si>
    <t>65.6</t>
  </si>
  <si>
    <t>71.6</t>
  </si>
  <si>
    <t xml:space="preserve">Realizar dos (2) estudios técnicos para la intervención de la infraestructura en bienes inmuebles de la ITTB. </t>
  </si>
  <si>
    <t xml:space="preserve">Realizar una (1) Construcción y dotación de la Guardia de Tránsito </t>
  </si>
  <si>
    <t>Realizar dos (2) acciones de adecuación y dotación en las sedes de la ITTB</t>
  </si>
  <si>
    <t xml:space="preserve">Ejecutar cuatro (4) acciones de fortalecimiento institucional durante el cuatrienio </t>
  </si>
  <si>
    <t>Linea Estrategica II / Empleo y Derechos de Todos</t>
  </si>
  <si>
    <t>Aumentar 5 puntos del Índice de Productividad, Competitividad y Complementariedad del ICM del Distrito</t>
  </si>
  <si>
    <t>Aumentar en 8 puntos porcentuales en la tasa de ocupación del distrito</t>
  </si>
  <si>
    <t xml:space="preserve">8. Promover el crecimiento económico sostenido, inclusivo y sostenible, el empleo pleno y productivo y el trabajo decente para todos </t>
  </si>
  <si>
    <t>Implementar cinco (5) estrategias de Política Distrital de Empleo con enfoque de Trabajo Decente</t>
  </si>
  <si>
    <t xml:space="preserve">4. Garantizar una educación inclusiva y equitativa de calidad y promover oportunidades de aprendizaje permanente para todos </t>
  </si>
  <si>
    <t>Vincular a mil (1.000) personas en procesos de formación para el trabajo en competencias para la inserción laboral</t>
  </si>
  <si>
    <t>Actualizar una (1) Política Pública de Empleo y Trabajo Decente</t>
  </si>
  <si>
    <t>Fortalecer de manera articulada el sector turístico distrital a través de estrategias formativas, de capacitación, documentales, mejoramiento estructural y demás acciones que propendan por el fortalecimiento turístico.</t>
  </si>
  <si>
    <t xml:space="preserve">9. Construir infraestructuras resilientes, promover la industrialización inclusiva y sostenible y fomentar la innovación </t>
  </si>
  <si>
    <t>Desarrollar tres (3) circuitos turísticos en el Distrito de Barrancabermeja.</t>
  </si>
  <si>
    <t>Formular y ejecutar un (1) proyectos para promover el mercadeo y la producción turística, a nivel nacional e internacional que permita dar a conocer el distrito.</t>
  </si>
  <si>
    <t>INFRAESTRUCTURA</t>
  </si>
  <si>
    <t>Construir un (1) Punto de Información turística para mejorar la prestación de los servicios al turista.</t>
  </si>
  <si>
    <t>Construir y presentar ante el Honorable Concejo Distrital el documento de planeación denominado Plan Decenal de Turismo.</t>
  </si>
  <si>
    <t xml:space="preserve">Asistir técnicamente a doscientos ochenta (280) emprendedores en temas de legalidad y/o formalización empresarial </t>
  </si>
  <si>
    <t xml:space="preserve">Asistir técnicamente y brindar acompañamiento productivo y empresarial a cuatrocientas (400) empresarios durante el cuatrienio, mediante la implementación de una estrategia de fomento empresarial </t>
  </si>
  <si>
    <t>Adoptar una (1) Política Pública de Competitividad</t>
  </si>
  <si>
    <t>Implementar seis (6) estrategias para la atracción de inversión favoreciendo el establecimiento de relaciones comerciales nacionales e internacionales y la diversificación
económica en el Distrito.</t>
  </si>
  <si>
    <t>Número de asistencia</t>
  </si>
  <si>
    <t>Aumentar la productividad del sector agropecuario en un 3% (6.976 toneladas de productos agropecuarios y pesqueros) en el cuatrienio</t>
  </si>
  <si>
    <t>1, 2 y 8</t>
  </si>
  <si>
    <t xml:space="preserve">Desarrollar documentos de planificación agropecuaria y desarrollo rural integral </t>
  </si>
  <si>
    <t xml:space="preserve">Apoyar la realización de eventos de comercialización e integración productiva con la participación de productores agropecuarios, pescadores artesanales,organizaciones, entidades, gremios y/o comunidad en general </t>
  </si>
  <si>
    <t xml:space="preserve">Estructurar y/o implementar proyectos para el desarrollo rural integral </t>
  </si>
  <si>
    <t>Apoyar el sector agropecuario mediante Alianzas estratégicas para el desarrollo y fortalecimiento de proyectos y cadenas productivas dirigidas a productores agropecuarios,
pescadores artesanales,
organizaciones, gremios del
sector y/o comunidad en
general</t>
  </si>
  <si>
    <t>Apoyar a mujeres rurales en la implementación de iniciativas de desarrollo agropecuario, pesquero y/o rural en el Distrito de Barrancabermeja.</t>
  </si>
  <si>
    <t xml:space="preserve">Fortalecer a productores agropecuarios, pescadores artesanales, gremios y/o comunidad en general del sector con el acceso a
maquinaria y equipos con los  programas de Mecanización de
Tierras, Inseminación artificial y demás programas y/o proyectos
de fortalecimiento productivo </t>
  </si>
  <si>
    <t xml:space="preserve">Apoyar el acceso a crédito
agropecuario y rural a
productores agropecuarios,
pescadores artesanales,
organizaciones, gremios y/o comunidad en generalorganizaciones, gremios y/o comunidad en genera </t>
  </si>
  <si>
    <t xml:space="preserve">Apoyar los procesos de formalización o regularización de predios para el desarrollo rural </t>
  </si>
  <si>
    <t xml:space="preserve">Productores agropecuarios y familias rurales caracterizadas para los servicios de desarrollo agropecuario y rural brindado por la Administración Distrital </t>
  </si>
  <si>
    <t xml:space="preserve">Fortalecer las capacidades institucionales, técnicas, operativas y administrativas del servicio de extensión agropecuaria </t>
  </si>
  <si>
    <t xml:space="preserve">Implementar paquetes tecnológicos en procesos de investigaciones y/o innovaciones para el sector agropecuario </t>
  </si>
  <si>
    <t xml:space="preserve">Construir un centro de acopio con enfoque regional para la comercialización de productos y servicios al sector agropecuario </t>
  </si>
  <si>
    <t xml:space="preserve">Reducir 3% anual la tasa de mortalidad por accidentes de tránsito en Barrancabermeja. </t>
  </si>
  <si>
    <t xml:space="preserve">22.55 </t>
  </si>
  <si>
    <t>11. Lograr que las ciudades y los asentamientos humanos sean inclusivos, seguros, resilientes y sostenibles</t>
  </si>
  <si>
    <t>Realizar el inventario vial urbano y rural del distrito de Barrancabermeja</t>
  </si>
  <si>
    <t>KILOMETROS</t>
  </si>
  <si>
    <t>Reducir 3% anual la tasa de mortalidad por accidentes de tránsito en Barrancabermeja</t>
  </si>
  <si>
    <t xml:space="preserve">Mejorar kilómetros de vía terciaria en el cuatrienio </t>
  </si>
  <si>
    <t>kilométros</t>
  </si>
  <si>
    <t xml:space="preserve">Construir (2.500) metros lineales de placa huella en vías rurales durante el cuatrienio </t>
  </si>
  <si>
    <t>metros</t>
  </si>
  <si>
    <t>Construir intercambiadores viales durante el cuatrienio</t>
  </si>
  <si>
    <t xml:space="preserve">Realizar estudios,diseños y estrategias de gestión para la construcción del terminal de transporte de Barrancabermeja </t>
  </si>
  <si>
    <t xml:space="preserve">Mejorar (25,1) kilómetros de vía urbana en Barrancabermeja durante el cuatrienio </t>
  </si>
  <si>
    <t xml:space="preserve">Adquirir siete (7) nuevas máquinas y/o equipo para el parque automotor de Barrancabermeja durante el cuatrienio </t>
  </si>
  <si>
    <t xml:space="preserve">Realizar un (1) Documento técnico para la Estructuración del Sistema Estratégico de transporte público. </t>
  </si>
  <si>
    <t xml:space="preserve">Realizar dos mil setecientos (2700) operativos en el cuatrienio </t>
  </si>
  <si>
    <t>metros lineales</t>
  </si>
  <si>
    <t>Aumentar 10 puntos el Índice de Ciencia, Tecnología e Innovación del ICM del Distrito</t>
  </si>
  <si>
    <t>Desarrollar una (1) estrategia para el reconocimiento de un Centro de Desarrollo e Innovación vinculado al Sistema Nacional de Ciencia,Tecnología e Innovación - SNCTI</t>
  </si>
  <si>
    <t>Impulsar un 15% las iniciativas de Ciencia, Tecnología e Innovación en el Distrito de Barrancabermeja.</t>
  </si>
  <si>
    <t xml:space="preserve">Adquisición e implementación de tres (3) laboratorios de ciencia, tecnología e innovación en el distrito de Barrancabermeja. </t>
  </si>
  <si>
    <t xml:space="preserve">Construir, dotar e implementar un (1) centro de Inteligencia Artificial en el Distrito de Barrancabermeja </t>
  </si>
  <si>
    <t xml:space="preserve">Desarrollar tres (3) estrategias de ciencia, tecnología e innovación en la región </t>
  </si>
  <si>
    <t>Mantener el índice de Desempeño Institucional  en 71,1</t>
  </si>
  <si>
    <t>71.1</t>
  </si>
  <si>
    <t>Apoyar la formulación,presentación e implementación de proyectos en ciencia,tecnología e información queincluya la creación de una APP multiservicios, comunicación bidireccional y atención al usuario y
contenidos
informativos y legales</t>
  </si>
  <si>
    <t xml:space="preserve">Implementar una (1) estrategia para la gestión de Infraestructura para la Investigación, Desarrollo e innovación </t>
  </si>
  <si>
    <t xml:space="preserve">Apoyar la ejecución de dos (2) proyectos para la consolidación de centros y/o parques para el desarrollo tecnológico y la innovación </t>
  </si>
  <si>
    <t>Implementar un programa para el fomento y la apropiación social de Ciencia, Tecnología e Innovación durante el cuatrienio.</t>
  </si>
  <si>
    <t xml:space="preserve">Disminuir en 2,5 puntos porcentuales el Déficit Cualitativo de Vivienda en el Distrito de Barrancabermeja </t>
  </si>
  <si>
    <t>1. Poner fin a la pobreza en todas sus formas y en todo el mundo</t>
  </si>
  <si>
    <t xml:space="preserve">Realizar cuatro (4) acciones de fortalecimiento institucional durante el cuatrienio. </t>
  </si>
  <si>
    <t xml:space="preserve">Titular cuatrocientos treinta (430) predios durante el cuatrienio </t>
  </si>
  <si>
    <t xml:space="preserve">Disminuir en 0.4 puntos 
porcentuales el Déficit 
Cuantitativo de Vivienda 
en el Distrito de 
Barrancabermeja </t>
  </si>
  <si>
    <t>Promover la construcción cuatrocientas (400) viviendas durante el cuatrienio</t>
  </si>
  <si>
    <t xml:space="preserve">Cuantitativo de Vivienda 
en el Distrito de 
Barrancabermeja </t>
  </si>
  <si>
    <t xml:space="preserve">Mejorar seiscientas (600) viviendas urbanas y/o rurales durante el cuatrienio (mejoramiento de vivienda saludable, mejoramiento de vivienda y/o mejoramiento de vivienda sostenible) </t>
  </si>
  <si>
    <t>Disminuir en 2,5 puntos porcentuales el Déficit Cualitativo de Vivienda en el Distrito de Barrancabermeja</t>
  </si>
  <si>
    <t xml:space="preserve">Declarar de utilidad pública predios de propiedad privada donde se localicen asentamientos humanos, en el marco de la ley 2044 del 2020 o la norma que la modifique o Sustituya. </t>
  </si>
  <si>
    <t xml:space="preserve">Implementar una 1 estrategia para la legalización veinte (20) asentamientos en el distrito de Barrancabermeja. </t>
  </si>
  <si>
    <t>Aumentar el índice cualitativo y cuantitativo de Espacio Público en el Distrito de Barrancabermeja</t>
  </si>
  <si>
    <t>Metros Cuadrados</t>
  </si>
  <si>
    <t>15. Proteger, restablecer y promover el uso sostenible de los ecosistemas terrestres, gestionar sosteniblemente los bosques, luchar contra la desertificación, detener e invertir la degradación de las tierras y detener la pérdida de biodiversidad</t>
  </si>
  <si>
    <t xml:space="preserve">Implementar anualmente una estrategia de recuperación de espacio público para la materialización de fallos policivos de las inspecciones de espacio público y control urbano </t>
  </si>
  <si>
    <t xml:space="preserve">Formular y adoptar el plan maestro de espacio público distrital </t>
  </si>
  <si>
    <t>7. Garantizar el acceso a una energía asequible, fiable, sostenible y moderna para todos</t>
  </si>
  <si>
    <t xml:space="preserve">Implementar una estrategia de aprovechamiento del espacio público y de transición energética </t>
  </si>
  <si>
    <t>Número de Estudios y diseños</t>
  </si>
  <si>
    <t>Implementar anualmente una estrategia para el fortalecimiento de la Secretaría de Espacio público y Control Urbano y las inspecciones de espacio público</t>
  </si>
  <si>
    <t>Implementar una estrategia encaminada al desarrollo del territorio que incluya:  Curaduria cero  expedición de licencias urbanísticas de intervención y ocupación del espacio público en todas sus modalidades, permisos de publicidad exterior visual, nomenclatura y demás que demande la estrategia.</t>
  </si>
  <si>
    <t>Implementar una estrategia encaminada al cumplimiento del plan de ejecucion del POT, territorial y la configuración del territorio en el marco del acto legislativo 01-2019</t>
  </si>
  <si>
    <t>Conjunto de acciones encaminadas a mejorar la capacidad, eficiencia y eficacia de la infraestructura componente del sistema de acueducto garantizando la continuidad del servicio</t>
  </si>
  <si>
    <t xml:space="preserve">6. Garantizar la disponibilidad y la gestión sostenible del agua y el saneamiento para todos </t>
  </si>
  <si>
    <t xml:space="preserve">Realizar una (1) consultoría del Plan Maestro de Acueducto en el Sector Rural del Distrito de Barrancabermeja </t>
  </si>
  <si>
    <t xml:space="preserve">Realizar una (1) consultoría del Plan Maestro de Alcantarillado en el Sector Rural del Distrito de Barrancabermeja </t>
  </si>
  <si>
    <t xml:space="preserve">Construir mil (1000) metros lineales de red de acueducto en el sector rural durante el cuatrienio </t>
  </si>
  <si>
    <t>Metros</t>
  </si>
  <si>
    <t>Tratamiento de las aguas residuales del Distrito de Barrancabermeja para reducir la carga contaminante vertida a los cuerpos de agua para mejorar la calidad del recurso hídrico y el bienestar de la población</t>
  </si>
  <si>
    <t xml:space="preserve">Construir mil (1000) metros lineales de red de alcantarillado pluvial y sanitario en el sector rural durante el cuatrienio </t>
  </si>
  <si>
    <t>Conjunto de acciones encaminadas a mejorar la capacidad, eficiencia y eficacia de la infraestructura componente del sistema de acueducto garantizando la calidad del servicio</t>
  </si>
  <si>
    <t xml:space="preserve">Construir nuevos pozos sépticos en el sector urbano durante el cuatrienio </t>
  </si>
  <si>
    <t xml:space="preserve">Construir nuevos pozos sépticos en el sector rural durante el cuatrienio </t>
  </si>
  <si>
    <t>Construir plantas de tratamientos aguas residuales en el sector rural durante cuatrienio</t>
  </si>
  <si>
    <t>Construir canalizaciones en el área urbana durante el cuatrienio</t>
  </si>
  <si>
    <t xml:space="preserve">gestionar la Dotación de un (1) Equipo de Calibración para el Laboratorio de Metrología del Acueducto Urbano del Distrito de Barrancabermeja </t>
  </si>
  <si>
    <t>24. INFRAESTRUCTURA - Aguas Barrancabermeja ESP</t>
  </si>
  <si>
    <t xml:space="preserve">Realizar una (1) acción para implementar el resultado del estudio de la fuente alterna mediante la presentación del proyecto para gestionar recursos en diferentes entes
cofinanciadores del orden nacional, departamental y distrital </t>
  </si>
  <si>
    <t xml:space="preserve">Implementar un Programa de Micromedición para tres mil  (3.000) Usuarios del Casco Urbano pertenecientes a los estratos 1, 2 y 3 del Distrito de Barrancabermeja </t>
  </si>
  <si>
    <t xml:space="preserve">Construir una red de mil quinientos (1500) metros lineales de anillo hidráulico en el casco urbano del Distrito de Barrancabermeja </t>
  </si>
  <si>
    <t xml:space="preserve">Optimizar mil (1000) metros lineales de redes de acueducto urbano del Distrito de Barrancabermeja </t>
  </si>
  <si>
    <t>Realizar una (1) consultoría para la Actualización del Catastro de Redes de Acueducto y Alcantarillado en el Casco Urbano del Distrito de Barrancabermeja</t>
  </si>
  <si>
    <t xml:space="preserve">Realizar una (1) Consultoría del Plan Maestro de Acueducto en el Casco Urbano del Distrito de Barrancabermeja </t>
  </si>
  <si>
    <t>número</t>
  </si>
  <si>
    <t xml:space="preserve">Subsidiar al 100% de los usuarios de los estratos 1, 2 y 3, el servicio de acueducto y alcantarillado, en los términos de lo establecido en la Ley 142 de 1994 </t>
  </si>
  <si>
    <t>Inferior al 5%</t>
  </si>
  <si>
    <t>Garantizar, durante el cuatrienio el mínimo vital de agua potable al 100% de los usuarios de los estratos 1, 2 y 3.</t>
  </si>
  <si>
    <t xml:space="preserve">gestionar la terminación del proyecto PTAR San Silvestre </t>
  </si>
  <si>
    <t>gestionar la dotación de un (1) equipo succión presión para el saneamiento básico del Distrito de Barrancabermeja</t>
  </si>
  <si>
    <t>Construir mil (1000) metros lineales de redes de alcantarillado sanitario y pluvial en el casco urbano incluyendo áreas de difícil gestión</t>
  </si>
  <si>
    <t xml:space="preserve">Construir un ( 1 )colector de alcantarillado sanitario en el casco urbano del Distrito de Barrancabermeja </t>
  </si>
  <si>
    <t xml:space="preserve">Construir una (1) estación de bombeo para los colectores de alcantarillado sanitario en el casco urbano del Distrito de Barrancabermeja </t>
  </si>
  <si>
    <t xml:space="preserve">Construir una (1) obra conexa para los colectores de alcantarillado sanitario en el casco urbano del Distrito de Barrancabermeja </t>
  </si>
  <si>
    <t>Optimizar y mantener las miniPTARs existentes en el Casco Urbano de Distrito de Barrancabermeja</t>
  </si>
  <si>
    <t>Optimizar y mantener miniPTARs en el área rural del Distrito de Barrancabermeja</t>
  </si>
  <si>
    <t xml:space="preserve">Optimizar y mantener PTAP en el área rural del Distrito de Barrancabermeja </t>
  </si>
  <si>
    <t xml:space="preserve">Optimizar mil (1000) metros lineales de redes de alcantarillado sanitario y pluvial en el casco urbano </t>
  </si>
  <si>
    <t xml:space="preserve">Optimizar un (1) colector alcantarillado sanitario en el casco urbano del Distrito de Barrancabermeja </t>
  </si>
  <si>
    <t>Optimizar una (1) estación de bombeo existente para los colectores de alcantarillado sanitario en el casco urbano del Distrito de Barrancabermeja</t>
  </si>
  <si>
    <t>Construir mil (1000) metros lineales de redes de acueducto urbano del Distrito de Barrancabermeja incluyendo áreas de difícil gestión</t>
  </si>
  <si>
    <t xml:space="preserve">Optimizar la planta de tratamiento de agua potable del acueducto urbano enmarcado en la eficiencia energética </t>
  </si>
  <si>
    <t>Optimizar la bocatoma del acueducto urbano enmarcado en la eficiencia energética</t>
  </si>
  <si>
    <t>Aumentar en 2 puntos porcentuales el Índice de Calidad Ambiental Urbana ICAU en el Distrito de Barrancabermeja</t>
  </si>
  <si>
    <t>NA</t>
  </si>
  <si>
    <t xml:space="preserve">Realizar cuatro (04) acciones para la actualización e implementación de un Plan de Gestión Integral de Residuos sólidos </t>
  </si>
  <si>
    <t>Porcentaje (el valor está multiplicado por 100)</t>
  </si>
  <si>
    <t xml:space="preserve">Subsidiar al 100% de los usuarios de los estratos 1, 2 y 3, el servicio de aseo, en los términos de lo establecido en la Ley 142 de 1994 </t>
  </si>
  <si>
    <t xml:space="preserve">Diseñar y construir la infraestructura  para la estación de clasificación y aprovechamiento de residuos sólidos </t>
  </si>
  <si>
    <t>Aumentar en 8% el porcentaje de cobertura de servicios públicos en el distrito de Barrancabermeja</t>
  </si>
  <si>
    <t xml:space="preserve">Realizar la conexión de viviendas al servicio de gas natural, gas licuado de petroleo (GLP) y domiciliario en el sector urbano y rural </t>
  </si>
  <si>
    <t>26. INFRAESTRUCTURA - PLANEACIÓN</t>
  </si>
  <si>
    <t>Aumentar a 99,8 la Tasa de Cobertura del Servicio de Energía Eléctrica</t>
  </si>
  <si>
    <t xml:space="preserve">Instalar ocho mil  (8.000) unidades de panel solar para generación fotovoltaica de energía eléctrica </t>
  </si>
  <si>
    <t>Mantener en funcionamiento las lámparas de alumbrado público</t>
  </si>
  <si>
    <t xml:space="preserve">Garantizar la prestación del servicio de alumbrado público durante el cuatrienio mediante acciones de mantenimiento ampliación de la red </t>
  </si>
  <si>
    <t>Crear una estrategia para favorecer a cinco mil (5000) beneficiarios con medidas de eficiencia energética.</t>
  </si>
  <si>
    <t>usuarios beneficiados</t>
  </si>
  <si>
    <t>Formular una (1) Política Pública de Transición Energética Distrital</t>
  </si>
  <si>
    <t>25. EMPRESA - MEDIO AMBIENTE</t>
  </si>
  <si>
    <t xml:space="preserve">Realizar tres (3) estudios para caracterización y/o implementación de producción energética en el marco del proceso de transición energética distrital y la generación de empleo y productividad </t>
  </si>
  <si>
    <t xml:space="preserve">Implementar una estrategia para el apoyo al proceso de transición energética en el Distrito mediante FNCE, que permita beneficiar a tres mil (3.000) usuarios </t>
  </si>
  <si>
    <t xml:space="preserve">Implementar cuatro (4) estrategias para aumentar la competitividad del sector energético </t>
  </si>
  <si>
    <t xml:space="preserve">Apoyo a doscientos (200) chircaleros y areneros mediante la implementación de una estrategia de asistencia técnica,acompañamiento y apoyo financiero </t>
  </si>
  <si>
    <t>Miles de pesos constantes</t>
  </si>
  <si>
    <t xml:space="preserve">Realizar cuatro (4) acciones de fortalecimiento institucional durante el cuatrienio </t>
  </si>
  <si>
    <t>Porcentaje</t>
  </si>
  <si>
    <t>Implementar cuatro (04) campañas orientadas a vigilar la calidad del aire de Una zona determinada, durante el cuatrienio</t>
  </si>
  <si>
    <t xml:space="preserve">Realizar la recuperación de áreas degradadas </t>
  </si>
  <si>
    <t>Héctareas</t>
  </si>
  <si>
    <t xml:space="preserve">Adquirir trescientas( 300) hectáreas para la conservación y preservación del recurso hídrico (Art.111 ley 99 del 93) </t>
  </si>
  <si>
    <t xml:space="preserve">Recuperar la conectividad de los cuerpos hídricos del Distrito </t>
  </si>
  <si>
    <t xml:space="preserve">Realizar acciones para la germinación y producción de plántulas en el vivero Distrital </t>
  </si>
  <si>
    <t xml:space="preserve">Realizar la intervención de veinti cinco mil (25,000) árboles en el Distrito durante el cuatrienio </t>
  </si>
  <si>
    <t xml:space="preserve">Realizar dos (02) acciones para la consolidación del sistema local de áreas protegidas (SILAP) del Distrito de Barrancabermeja </t>
  </si>
  <si>
    <t xml:space="preserve">Formular lapolítica pública para la gestión integral del recurso hídrico </t>
  </si>
  <si>
    <t xml:space="preserve">Realizar la caracterización de dos (02) cuerpos hídricos del Distrito en el cuatrienio </t>
  </si>
  <si>
    <t xml:space="preserve">Formular un (01) proyecto para para el mejoramiento de la calidad del recurso hídrico </t>
  </si>
  <si>
    <t>Pesos corrientes</t>
  </si>
  <si>
    <t xml:space="preserve">Realizar cuatro (4) acciones que promuevan la mitigación y adaptación al cambio climático </t>
  </si>
  <si>
    <t xml:space="preserve">Realizar cuatro (4) campañas de educación y sensibilización en gestión de cambio climático dirigidos a diferentes públicos. </t>
  </si>
  <si>
    <t xml:space="preserve">Implementar ocho (08) estrategias educativo ambientales y de participación implementadas, durante el cuatrienio </t>
  </si>
  <si>
    <t>Linea Estrategica III / Inclusión, Equidad e Igualdad</t>
  </si>
  <si>
    <t>Mantener en 674,93 la tasa bruta de mortalidad durante el cuatrienio</t>
  </si>
  <si>
    <t>3. Garantizar una vida sana y promover el bienestar de todos a todas las edades</t>
  </si>
  <si>
    <t>gestionar los procesos técnicos y socializarlos para la distritalización de la secretaría de salud durante el cuatrienio</t>
  </si>
  <si>
    <t>0</t>
  </si>
  <si>
    <t>mantener el programa de auditoria para el mejoramiento de la calidad en salud territorial</t>
  </si>
  <si>
    <t>mantener la estrategia de recolección, consolidación, generación y presentación de informes a la plataforma sispro  durante el cuatrienio</t>
  </si>
  <si>
    <t>mantener la estrategia de inspección y vigilancia para el cumplimiento del sistema general en la prestación de servicios de salud con calidad durante el cuatrienio</t>
  </si>
  <si>
    <t>Aumentar en un 10% el porcentaje de adolescentes y jóvenes intervenidos en la estrategia de prevención en riesgos de salud y riesgo social</t>
  </si>
  <si>
    <t xml:space="preserve"> mantener la estrategia integral de prevención de riesgos asociados a la salud física y mental de la población adolescencia y juventud con enfoque diferencial durante el cuatrienio</t>
  </si>
  <si>
    <t>1</t>
  </si>
  <si>
    <t>Aumentar a uno (1%) el porcentaje de indígenas intervenidos en la estrategia de prevención en riesgos de salud y riesgo social</t>
  </si>
  <si>
    <t xml:space="preserve"> mantener la estrategia integral de prevención de riesgos en salud y riesgo social  de la población indígena durante el cuatrienio</t>
  </si>
  <si>
    <t>Aumentar a uno (1%) el porcentaje de personas en condición de discapacidad intervenidos en la estrategia de prevención en riesgos de salud y riesgo social</t>
  </si>
  <si>
    <t>mantener la estrategia integral caracterización  de la población en situación de discapacidad durante el cuatrienio</t>
  </si>
  <si>
    <t>Aumentar a 5% el porcentaje de personas migrantes intervenidos en la estrategia de prevención en riesgos de salud y riesgo social</t>
  </si>
  <si>
    <t>3.3%</t>
  </si>
  <si>
    <t xml:space="preserve"> mantener la estrategia integral de prevención de riesgos en salud y riesgo social  de la población migrante durante el cuatrienio</t>
  </si>
  <si>
    <t>Aumentar a 3% el porcentaje de la comunidad LGBTIQ+ intervenidos en la estrategia de prevención en riesgos de salud y riesgo social</t>
  </si>
  <si>
    <t xml:space="preserve"> mantener la estrategia integral de prevención de riesgos en salud y riesgo social  de la población lgbtiq+ durante el cuatrienio</t>
  </si>
  <si>
    <t>Aumentar a uno (1%) el porcentaje de la comunidad negro, afrodescendientes, raizales y palenqueros NARP intervenidos en la estrategia de prevención en riesgos de salud y riesgo social</t>
  </si>
  <si>
    <t xml:space="preserve"> mantener la estrategia integral de prevención de riesgos en salud y riesgo social  de la población negro, afrodescendientes, raizales y palenqueros- narp durante el cuatrienio</t>
  </si>
  <si>
    <t>Aumentar a uno (1%) el porcentaje personas de la población habitante de calle intervenidos en la estrategia de prevención en riesgos de salud y riesgo social</t>
  </si>
  <si>
    <t xml:space="preserve"> mantener la estrategia integral de prevención de riesgos en salud y riesgo social  de la población habitante de calle durante el cuatrienio</t>
  </si>
  <si>
    <t>Mantener el 100% el porcentaje de seguimiento a las medidas de atención por violencia intrafamiliar</t>
  </si>
  <si>
    <t>mantener el seguimiento a las medidas de atención de los casos de violencia intrafamiliar mujeres, hijos e hijas victimas de violencia durante el cuatrienio</t>
  </si>
  <si>
    <t>Aumentar a 4% el porcentaje de personas de la población víctima del conflicto armado intervenidos en la estrategia de prevención en riesgos de salud y riesgo social</t>
  </si>
  <si>
    <t xml:space="preserve"> mantener la estrategia integral de prevención de riesgos en salud y riesgo social- psicosocial- papsivi  de la población victima del conflicto armado durante el cuatrienio</t>
  </si>
  <si>
    <t>Aumentar a un 30% el porcentaje personas de la población personas mayores en la estrategia de prevención en riesgos de salud y riesgo social</t>
  </si>
  <si>
    <t xml:space="preserve"> mantener la estrategia integral de prevención de riesgos en salud y riesgo social  de la población personas mayores durante el cuatrienio</t>
  </si>
  <si>
    <t>Mantener en 100% de cumplimiento la estrategia para el fortalecimiento de participación social</t>
  </si>
  <si>
    <t>mantener una estrategia de participación social con enfoque diferencial durante el cuatrienio</t>
  </si>
  <si>
    <t>realizar una gestión para coordinar la creación de una estructura administrativa para la prestación de servicios de salud en el distrito de Barrancabermeja durante el cuatrienio</t>
  </si>
  <si>
    <t>Implementar una estrategia para fortalecimiento de acciones en la generación de información de los procesos y actividades del sector salud</t>
  </si>
  <si>
    <t>mantener una estrategia de fortalecimiento institucional en el sector salud durante el cuatrienio</t>
  </si>
  <si>
    <t>Aumentar en un 5% las coberturas anuales de los biológicos trazadores que estén por debajo del 95% del programa ampliado de inmunizaciones</t>
  </si>
  <si>
    <t>Construcción centro de acopio para fortalecimiento de red de frio del programa ampliado de inmunización del distrito de Barrancabermeja durante el cuatrienio</t>
  </si>
  <si>
    <t>Mantener la tasa de mortalidad por suicidio en 6,52 o menos</t>
  </si>
  <si>
    <t>6.52</t>
  </si>
  <si>
    <t>&lt;=6.52</t>
  </si>
  <si>
    <t>Generar una estrategia que permita establecer zonas y espacios libres de consumo en el Distrito de Barrancabermeja, durante el cuatrienio</t>
  </si>
  <si>
    <t>mantener la estrategia saber beber, saber vivir durante el cuatrienio</t>
  </si>
  <si>
    <t>mantener la estrategia centros de escucha y zonas protectoras en centros poblados durante el cuatrienio</t>
  </si>
  <si>
    <t>mantener la estrategia centros de escucha y zonas protectoras en instituciones educativas durante el cuatrienio</t>
  </si>
  <si>
    <t>mantener operativo el comité distrital de prevención y control de sustancias psicoactivas durante el cuatrienio</t>
  </si>
  <si>
    <t>mantener operativo el sistema de vigilancia en salud publica durante el cuatrienio</t>
  </si>
  <si>
    <t>Mantener en 45% &lt;= la tasa de prevalencia de caries dental en primera infancia</t>
  </si>
  <si>
    <t>&lt;=45%</t>
  </si>
  <si>
    <t>mantener la estrategia de prevención de caries dental en primera infancia, infancia y adolescencia con enfoque diferencial durante el cuatrienio</t>
  </si>
  <si>
    <t>mantener la estrategia de seguimiento al cumplimiento de la ruta de promoción y mantenimiento a la salud según resolución 3280 del 2018</t>
  </si>
  <si>
    <t>Mantener en &lt;=4,76 la tasa de mortalidad por cáncer infantil</t>
  </si>
  <si>
    <t>mantener una estrategia integral para la prevención de cáncer infantil con enfoque diferencial durante el cuatrienio</t>
  </si>
  <si>
    <t>Mantener en &lt;= a 23.29 la tasa de mortalidad ajustada por diabetes mellitus</t>
  </si>
  <si>
    <t>mantener una estrategia integral para la prevención de la diabetes mellitus con enfoque diferencial durante el cuatrienio</t>
  </si>
  <si>
    <t>Mantener en &lt;= a 14,43 la tasa de mortalidad ajustada por cáncer de pulmón</t>
  </si>
  <si>
    <t>mantener una estrategia integral para la prevención del cáncer de pulmón con enfoque diferencial durante el cuatrienio</t>
  </si>
  <si>
    <t>Mantener en &lt;= a 11,48 la tasa de mortalidad por cáncer de próstata</t>
  </si>
  <si>
    <t>mantener una estrategia integral para la prevención del cáncer de próstata con enfoque diferencial durante el cuatrienio</t>
  </si>
  <si>
    <t>Mantener en &lt;= a 13,61 la tasa de mortalidad ajustada por cáncer de mama</t>
  </si>
  <si>
    <t>mantener una estrategia integral para la prevención del cáncer de mama con enfoque diferencial durante el cuatrienio</t>
  </si>
  <si>
    <t>Mantener en &lt;= a 7,26 la tasa de mortalidad ajustada por cáncer de cuello uterino</t>
  </si>
  <si>
    <t>mantener una estrategia integral para la prevención del cáncer de cuello uterino con enfoque diferencial durante el cuatrienio</t>
  </si>
  <si>
    <t>Mantener en 11,14 la tasa de mortalidad por desnutrición aguda en menores de 5 años</t>
  </si>
  <si>
    <t>mantener la estrategia de gestión del riesgo  para temas de consumo y aprovechamiento biológico de los alimentos durante el cuatrienio</t>
  </si>
  <si>
    <t>mantener la estrategia de promoción en temas de consumo y aprovechamiento biológico de los alimentos durante el cuatrienio</t>
  </si>
  <si>
    <t>Mantener en 2,09% la tasa de letalidad por dengue</t>
  </si>
  <si>
    <t>2.09%</t>
  </si>
  <si>
    <t>mantener la estrategia información, educación y comunicación en los entornos comunitarios, educativos e institucionales en la prevención y control de enfermedades de control vectorial durante el cuatrienio</t>
  </si>
  <si>
    <t>realizar el desarrollo de capacidades al talento humano en salud de las ips y eapbs del distrito sobre protocolos y lineamientos en prevención del dengue durante el cuatrienio</t>
  </si>
  <si>
    <t>Mantener el cero (0) la tasa de letalidad por enfermedad de chagas agudo</t>
  </si>
  <si>
    <t>realizar el desarrollo de las capacidades al talento humano en salud de las IPS y EAPBS del distrito sobre protocolos y lineamientos en prevención de Chagas durante el cuatrienio</t>
  </si>
  <si>
    <t>Aumentar un 70% el porcentaje de personas con certificación de discapacidad</t>
  </si>
  <si>
    <t>realizar el desarrollo de la estrategia iec en el tema de discapacidad dirigida a la comunidad, a la familia, al entorno educativo, a las ips y eapbs según lineamientos establecidos por el ministerio durante el cuatrienio</t>
  </si>
  <si>
    <t>3300</t>
  </si>
  <si>
    <t>Aumentar a 70% la estrategia rehabilitación basada en la comunidad RBC</t>
  </si>
  <si>
    <t>desarrollar la estrategia rehabilitación basada en la comunidad con enfoque diferencial y curso de vida durante el cuatrienio</t>
  </si>
  <si>
    <t>313</t>
  </si>
  <si>
    <t>Mantener en 24% o más el porcentaje de cobertura de la población afiliada al sistema general de riesgos laborales SGRL</t>
  </si>
  <si>
    <t>&gt;=24%</t>
  </si>
  <si>
    <t>caracterizar demográficamente y por actividad económica a la población ocupada laboral del sector informal con enfoque diferencial en el cuatrienio</t>
  </si>
  <si>
    <t>mantener la estrategia intersectorial e integral de promoción de la afiliación al sistema general de riesgos laborales y divulgación de normas vigentes de seguridad y salud en el trabajo</t>
  </si>
  <si>
    <t>Mantener actualizado el sistema de información para reporte de eventos laborales sirel</t>
  </si>
  <si>
    <t>divulgar y hacer seguimiento al sistema de información  para el reporte de eventos laborales - sirel v2.0</t>
  </si>
  <si>
    <t>Mantener la estrategia intersectorial e integral de promoción, afiliación, divulgación en entornos saludables de las normas vigentes de seguridad laboral</t>
  </si>
  <si>
    <t xml:space="preserve">mantener operativa la estrategia intersectorial e integral de promoción de los entornos saludables de las normas vigentes de seguridad laboral durante el cuatrienio </t>
  </si>
  <si>
    <t>Mantener la estrategia de congresos en seguridad y salud en el trabajo</t>
  </si>
  <si>
    <t>Continuar la estrategia anual de realización de congresos de seguridad y salud en el trabajo durante el cuatrienio</t>
  </si>
  <si>
    <t>mantener la estrategia de vacunación universal y sin barreras durante el cuatrienio</t>
  </si>
  <si>
    <t>mantener operativo el comité ampliado de inmunizaciones durante el cuatrienio</t>
  </si>
  <si>
    <t>Mantener en 132,17 o menos la razón de mortalidad materna</t>
  </si>
  <si>
    <t>mantener el programa de maternidad segura  con enfoque diferencial durante el cuatrienio</t>
  </si>
  <si>
    <t>Mantener en &lt;= de 69,81 la tasa de fecundidad en mujeres de 15 a 19 años</t>
  </si>
  <si>
    <t>&lt;=69,81</t>
  </si>
  <si>
    <t>mantener la estrategia de la ruta de promoción y mantenimiento de la salud en el tema de planificación familiar, con enfoque diferencial durante el cuatrienio</t>
  </si>
  <si>
    <t>Mantener en &lt;= 0,10 la prevalencia de infección de VIH, en población de 15 a 49 años</t>
  </si>
  <si>
    <t>&lt;=0,10</t>
  </si>
  <si>
    <t>mantener la estrategia integral 90, 90,90 para prevención del VIH con enfoque diferencial durante el cuatrienio</t>
  </si>
  <si>
    <t>Mantener en cero (0) la razón de mortalidad materna</t>
  </si>
  <si>
    <t>Mantener la tasa de mortalidad en menores de 1 año en 9.51</t>
  </si>
  <si>
    <t>mantener una estrategia integral para la prevención de la mortalidad neonatal durante el cuatrienio</t>
  </si>
  <si>
    <t>Mantener en &lt;= de 6,72 la tasa de incidencia de sífilis congénita</t>
  </si>
  <si>
    <t>&lt;=6,72</t>
  </si>
  <si>
    <t>mantener la estrategia de seguimiento a base de gestantes con enfoque diferencial durante el cuatrienio</t>
  </si>
  <si>
    <t>Mantener en cero (0) el porcentaje de transmisión materno infantil de VIH-sida</t>
  </si>
  <si>
    <t>mantener la estrategia etmi-plus con enfoque diferencial durante el cuatrienio</t>
  </si>
  <si>
    <t>Mantener en &lt;= a 56,2% la proporción de tratamientos exitosos en pacientes con diagnóstico de tuberculosis</t>
  </si>
  <si>
    <t>&lt;=56,2%</t>
  </si>
  <si>
    <t>mantener la estrategia Colombia libre de tuberculosis en el distrito de Barrancabermeja durante el cuatrienio</t>
  </si>
  <si>
    <t>Mantener &lt;= a 1,86 la tasa de incidencia por lepra</t>
  </si>
  <si>
    <t>&lt;=1,86</t>
  </si>
  <si>
    <t>mantener la estrategia hacia cero lepra estrategia mundial contra la lepra durante el cuatrienio</t>
  </si>
  <si>
    <t>Mantener el 100% el porcentaje de las IPS de mediana y alta complejidad priorizadas la estrategia de prevención y control de las IAAS</t>
  </si>
  <si>
    <t>realizar el desarrollo de capacidades al talento humano en salud de las ips y eapbs del distrito sobre protocolos y lineamientos en prevención y control de las iaas durante el cuatrienio</t>
  </si>
  <si>
    <t>desarrollo de capacidades al talento humano en salud de las ips y eapbs del distrito sobre los pacientes que hacen parte del programa de tuberculosis durante el cuatrienio</t>
  </si>
  <si>
    <t>desarrollo de capacidades al talento humano en salud de las ips y eapbs del distrito sobre protocolos y lineamientos en prevención y control de lepra durante el cuatrienio</t>
  </si>
  <si>
    <t>Mantener el porcentaje de regulaciones efectivamente solucionadas</t>
  </si>
  <si>
    <t>mantener  la proporción de regulaciones efectivamente solucionadas durante el cuatrienio</t>
  </si>
  <si>
    <t>Mantener el porcentaje de atenciones prehospitalarias atendidas</t>
  </si>
  <si>
    <t>mantener la atención prehospitalaria aph activa durante el cuatrienio</t>
  </si>
  <si>
    <t>800</t>
  </si>
  <si>
    <t>Mantener la proporción de capacitaciones realizadas sobre el primer respondiente</t>
  </si>
  <si>
    <t>estrategia de capacitación a la población en primer respondiente durante el cuatrienio</t>
  </si>
  <si>
    <t>mantener la estrategia de vigilancia en programas de salud en la primera infancia e infancia con enfoque diferencial</t>
  </si>
  <si>
    <t>Mantener en &lt;= en 11,75 la tasa de mortalidad en menores de 5 años</t>
  </si>
  <si>
    <t>mantener la estrategia de cero a siempre con enfoque diferencial en el curso de vida primera infancia durante el cuatrienio</t>
  </si>
  <si>
    <t>Mantener en 5,47 la tasa de mortalidad por EDA en menores de 5 años</t>
  </si>
  <si>
    <t>mantener la estrategia de tres mensajes claves para la prevención de la enfermedad diarreica aguda en menores de 5 años durante el cuatrienio</t>
  </si>
  <si>
    <t>Mantener en 16,42 la tasa de mortalidad por infección respiratoria aguda en menores de 5 años</t>
  </si>
  <si>
    <t>mantener la estrategia tres mensajes claves para la prevención de la infección respiratoria aguda en menores de 5 años durante el cuatrienio</t>
  </si>
  <si>
    <t>mantener la estrategia aiepi comunitario durante el cuatrienio</t>
  </si>
  <si>
    <t>&lt; = 23,29</t>
  </si>
  <si>
    <t>implementar la estrategia de equipos básicos de salud en micro territorios de alta concentración de familias para minimizar los riesgos en salud con enfoque diferencial, durante el cuatrienio</t>
  </si>
  <si>
    <t>Mantener en &lt; = a 27,6 la tasa de mortalidad ajustada para enfermedades hipertensivas</t>
  </si>
  <si>
    <t>&lt;=27,6</t>
  </si>
  <si>
    <t>mantener una estrategia integral para la prevención de enfermedades hipertensivas con enfoque diferencial y curso de vida, durante el cuatrienio</t>
  </si>
  <si>
    <t>Mantener en 278,6 o menos la tasa de incidencia de violencia intrafamiliar</t>
  </si>
  <si>
    <t>&lt;=278,6</t>
  </si>
  <si>
    <t>implementar la estrategia pautas de crianza , escuelas de padres y diálogos de pareja para prevención de la violencia intrafamiliar durante el cuatrienio</t>
  </si>
  <si>
    <t>mantener la estrategia de 10 habilidades para la vida durante el cuatrienio</t>
  </si>
  <si>
    <t>mantener (desarrollar o implementar) la estrategia familias fuertes: "amor y limites", durante el cuatrienio</t>
  </si>
  <si>
    <t>&lt;=6,52</t>
  </si>
  <si>
    <t>mantener operativa la línea de salud mental 24/7 durante el cuatrienio</t>
  </si>
  <si>
    <t>mantener la estrategia ipac - identificar, proteger, alertar y comunicar- durante el cuatrienio</t>
  </si>
  <si>
    <t>mantener la estrategia de seguimiento y gestión de los casos de intento d e  suicido notificados en sivigila y por la comunidad durante el cuatrienio</t>
  </si>
  <si>
    <t>Mantener en 482,86 o menos la tasa de incidencia de la violencia contra la mujer</t>
  </si>
  <si>
    <t>&lt;=482,86</t>
  </si>
  <si>
    <t>mantener operativo el mecanismo articulador para el abordaje integral de las violencias por razones de sexo y genero, de las mujeres, niños, niñas y adolescentes</t>
  </si>
  <si>
    <t>mantener  la estrategia de seguimiento y gestión de los casos de violencia de genero e intrafamiliar notificados en sivigila y por comisarias de familia</t>
  </si>
  <si>
    <t>Mantener la proporción de trastornos mentales y de comportamiento en 80,8 o menos</t>
  </si>
  <si>
    <t>&lt;=80,8</t>
  </si>
  <si>
    <t>adoptar e implementar la política publica de salud mental del distrito de Barrancabermeja durante el cuatrienio</t>
  </si>
  <si>
    <t>mantener operativa la mesa del sector salud del sistema de responsabilidad penal para adolescentes durante el cuatrienio</t>
  </si>
  <si>
    <t>Mantener la tasa de incidencia de rabia animal en cero durante el cuatrienio</t>
  </si>
  <si>
    <t>mantener una estrategia integral de prevención y control de rabia animal</t>
  </si>
  <si>
    <t>mantener la estrategia de vigilancia a factores de riesgo ambientales que afectan la salud durante el cuatrienio</t>
  </si>
  <si>
    <t>mantener la estrategia de vigilancia y seguimiento a las condiciones de la calidad del agua para el consumo humano durante el cuatrienio</t>
  </si>
  <si>
    <t>mantener la estrategia de inspección, vigilancia y control para alimentos y ambientes químicos durante el cuatrienio</t>
  </si>
  <si>
    <t>mantener la estrategia de vigilancia y control sanitario en establecimientos y espacios  que puedan generar riesgos para la población durante el cuatrienio</t>
  </si>
  <si>
    <t>Linea Estrategica III / Inclusión, Igualdad &amp; equidad</t>
  </si>
  <si>
    <t>Implementar una gestión público - privada, para intensificar programas y proyectos en infraestructura física hospitalaria para el 
desarrollo del sector salud</t>
  </si>
  <si>
    <t>Mantener el 100% de las consultantes gestantes migrantes irregular en la ruta materno perinatal de baja complejidad</t>
  </si>
  <si>
    <t>mantener operativa la ruta materno perinatal en la atención de migrantes gestantes irregulares durante el cuatrienio</t>
  </si>
  <si>
    <t>467</t>
  </si>
  <si>
    <t>Lograr el 100% de la cobertura en salud de la población con Sisbén metodología IV población focalizada en listados censales y migrantes venezolanos regularizado</t>
  </si>
  <si>
    <t>&gt;=99,92</t>
  </si>
  <si>
    <t>mantener la continuidad en la cobertura de la población afiliada según base de datos bdua durante el cuatrienio</t>
  </si>
  <si>
    <t>mantener la base de datos de afiliados al régimen subsidiado depurada para evitar el cobro indebido de la unidad de pago por capitación subsidiada (upc-s)</t>
  </si>
  <si>
    <t>dotar de equipos biomédicos a centros/ puestos de salud de Barrancabermeja durante el cuatrienio</t>
  </si>
  <si>
    <t>3</t>
  </si>
  <si>
    <t>Adecuar centros de salud del distrito de Barrancabermeja durante el cuatrienio</t>
  </si>
  <si>
    <t>Desarrollar la Infraestructura hospitalaria de primer nivel de atención , para la prestación de servicios de salud a la población. Incluye centros de salud, puestos de salud e infraestructura local de prestación de servicios.</t>
  </si>
  <si>
    <t>Implementar una estrategia para la construcción de un centro de salud en el distrito de Barrancabermeja</t>
  </si>
  <si>
    <t>Mantener el apoyo financiero por el cumplimiento de indicadores de calidad, producción y financieros de la ESE Barrancabermeja</t>
  </si>
  <si>
    <t xml:space="preserve">Mantener el cumplimiento  de indicadores de calidad, producción y financieros de la ese Barrancabermeja </t>
  </si>
  <si>
    <t>mantener la estrategia de formalización para la afiliación al régimen subsidiado durante el cuatrienio</t>
  </si>
  <si>
    <t>50</t>
  </si>
  <si>
    <t>Cantidad de Niños y niñas atendidos con educación inicial en el marco de la atención integral</t>
  </si>
  <si>
    <t>Mejorar  y/o adecuar los establecimientos educativos oficiales, centros de desarrollo infantil (CDI) o espacios educativos del sector oficial de la zona Urbana y Rural del distrito de Bca/bja</t>
  </si>
  <si>
    <t>educacion</t>
  </si>
  <si>
    <t xml:space="preserve">Construcción de nueva infraestructura y/o espacios educativos del sector Oficial de la zona Urbana y Rural del distrito de Bca/bja </t>
  </si>
  <si>
    <t>EDUCACION</t>
  </si>
  <si>
    <t>Garantizar la estrategia de Alimentación Escolar según los criterios de Focalización, en los establecimientos del sector oficial de la zona Urbana y Rural del distrito de Bca/bja</t>
  </si>
  <si>
    <t>31595</t>
  </si>
  <si>
    <t>Mantener el número de estudiantes beneficiarios del transporte terrestre y fluvial, permitiendo el traslado desde su lugar de residencia a los establecimientos educativos oficiales  de la zona Urbana y Rural del distrito de Bca/bja</t>
  </si>
  <si>
    <t>12551</t>
  </si>
  <si>
    <t>Incrementar el número de estudiantes atendidos con modelos educativos en los Establecimiento  del sector oficial de la zona Urbana y Rural del distrito de Bca/bja</t>
  </si>
  <si>
    <t>3567</t>
  </si>
  <si>
    <t>4000</t>
  </si>
  <si>
    <t>Garantizar la prestación de servicio  de las veinti un (21) instituciones Educativas oficiales de la zona Urbana y Rural del distrito de Bca/bja</t>
  </si>
  <si>
    <t>21</t>
  </si>
  <si>
    <t>Garantizar la conectividad en los ciento siete  (107) sedes educativas oficiales del sector oficial de la zona Urbana y Rural del distrito de Bca/bja</t>
  </si>
  <si>
    <t>101</t>
  </si>
  <si>
    <t>Proporción de colegios oficiales en las categorías A+ y A según Pruebas Saber sobre total de colegios oficiales (Ministerio de Educación, 2018)</t>
  </si>
  <si>
    <t>Brindar atención a estudiantes de prescolar, básica y media con barreras para el aprendizaje y la participación escolar de los establecimientos educativos oficiales de la zona Urbana y Rural del distrito de Bca/bja</t>
  </si>
  <si>
    <t>14</t>
  </si>
  <si>
    <t>Fortalecer los ambientes de aprendizaje mediante la  dotación de implementos técnicos, tecnológicos, pedagógicos, y de mobiliario que promueva interacciones de calidad en los Establecimiento educativos oficiales de la zona Urbana y Rural del distrito de Bca/bja</t>
  </si>
  <si>
    <t>48</t>
  </si>
  <si>
    <t>Implementar acciones de fortalecimiento institucional en los Establecimiento Educativas oficiales de la zona  Urbana y rural del Distrito de Bca/bja</t>
  </si>
  <si>
    <t>Apoyar en la preparación de las PRUEBAS SABER a los estudiantes de los establecimientos educativos oficiales de la zona Urbana y Rural del Distrito de Bca/bja,</t>
  </si>
  <si>
    <t>2500</t>
  </si>
  <si>
    <t>Formar y/o capacitar a los Docentes y Directivos Docentes de los Establecimientos educativos Oficiales del sector oficial de la zona Urbana y Rural del distrito de Bca/bja</t>
  </si>
  <si>
    <t>1467</t>
  </si>
  <si>
    <t>Fortalecer  las competencias comunicativas del ingles como idioma extranjero en estudiantes y docentes de los establecimientos educativos oficiales del sector oficial de la zona Urbana y Rural del distrito de Bca/bja</t>
  </si>
  <si>
    <t>Consolidar procesos institucionales y distritales para fortalecer las “Escuelas para las familias”: disponiendo de espacios alternativos de encuentro familiar en la zona Urbana y Rural del Distrito de Bca/Bja</t>
  </si>
  <si>
    <t>Implementar  proyectos Transversales en los Establecimientos Educativos oficiales de la zona Urbana y Rural del Distrito de Bca/bja.</t>
  </si>
  <si>
    <t>Implementar el uso del medio de tecnología de información y comunicación TIC desde lo pedagógico en los Establecimientos educativos oficiales de la zona Urbana y Rural del Distrito de Bca/bja.</t>
  </si>
  <si>
    <t>Apoyar a docentes, directivos docentes y agentes educativos para la realización de estudios de postgrado con el fin de fortalecer sus capacidades.</t>
  </si>
  <si>
    <t>Apoyar los proyectos pedagógicos productivos de los establecimientos educativos oficiales de la zona Urbana y Rural del distrito de Bca/bja.</t>
  </si>
  <si>
    <t>Brindar acompañamiento a las familias y/o cuidadores de estudiantes del nivel de prescolar para el fortalecimiento de sus capacidades en la educación inicial y la promoción de su participación genuina vinculándose a las experiencias educativas, en los establecimientos educativos oficiales de la zona urbana y Rural del Distrito de Bca/bja.</t>
  </si>
  <si>
    <t>100</t>
  </si>
  <si>
    <t>Entregar y/o mantener durante el cuatrienio cuatro mil becas a población de la zona Urbana y Rural del distrito de Bca/bja</t>
  </si>
  <si>
    <t>2000</t>
  </si>
  <si>
    <t xml:space="preserve">36. Secretaría de Educación - Secretaría de Infraestructura
</t>
  </si>
  <si>
    <t>Apoyar el acceso a la educación superior en especializaciones  a la población de la zona Urbana y Rural del distrito de Bca/bja</t>
  </si>
  <si>
    <t>86</t>
  </si>
  <si>
    <t>Cobertura en acceso a internet</t>
  </si>
  <si>
    <t>5</t>
  </si>
  <si>
    <t>Implementar un centro de inteligencia artificial</t>
  </si>
  <si>
    <t>Apoyar dos (2) eventos de tecnologías para promover uso de Internet para la comunidad</t>
  </si>
  <si>
    <t>Fortalecer, actualizar y/o implementar cinco (5) zonas digitales (wifi) durante el cuatrienio</t>
  </si>
  <si>
    <t>Fortalecimiento de la autopista de la información mediante la instalación de 20 kms de fibra óptica para disminuir la brecha digital</t>
  </si>
  <si>
    <t>Apoyar y gestionar la implementación de una (1) infraestructura tecnológica para la conectividad de hogares</t>
  </si>
  <si>
    <t>Realizar software de fortalecimiento gubernamental para el buen desempeño institucional y la gestión para ciudades inteligentes</t>
  </si>
  <si>
    <t>Apoyar dos (2) emprendimientos con herramientas tecnológicas en el distrito de Barrancabermeja</t>
  </si>
  <si>
    <t>Apoyar cuatro (4) empresas para mejorar sus capacidades sistemáticas en la industria de tecnologías de la información</t>
  </si>
  <si>
    <t>Apoyar el desarrollo de dos (2) iniciativas de producción y/o coproducción de contenidos digitales - convergentes</t>
  </si>
  <si>
    <t>Implementar cinco (5) acciones de la política de gobierno digital y seguridad digital durante el cuatrienio</t>
  </si>
  <si>
    <t>implementar cuatro (4) estrategias de formación para la apropiación de TIC y fortalecer la seguridad y privacidad de la información con servidores públicos, ciudadanos, lideres, emprendedores y empresarios.</t>
  </si>
  <si>
    <t>15000</t>
  </si>
  <si>
    <t>Realizar cuatro (4) acciones de fortalcimiento institucional durante el cuatrenio</t>
  </si>
  <si>
    <t>Aumentar el porcentaje de eventos que permiten consolidar la identidad artística y cultural del territorio.</t>
  </si>
  <si>
    <t>Apoyar la promoción y/o realización y ejecución de treinta y cinco (35) eventos  anuales de las diferentes expresiones artísticas y culturales durante el cuatrienio.</t>
  </si>
  <si>
    <t>30</t>
  </si>
  <si>
    <t>Fortalecer el sector cultural a través de la entrega de trecientos veinte (320) estímulos a los diferentes creadores y gestores culturales que permitan el disfrute comunitario y exposición de las diferentes expresiones artísticas y culturales, durante el cuatrienio.</t>
  </si>
  <si>
    <t>Fortalecer la infraestructura física-Cultural que permita mejorar el desarrollo de la producción artística y cultural del Distrito de Barrancabermeja</t>
  </si>
  <si>
    <t>Cultura - Infraestructuras de uso cultural</t>
  </si>
  <si>
    <t xml:space="preserve">Construir y formular políticas, planes y proyectos que fortalezcan la misión y visión de la secretaría </t>
  </si>
  <si>
    <t>Aumentar a mil ciento cincuenta (1.150) el número de beneficiarios a través de las actividades que se realizan en las bibliotecas públicas del distrito</t>
  </si>
  <si>
    <t>915</t>
  </si>
  <si>
    <t>Promover el apoyo al sector cultural a través de proyectos cofinanciados que promuevan el desarrollo artístico y cultural del distrito de Barrancabermeja</t>
  </si>
  <si>
    <t>Aumentar el número de beneficiarios de las escuelas de formación artística y cultural, durante el cuatrienio.</t>
  </si>
  <si>
    <t>1950</t>
  </si>
  <si>
    <t>Dotar cuatro (4) sedes culturales con material didáctico, pedagógico, tecnológico y/o mobiliario</t>
  </si>
  <si>
    <t>Fortalecer y dignificar al sector cultural a través del programa de beneficios económicos periódicos - BEPS</t>
  </si>
  <si>
    <t>95</t>
  </si>
  <si>
    <t>Desarrollar programas y/o proyectos de formación y capacitación artística, cultural, de saberes y emprendimientos que fomenten el que hacer cultural del distrito</t>
  </si>
  <si>
    <t>Actualizar del censo de industrias culturales; artistas, creadores y gestores culturales del distrito de Barrancabermeja</t>
  </si>
  <si>
    <t>Fortalecer los espacios de goce cultural a través de la identificación y cuantificación del número de bienes de interés cultural que se encuentran en condiciones adecuadas para el goce y disfrute de las personas, conservando su originalidad y autenticidad.</t>
  </si>
  <si>
    <t>Realizar la identificación y cuantificación de bienes y valores culturales del Distrito</t>
  </si>
  <si>
    <t xml:space="preserve">Apoyar la realización de dos (2) documentos necesarios para materializar la protección del patrimonio cultural material e inmaterial del distrito </t>
  </si>
  <si>
    <t>2</t>
  </si>
  <si>
    <t>Realizar dos (2) acciones de intervención de bienes de patrimonio cultural, para su protección y salvaguardia.</t>
  </si>
  <si>
    <t>Fortalecer y salvaguardar el patrimonio histórico y cultural a través de campañas cívicas y divulgación de protección del patrimonio cultural, mediante la capacitación de quinientas (500) personas durante el cuatrienio.</t>
  </si>
  <si>
    <t>56.18</t>
  </si>
  <si>
    <t xml:space="preserve">Implementar la estrategia “Jóvenes promotores de paz" en el marco de la Política pública de Juventud  (Según Decreto 570 de 2022). </t>
  </si>
  <si>
    <t>Implementar el plan decenal de juventudes que permita ejecutar veinte (20) acciones contempladas de acuerdo a la Política pública de juventud (Según Decreto 570 de 2022).</t>
  </si>
  <si>
    <t>Jóvenes atendidos</t>
  </si>
  <si>
    <t>Dotación y adecuación del Centro de desarrollo Juvenil CDJ del distrito de Barrancabermeja.</t>
  </si>
  <si>
    <t>Edificaciones de atención a la adolescencia y juventud adecuadas</t>
  </si>
  <si>
    <t>10.2</t>
  </si>
  <si>
    <t>Entes territoriales asistidos técnicamente</t>
  </si>
  <si>
    <t>5.6</t>
  </si>
  <si>
    <t>5. Lograr la igualdad de género y empoderar a todas las mujeres y las niñas</t>
  </si>
  <si>
    <t>Reducir en un 3% la tasa de violencia intrafamiliar en Barrancabermeja</t>
  </si>
  <si>
    <t>Realizar Eventos Conmemorativos para las poblaciones con enfoque diferencial</t>
  </si>
  <si>
    <t>Fortalecer la participación del 16,45% de los NNA de Barrancabermeja en las estrategias, programas y/o proyectos de la administración distrital</t>
  </si>
  <si>
    <t>Implementar anualmente dos (2) campañas para la promoción del derecho al juego y la celebración del mes de la niñez.</t>
  </si>
  <si>
    <t xml:space="preserve">Ejecutar cuatro (4) acciones de fortalecimiento institucional durante el cuatrienio. </t>
  </si>
  <si>
    <t>Brindar acompañamiento, asesoría jurídica y orientación psicosocial a la población migrante, refugiada y retornada.</t>
  </si>
  <si>
    <t>Documentos de evaluaciones realizados</t>
  </si>
  <si>
    <t>Centros comunitarios adecuados</t>
  </si>
  <si>
    <t xml:space="preserve">28. Secr.  De adulto mayor, juventud e inclusión social, recursos físicos y Secr. De infraestructura </t>
  </si>
  <si>
    <t xml:space="preserve">Apoyar y promover emprendimientos a población con enfoque diferencial  </t>
  </si>
  <si>
    <t>Implementar el plan de acción de la comunidad LGBTIQA+ de acuerdo a lo contemplado en la Política pública según acuerdo 063 de 2023</t>
  </si>
  <si>
    <t xml:space="preserve">29. Secr. De adulto mayor, juventud e inclusión social, INDERBA, Secr. De educación, Secr. De cultura, Secr. De la 
mujer y la familia y Secr. De salud </t>
  </si>
  <si>
    <t>Apoyar y acompañar la gestión de formación complementaria de personas de la comunidad Étnica asentadas en el distrito de Barrancabermeja</t>
  </si>
  <si>
    <t>Comunidades étnicas con acompañamiento comunitario</t>
  </si>
  <si>
    <t xml:space="preserve">30. Secr. De adulto mayor, juventud e inclusión social. Secr. Del interior </t>
  </si>
  <si>
    <t>Centros comunitarios construidos</t>
  </si>
  <si>
    <t xml:space="preserve">31. Secr. De adulto mayor, juventud e inclusión social. Secr. Del interior, recursos físicos y Secr. de infraestructura </t>
  </si>
  <si>
    <t>Desarrollar acciones que fortalezcan el tejido social y las condiciones de vida de las comunidades Étnicas</t>
  </si>
  <si>
    <t>Documentos de investigación realizados</t>
  </si>
  <si>
    <t>Caracterizar demográfica y socioeconómicamente:  Persona mayor, personas con discapacidad, jóvenes, población LGBTIQ+ y población Étnica.</t>
  </si>
  <si>
    <t>Unidades productivas vinculadas</t>
  </si>
  <si>
    <t>Reducir a 150,69 la Tasa de Lesiones no fatales por violencia interpersonal contra la mujer</t>
  </si>
  <si>
    <t>150.69</t>
  </si>
  <si>
    <t>Vincular el 20% de las mujeres en condición de pobreza extrema y moderada del Distrito de Barrancabermeja en las estrategias y/o proyectos de la administración Distrital</t>
  </si>
  <si>
    <t>Apoyar la atención de beneficiarios de los programas de la Dirección de Transferencias Monetarias del orden nacional.</t>
  </si>
  <si>
    <t>Realizar anualmente tres (03) eventos conmemorativos sobre los derechos y para el empoderamiento de las mujeres.</t>
  </si>
  <si>
    <t>Elaborar tres (3) documentos con la caracterización de los diferentes grupos poblacionales con enfoque diferencial existentes en el distrito de Barrancabermeja</t>
  </si>
  <si>
    <t>Realizar una (1) gestión para la creación del Observatorio de Mujeres y asuntos de Género de Barrancabermeja.</t>
  </si>
  <si>
    <t xml:space="preserve">Ejecutar acciones para la actualización de dos (2) políticas públicas durante el cuatrienio: la política pública de mujer y equidad de género Acuerdo 027 de 2017 y 
la política pública de familia Acuerdo 032 de 2017. </t>
  </si>
  <si>
    <t>Desarrollar una (1) estrategia para el apoyo financiero y el fortalecimiento de ingresos a las personas mayores vulnerables del distrito de Barrancabermeja.</t>
  </si>
  <si>
    <t>Familias beneficiadas con transferencias monetarias no condicionadas</t>
  </si>
  <si>
    <t>Implementar Programas de atención integral a personas con discapacidad y sus familias en el marco de la política pública de discapacidad. (Según acuerdo 030 de 2017).</t>
  </si>
  <si>
    <t>Personas con discapacidad atendidas con servicios integrales</t>
  </si>
  <si>
    <t>Personas atendidas con oferta institucional</t>
  </si>
  <si>
    <t>Centros de atención de habitantes de calle construidos y dotados</t>
  </si>
  <si>
    <t>Recuperar y mantener la infraestructura deportiva del Distrito de Barrancabermeja</t>
  </si>
  <si>
    <t>Intervenir y mantener en operación noventa (90) escenarios deportivos y recreativos durante el cuatrienio.</t>
  </si>
  <si>
    <t>Crear e implementar la Política pública del Deporte, la Recreación, la educación Física, Actividad Física y aprovechamiento del tiempo libre.</t>
  </si>
  <si>
    <t xml:space="preserve">Formular y presentar la Política Pública del Deporte, la Recreación, la educación Física, Actividad Física y Aprovechamiento del tiempo libre </t>
  </si>
  <si>
    <t>Generar el programa apoyo y/o estímulo a deportistas y paradeportistas de rendimiento deportivo de los clubes, ligas y deporte social comunitario</t>
  </si>
  <si>
    <t xml:space="preserve">Apoyar e incentivar la actividad física y deportiva a través de estrategias de apoyos participativos, dotaciones y acondicionamientos deportivos </t>
  </si>
  <si>
    <t>Mantener las acciones de fortalecimiento Institucional durante el cuatrienio.</t>
  </si>
  <si>
    <t>Realizar cinco (5) acciones de fortalecimiento institucional estructuradas en el modelo de operación por procesos durante el cuatrienio</t>
  </si>
  <si>
    <t>Desarrollar programas por ciclos de capacitaciones en deporte, recreación, actividad física, hábitos de salud, administración deportiva y ciencias aplicadas al deporte.</t>
  </si>
  <si>
    <t>Realizar ocho (8) ciclos de capacitación durante el cuatrienio.</t>
  </si>
  <si>
    <t>Crear un programa de formación deportiva con deportes convencionales y paradeportes con nuevas disciplinas deportivas.</t>
  </si>
  <si>
    <t xml:space="preserve">Crear e implementar el programa escuelas de formación deportivas por la paz y la educación </t>
  </si>
  <si>
    <t>Desarrollar eventos deportivos y recreativos de carácter municipal, departamental, regional e internacional.</t>
  </si>
  <si>
    <t>Organizar y ejecutar cuarenta y cinco (45) eventos deportivos durante el cuatrienio.</t>
  </si>
  <si>
    <t>Generar programas recreativos, actividad física, aprovechamiento del tiempo libre con inclusión, Igualdad y equidad.</t>
  </si>
  <si>
    <t>Implementar cuatro (4) programas recreativos,actividad física,aprovechamiento del tiempo libre con inclusión,igualdad y equidad</t>
  </si>
  <si>
    <t xml:space="preserve">Realizar adecuaciones para mejorar las condiciones de canchas de futbol durante el cuatrienio </t>
  </si>
  <si>
    <t xml:space="preserve">Construir una (1) nueva unidad deportiva durante el cuatrienio </t>
  </si>
  <si>
    <t>Crear un Programa de apoyo para deportistas y para deportistas de Rendimiento Deportivo que les permita mejorar su preparación y participación</t>
  </si>
  <si>
    <t>Construir e implementar un (1) programa de estímulos para la preparación de deportistas y paradeportistas.</t>
  </si>
  <si>
    <t>DEPENDENCIAS</t>
  </si>
  <si>
    <t xml:space="preserve">27. Secr.  De adulto mayor, juventud e inclusión social, recursos físicos </t>
  </si>
  <si>
    <t>32. PLANEACIÓN - RECURSO FISCO</t>
  </si>
  <si>
    <t>34. MEDIO AMBIENTE, INFRAESTRUCTURA Y RECURSOS FISICOS</t>
  </si>
  <si>
    <t>35. EDUCACION,MUJER Y SALUD</t>
  </si>
  <si>
    <t>Meta del Producto</t>
  </si>
  <si>
    <t>Columna2</t>
  </si>
  <si>
    <t>Barrancabermeja</t>
  </si>
  <si>
    <t>Administración pública - Índice de Desempeño Institucional</t>
  </si>
  <si>
    <t>Puntos</t>
  </si>
  <si>
    <t>Información Estadística</t>
  </si>
  <si>
    <t>Levantamiento y actualización de información estadística de calidad</t>
  </si>
  <si>
    <t xml:space="preserve">Documentos de estudios técnicos </t>
  </si>
  <si>
    <t>Documentos de estudios técnicos realizados</t>
  </si>
  <si>
    <t>Servicio de estratificación socioeconómica</t>
  </si>
  <si>
    <t>Predios con estratificación socioeconómica</t>
  </si>
  <si>
    <t xml:space="preserve">SERVICIO DE APOYO A LA GESTIÓN DE CONOCIMIENTO Y CONSOLIDACIÓN DE LA CULTURA ESTADÍSTICA </t>
  </si>
  <si>
    <t>Estrategias implementadas</t>
  </si>
  <si>
    <t>Generación de la información geográfica del territorio nacional</t>
  </si>
  <si>
    <t>Servicio de conservación catastral</t>
  </si>
  <si>
    <t>Trámites de conservación catastral realizados</t>
  </si>
  <si>
    <t>Servicio de actualización catastral con enfoque multipropósito</t>
  </si>
  <si>
    <t>Área geográfica actualizada catastralmente con enfoque multipropósito</t>
  </si>
  <si>
    <t>Justicia y derecho - Acuerdo - Asuntos familiares</t>
  </si>
  <si>
    <t>Puntos porcentuales (Escala de 0 a 100)</t>
  </si>
  <si>
    <t xml:space="preserve"> Promoción al acceso a la justicia</t>
  </si>
  <si>
    <t>Servicio de promoción del acceso a la justicia</t>
  </si>
  <si>
    <t>Estrategias de acceso a la justicia desarrolladas</t>
  </si>
  <si>
    <t>Justicia y derecho - Otros - Asuntos especiales</t>
  </si>
  <si>
    <t>Casas de Justicia en operación</t>
  </si>
  <si>
    <t>Casas de justicia en operación</t>
  </si>
  <si>
    <t>Justicia y derecho - Jornadas móviles de justicia realizadas</t>
  </si>
  <si>
    <t>Jornadas</t>
  </si>
  <si>
    <t xml:space="preserve"> Promoción de los métodos de resolución de conflictos</t>
  </si>
  <si>
    <t>Servicio de asistencia técnica para la implementación de los métodos de solución de conflictos</t>
  </si>
  <si>
    <t>Asistencias técnicas realizadas</t>
  </si>
  <si>
    <t>Medición de desempeño municipal - Seguridad</t>
  </si>
  <si>
    <t>Gobierno Territorial</t>
  </si>
  <si>
    <t>Fortalecimiento de la convivencia y la seguridad ciudadana</t>
  </si>
  <si>
    <t>Servicio de apoyo para la atención de contravenciones y solución de conflictos de convivencia ciudadana</t>
  </si>
  <si>
    <t>Casos atendidos</t>
  </si>
  <si>
    <t>Servicio de asistencia técnica</t>
  </si>
  <si>
    <t>Instancias territoriales asistidas técnicamente</t>
  </si>
  <si>
    <t>Infraestructura para el bienestar animal construida y dotada</t>
  </si>
  <si>
    <t>Servicio de apoyo financiero para la atención integral de animales</t>
  </si>
  <si>
    <t>Prestadores del servicio de atención integral de animales apoyados</t>
  </si>
  <si>
    <t>Servicio de apoyo para la atención especializada e interdisciplinaria en las comisarias de familia</t>
  </si>
  <si>
    <t>Servicio información implementado</t>
  </si>
  <si>
    <t>Sistemas de información implementados</t>
  </si>
  <si>
    <t>Servicio de promoción de convivencia y no repetición</t>
  </si>
  <si>
    <t>Estrategias para la promoción de la mediación comunitaria implementadas</t>
  </si>
  <si>
    <t>Servicio de vigilancia a través de cámaras de seguridad</t>
  </si>
  <si>
    <t>Cámaras de seguridad instaladas</t>
  </si>
  <si>
    <t>Cámaras de seguridad mantenidas</t>
  </si>
  <si>
    <t>Iniciativas para la promoción de la convivencia implementadas</t>
  </si>
  <si>
    <t>Servicio de apoyo financiero para proyectos de convivencia y seguridad ciudadana</t>
  </si>
  <si>
    <t>Proyectos de convivencia y seguridad ciudadana apoyados financieramente</t>
  </si>
  <si>
    <t>Documentos Planeacion</t>
  </si>
  <si>
    <t>Planes estratégicos elaborados</t>
  </si>
  <si>
    <t>Servicio de apoyo financiero para la justicia y seguridad</t>
  </si>
  <si>
    <t>Recompensas entregadas a la ciudadanía</t>
  </si>
  <si>
    <t>Medición de desempeño municipal - Componente de gestión</t>
  </si>
  <si>
    <t>Fortalecimiento del buen gobierno para el respeto y garantía de los derechos humanos</t>
  </si>
  <si>
    <t>Entidades asistidas técnicamente</t>
  </si>
  <si>
    <t>Documentos de lineamientos técnicos</t>
  </si>
  <si>
    <t>Servicio de promoción a la participación ciudadana</t>
  </si>
  <si>
    <t>Espacios de participación promovidos</t>
  </si>
  <si>
    <t>Servicio de organización de procesos electorales</t>
  </si>
  <si>
    <t>procesos electorales realizados</t>
  </si>
  <si>
    <t>Iniciativas creadas</t>
  </si>
  <si>
    <t>Iniciativas organizativas de participación ciudadana promovidas</t>
  </si>
  <si>
    <t>Ciencia, Tecnología e Innovación - Índice de gobierno digital en entidades del orden territorial</t>
  </si>
  <si>
    <t>Puntaje</t>
  </si>
  <si>
    <t>Servicio de información implementado</t>
  </si>
  <si>
    <t>Módulos de Tecnologías de Información y Comunicaciones (TIC) implementados</t>
  </si>
  <si>
    <t>Oficina para la atención y orientación ciudadana construida y dotada</t>
  </si>
  <si>
    <t>Oficinas para la atención y orientación ciudadana construidas y dotadas</t>
  </si>
  <si>
    <t>Medición de desempeño municipal - Componente de resultados</t>
  </si>
  <si>
    <t>Estrategias de promoción a la participación ciudadana implementadas</t>
  </si>
  <si>
    <t>Rendicion de cuentas realizadas</t>
  </si>
  <si>
    <t>Ambiente - Inversión en manejo de desastres</t>
  </si>
  <si>
    <t>Gestión del riesgo de desastres y emergencias</t>
  </si>
  <si>
    <t>Servicio de educación informal</t>
  </si>
  <si>
    <t>Estudios de riesgo de desastres</t>
  </si>
  <si>
    <t>Estudios de riesgo de desastres elaborados</t>
  </si>
  <si>
    <t>"Servicio de monitoreo y seguimiento para la gestión del riesgo"</t>
  </si>
  <si>
    <t>Sistemas de Alerta Temprana implementados</t>
  </si>
  <si>
    <t>"Servicios de información implementados"</t>
  </si>
  <si>
    <t>Documentos de planeación</t>
  </si>
  <si>
    <t>Plan de gestión del riesgo de desastres formulado</t>
  </si>
  <si>
    <t>Estrategia para la respuesta a emergencias formulada</t>
  </si>
  <si>
    <t>Servicios de apoyo para atención de  población afectada por situaciones de emergencia, desastre o declaratorias de calamidad pública</t>
  </si>
  <si>
    <t>Personas apoyadas con ayudas humanitarias</t>
  </si>
  <si>
    <t>Medición de desempeño municipal - Posición nacional en gestión</t>
  </si>
  <si>
    <t>Fortalecimiento a la gestión y dirección de la administración pública territorial</t>
  </si>
  <si>
    <t>Servicio de gestión documental</t>
  </si>
  <si>
    <t>Sistema de gestión documental implementado</t>
  </si>
  <si>
    <t>Sedes adecuadas</t>
  </si>
  <si>
    <t>Servicios tecnológicos</t>
  </si>
  <si>
    <t>Índice de capacidad en la prestación de servicios de tecnología</t>
  </si>
  <si>
    <t>Finanzas públicas - Nuevo IDF Puntaje nuevo Índice de Desempeño Fiscal</t>
  </si>
  <si>
    <t>Servicio de saneamiento fiscal y financiero</t>
  </si>
  <si>
    <t>Estrategia para el mejoramiento del Índice de Desempeño Fiscal ejecutada</t>
  </si>
  <si>
    <t>Administración pública - Política 11. Servicio al ciudadano</t>
  </si>
  <si>
    <t>Servicio de integración de la oferta pública</t>
  </si>
  <si>
    <t>Espacios de integración de oferta pública generados</t>
  </si>
  <si>
    <t>Dependencias asistidas técnicamente</t>
  </si>
  <si>
    <t>Servicios de información implementados</t>
  </si>
  <si>
    <t>Estudios de preinversión</t>
  </si>
  <si>
    <t>Estudios de preinversión elaborados</t>
  </si>
  <si>
    <t>Áreas físicas adecuadas</t>
  </si>
  <si>
    <t>Sedes adquiridas</t>
  </si>
  <si>
    <t>Documentos de investigación</t>
  </si>
  <si>
    <t>Documentos de investigación elaborados</t>
  </si>
  <si>
    <t>Sedes dotadas</t>
  </si>
  <si>
    <t>Justicia y derecho - Otros - Todas las ramas del derecho</t>
  </si>
  <si>
    <t>Entidades, organismos y dependencias asistidos técnicamente</t>
  </si>
  <si>
    <t>Servicio de Implementación Sistemas de Gestión</t>
  </si>
  <si>
    <t>Sistema de Gestión implementado</t>
  </si>
  <si>
    <t>Servicio de información para el registro administrativo de SISBEN</t>
  </si>
  <si>
    <t>Hogares que realizaron la encuesta</t>
  </si>
  <si>
    <t>Documentos de planeación realizados</t>
  </si>
  <si>
    <t>Sede construida y dotada</t>
  </si>
  <si>
    <t>Economía - Participación del valor agregado municipal en el departamental</t>
  </si>
  <si>
    <t>Generación y formalización del empleo</t>
  </si>
  <si>
    <t>Servicio de asistencia técnica a entidades territorialesy direcciones territoriales en el marco del trabajo decente</t>
  </si>
  <si>
    <t>Entidades territoriales o direcciones territoriales asistidas técnicamente</t>
  </si>
  <si>
    <t xml:space="preserve">Mercado laboral - Tasa de formalidad laboral </t>
  </si>
  <si>
    <t>Servicio de apoyo al fortalecimiento de políticas públicas para la generación y formalización del empleo en el marco del trabajo decente</t>
  </si>
  <si>
    <t>Estrategias realizadas</t>
  </si>
  <si>
    <t>Servicio de información y monitoreo del mercado de trabajo</t>
  </si>
  <si>
    <t>Reportes realizados</t>
  </si>
  <si>
    <t>Servicio de asesoría técnica para el emprendimiento</t>
  </si>
  <si>
    <t>Emprendimientos asesorados</t>
  </si>
  <si>
    <t>Servicios de apoyo financiero para la creación de empresas</t>
  </si>
  <si>
    <t>Planes de negocios financiados</t>
  </si>
  <si>
    <t>Formación para el trabajo</t>
  </si>
  <si>
    <t>Servicio de formación para el trabajo en competencias para la inserción laboral</t>
  </si>
  <si>
    <t xml:space="preserve">Personas formadas </t>
  </si>
  <si>
    <t>Derechos fundamentales del trabajo y fortalecimiento del diálogo social</t>
  </si>
  <si>
    <t>Documentos de planeación elaborados</t>
  </si>
  <si>
    <t>Turismo - Turismo interno</t>
  </si>
  <si>
    <t>Productividad y competitividad de las empresas colombianas</t>
  </si>
  <si>
    <t>Documentos de lineamientos técnicos elaborados</t>
  </si>
  <si>
    <t>Servicio para la formalización empresarial y de productos y/o Servicio</t>
  </si>
  <si>
    <t>Empresarios sensibilizados</t>
  </si>
  <si>
    <t>Servicio de apoyo financiero para la competitividad turística</t>
  </si>
  <si>
    <t>Proyectos cofinanciados para la adecuación de la oferta turística</t>
  </si>
  <si>
    <t>Servicio de circuito turístico</t>
  </si>
  <si>
    <t>Recorridos realizados</t>
  </si>
  <si>
    <t>Servicio de apoyo financiero para la promoción turística nacional e internacional</t>
  </si>
  <si>
    <t>Proyectos cofinanciados para promover el mercadeo y promoción turística a nivel nacional e internacional</t>
  </si>
  <si>
    <t>Ecoparque turístico construido</t>
  </si>
  <si>
    <t>Servicio de promoción turística</t>
  </si>
  <si>
    <t>Campañas realizadas</t>
  </si>
  <si>
    <t>Señalización turística construida</t>
  </si>
  <si>
    <t>Señalización realizada</t>
  </si>
  <si>
    <t>Muelle turístico construido</t>
  </si>
  <si>
    <t>Muelle construido</t>
  </si>
  <si>
    <t>Servicio de asistencia técnica para la actividad artesanal</t>
  </si>
  <si>
    <t xml:space="preserve">Personas asistidas técnicamente </t>
  </si>
  <si>
    <t>Equipamiento turístico construido</t>
  </si>
  <si>
    <t>Equipamientos construidos</t>
  </si>
  <si>
    <t>Equipamientos turísticos dotados</t>
  </si>
  <si>
    <t xml:space="preserve"> Equipamientos dotados</t>
  </si>
  <si>
    <t>Empresas asistidas técnicamente en temas de legalidad y/o formalización.</t>
  </si>
  <si>
    <t>Servicio de asistencia técnica y acompañamiento productivo y empresarial</t>
  </si>
  <si>
    <t>Personas beneficiadas</t>
  </si>
  <si>
    <t>Servicio de asistencia técnica a las Mipymes para el acceso a nuevos mercados</t>
  </si>
  <si>
    <t>Empresas asistidas técnicamente</t>
  </si>
  <si>
    <t>Economía - Primer cultivo de mayor producción en la entidad-Producción (t)</t>
  </si>
  <si>
    <t>Toneladas</t>
  </si>
  <si>
    <t xml:space="preserve">Agricultura y desarrollo rural
</t>
  </si>
  <si>
    <t>Inclusión productiva de pequeños productores rurales</t>
  </si>
  <si>
    <t>Planes de Desarrollo Agropecuario y Rural elaborados</t>
  </si>
  <si>
    <t>Servicio de apoyo a la comercialización</t>
  </si>
  <si>
    <t>Eventos comerciales apoyados</t>
  </si>
  <si>
    <t>Servicio de apoyo en la formulación y estructuración de proyectos</t>
  </si>
  <si>
    <t>Proyectos estructrurados</t>
  </si>
  <si>
    <t>Servicio de apoyo financiero para proyectos productivos</t>
  </si>
  <si>
    <t>Proyectos productivos cofinanciados</t>
  </si>
  <si>
    <t>Mujeres beneficiadas</t>
  </si>
  <si>
    <t>Servicio de apoyo para el acceso a maquinaria y equipos</t>
  </si>
  <si>
    <t>Productores beneficiados con acceso a maquinaria y equipo</t>
  </si>
  <si>
    <t>Servicios financieros y gestión del riesgo para las actividades agropecuarias y rurales</t>
  </si>
  <si>
    <t>Servicio de apoyo financiero para el acceso al crédito agropecuario y rural</t>
  </si>
  <si>
    <t>Productores  con acceso a crédito agropecuario y rural</t>
  </si>
  <si>
    <t>Ordenamiento social y uso productivo del territorio rural</t>
  </si>
  <si>
    <t>Servicio de apoyo financiero para la formalización de la propiedad</t>
  </si>
  <si>
    <t>Predios formalizados o regularizados para el desarrollo rural</t>
  </si>
  <si>
    <t>Servicio de información para la planificación agropecuaria</t>
  </si>
  <si>
    <t xml:space="preserve">Usuarios del sistema </t>
  </si>
  <si>
    <t>Ciencia, tecnología e innovación agropecuaria</t>
  </si>
  <si>
    <t>Servicio de extensión agropecuaria</t>
  </si>
  <si>
    <t>Productores atendidos con servicio de extensión agropecuaria</t>
  </si>
  <si>
    <t>Servicio de integración tecnológica para la producción agropecuaria y agroindustrial</t>
  </si>
  <si>
    <t>Paquetes tecnológicos implementados</t>
  </si>
  <si>
    <t>Infraestructura productiva y comercialización</t>
  </si>
  <si>
    <t>Centros de acopio construidos</t>
  </si>
  <si>
    <t>Convivencia y seguridad ciudadana - Tasa de lesiones en accidentes de tránsito por cada 100.000 habitantes</t>
  </si>
  <si>
    <t>Tasa por cada 100.000 habitantes</t>
  </si>
  <si>
    <t>Infraestructura red vial regional</t>
  </si>
  <si>
    <t>Estudios de preinversión para la red vial regional</t>
  </si>
  <si>
    <t>Vías con inventario diagnóstico para preinversión de la red vial regional</t>
  </si>
  <si>
    <t>Vía terciaria mejorada</t>
  </si>
  <si>
    <t>Placa huella construida</t>
  </si>
  <si>
    <t>Intercambiador construido en vía urbana</t>
  </si>
  <si>
    <t xml:space="preserve">Intercambiador construido en vía urbana </t>
  </si>
  <si>
    <t>Puente ampliado o rectificado en vía urbana</t>
  </si>
  <si>
    <t>Terminales de transporte construidas</t>
  </si>
  <si>
    <t>Vía urbana mejorada</t>
  </si>
  <si>
    <t xml:space="preserve">Vía urbana mejorada </t>
  </si>
  <si>
    <t>Andén construido</t>
  </si>
  <si>
    <t>Banco de maquinaria dotado</t>
  </si>
  <si>
    <t>Maquinaria y equipos adquiridos</t>
  </si>
  <si>
    <t>Servicio de asistencia técnica en infraestructura y Servicio de la red vial regional</t>
  </si>
  <si>
    <t>Estudios de preinversión realizados</t>
  </si>
  <si>
    <t>Estudios y diseños para la red vial regional realizados</t>
  </si>
  <si>
    <t>Salud - Tasa ajustada de mortalidad por accidentes de transporte terrestre</t>
  </si>
  <si>
    <t>Defunciones por cada 100.000 habitantes</t>
  </si>
  <si>
    <t>Prestación de servicios de transporte público de pasajeros</t>
  </si>
  <si>
    <t>Servicio de apoyo financiero para el desarrollo de los componentes del  Sistema de Transporte Público de Pasajeros</t>
  </si>
  <si>
    <t>Sistema de transporte público de pasajeros cofinanciado</t>
  </si>
  <si>
    <t>Documentos de estudios técnicos</t>
  </si>
  <si>
    <t>Seguridad de transporte</t>
  </si>
  <si>
    <t>Seguimiento y control a la operación de los sistemas de transporte</t>
  </si>
  <si>
    <t>Operativos de control realizados</t>
  </si>
  <si>
    <t>Infraestructura de transporte para la seguridad vial</t>
  </si>
  <si>
    <t xml:space="preserve">Vías con infraestructura instalada </t>
  </si>
  <si>
    <t>Servicio de sensibilización a los actores viales</t>
  </si>
  <si>
    <t>Personas sensibilizadas</t>
  </si>
  <si>
    <t>Documentos normativos</t>
  </si>
  <si>
    <t>Documentos normativos elaborados</t>
  </si>
  <si>
    <t xml:space="preserve">Ciencia, tecnología e innovación
</t>
  </si>
  <si>
    <t>Fortalecimiento de la gobernanza e institucionalidad multinivel del sector de CTeI</t>
  </si>
  <si>
    <t>Asistencias Técnicas Realizadas</t>
  </si>
  <si>
    <t>Ciencia, Tecnología e Innovación - Accesos móviles a Internet</t>
  </si>
  <si>
    <t>Fomento a vocaciones y formación, generación, uso y apropiación social del conocimiento de la ciencia, tecnología e innovación</t>
  </si>
  <si>
    <t xml:space="preserve">Infraestructura para la I+D+i dotada </t>
  </si>
  <si>
    <t>Centros o laboratorios dotados</t>
  </si>
  <si>
    <t xml:space="preserve">Infraestructura para la I+D+i construida y dotada </t>
  </si>
  <si>
    <t>Centros o laboratorios construidos y dotados</t>
  </si>
  <si>
    <t>Servicio de apropiación social del conocimiento</t>
  </si>
  <si>
    <t>Estrategias de apropiación realizadas</t>
  </si>
  <si>
    <t>Servicio de apoyo financiero a programas y proyectos de Ciencia, Tecnología e Innovación (CTI) para la generación de conocimiento, desarrollo tecnológico e innovación. (I+D+i)</t>
  </si>
  <si>
    <t xml:space="preserve">Programas y proyectos financiados </t>
  </si>
  <si>
    <t>Servicio de apoyo financiero para programas y proyectos de infraestructura científica y tecnológica</t>
  </si>
  <si>
    <t>Servicios de apoyo financiero para programas y proyectos de CTI que promueven la innovación, la transferencia tecnológica y el emprendimiento</t>
  </si>
  <si>
    <t>Programas y proyectos financiados</t>
  </si>
  <si>
    <t>Vivienda y acceso a servicios públicos - Déficit cualitativo de vivienda (Censo)</t>
  </si>
  <si>
    <t>Acceso a soluciones de vivienda</t>
  </si>
  <si>
    <t>Servicio de asistencia técnica en proyectos de Vivienda</t>
  </si>
  <si>
    <t>Entidades territoriales asistidas técnicamente</t>
  </si>
  <si>
    <t>Servicio de saneamiento y titulación de bienes fiscales</t>
  </si>
  <si>
    <t>Bienes fiscales saneados y titulados</t>
  </si>
  <si>
    <t>Vivienda y acceso a servicios públicos - Déficit cuantitativo de vivienda (Censo)</t>
  </si>
  <si>
    <t>Servicio de apoyo financiero para adquisición de vivienda</t>
  </si>
  <si>
    <t>Hogares beneficiados con adquisición de vivienda </t>
  </si>
  <si>
    <t>Vivienda de Interés Social mejoradas</t>
  </si>
  <si>
    <t>Servicio de asistencia técnica y jurídica en saneamiento y titulación de predios</t>
  </si>
  <si>
    <t>Entidades territoriales asistidas técnica y jurídicamente</t>
  </si>
  <si>
    <t>Ordenamiento Territorial - Uso adecuado</t>
  </si>
  <si>
    <t>Hectáreas</t>
  </si>
  <si>
    <t>Ordenamiento territorial y desarrollo urbano</t>
  </si>
  <si>
    <t>Espacio publico adecuado</t>
  </si>
  <si>
    <t>Ordenamiento Territorial - Conflicto - Otros conflictos</t>
  </si>
  <si>
    <t>Estudios de pre inversión e inversión</t>
  </si>
  <si>
    <t xml:space="preserve">Estudios o diseños realizados </t>
  </si>
  <si>
    <t>Vivienda y acceso a servicios públicos - Cobertura de acueducto rural (REC)</t>
  </si>
  <si>
    <t>Acceso de la población a los servicios de agua potable y saneamiento básico</t>
  </si>
  <si>
    <t>Estudios realizados</t>
  </si>
  <si>
    <t>Acueductos construidos</t>
  </si>
  <si>
    <t>Red de distribución construida</t>
  </si>
  <si>
    <t>Vivienda y acceso a servicios públicos - Cobertura de alcantarillado rural (REC)</t>
  </si>
  <si>
    <t>Alcantarillados construidos</t>
  </si>
  <si>
    <t>Red de alcantarillado construida</t>
  </si>
  <si>
    <t>Vivienda y acceso a servicios públicos - Nuevas personas con acceso a soluciones adecuadas de agua potable</t>
  </si>
  <si>
    <t>Unidades sanitarias con saneamiento básico construidas</t>
  </si>
  <si>
    <t xml:space="preserve">Unidades sanitarias con saneamiento básico construidas para vivienda Urbana </t>
  </si>
  <si>
    <t xml:space="preserve">Unidades sanitarias con saneamiento básico construidas para vivienda Rural </t>
  </si>
  <si>
    <t>Plantas de tratamiento de aguas residuales  construidas</t>
  </si>
  <si>
    <t>Vivienda y acceso a servicios públicos - Cobertura de alcantarillado urbana (REC)</t>
  </si>
  <si>
    <t>Ambiente - Acuerdos territoriales para el ordenamiento alrededor del agua</t>
  </si>
  <si>
    <t xml:space="preserve">Número de acuerdos territoriales para el ordenamiento alrededor del agua </t>
  </si>
  <si>
    <t>Servicio de apoyo financiero a los planes, programas y proyectos de Agua Potable y Saneamiento Básico</t>
  </si>
  <si>
    <t>Proyectos de acueducto, alcantarillado y aseo apoyados financieramente</t>
  </si>
  <si>
    <t>Servicio de Acueducto</t>
  </si>
  <si>
    <t>Usuarios conectados a la red de servicio de acueducto</t>
  </si>
  <si>
    <t>Acueductos ampliados</t>
  </si>
  <si>
    <t>Red de distribución ampliada</t>
  </si>
  <si>
    <t>Acueductos optimizados</t>
  </si>
  <si>
    <t>Red de distribución optimizada</t>
  </si>
  <si>
    <t>Servicio de apoyo financiero para subsidios al consumo en los servicios públicos domiciliarios</t>
  </si>
  <si>
    <t>Usuarios beneficiados con subsidios al consumo</t>
  </si>
  <si>
    <t>Vivienda y acceso a servicios públicos - Cobertura de acueducto (REC)</t>
  </si>
  <si>
    <t xml:space="preserve">Ambiente - Puntos indicadores de calidad del agua </t>
  </si>
  <si>
    <t xml:space="preserve">% puntos ICA en las categorías aceptable o buena </t>
  </si>
  <si>
    <t>Proyectos de aguas residuales apoyados financieramente</t>
  </si>
  <si>
    <t>Colectores instalados</t>
  </si>
  <si>
    <t>Estaciones de bombeo instaladas</t>
  </si>
  <si>
    <t>Obras conexas realizadas</t>
  </si>
  <si>
    <t>Alcantarillados optimizados</t>
  </si>
  <si>
    <t>Plantas de tratamiento de aguas residuales optimizadas</t>
  </si>
  <si>
    <t>Plantas de tratamiento de agua potable optimizadas</t>
  </si>
  <si>
    <t>Red de alcantarillado optimizada</t>
  </si>
  <si>
    <t>Colectores optimizados</t>
  </si>
  <si>
    <t>Estaciones de bombeo optimizadas</t>
  </si>
  <si>
    <t>Bocatomas optimizadas</t>
  </si>
  <si>
    <t>Servicios de implementación del Plan de Gestión Integral de Residuos Solidos PGIRS</t>
  </si>
  <si>
    <t>Plan de Gestión Integral de Residuos Solidos implementado</t>
  </si>
  <si>
    <t>Estación de clasificación y aprovechamiento de residuos sólidos construida</t>
  </si>
  <si>
    <t>Estaciones de clasificación y aprovechamiento de residuos sólidos construidas</t>
  </si>
  <si>
    <t>Vivienda y acceso a servicios públicos - Cobertura Residencial Efectiva Gas Natural</t>
  </si>
  <si>
    <t>Minas y energia</t>
  </si>
  <si>
    <t>Acceso al servicio público domiciliario de gas combustible</t>
  </si>
  <si>
    <t>Redes domiciliarias de gas combustible instaladas</t>
  </si>
  <si>
    <t>Viviendas conectadas a la red local de gas combustible</t>
  </si>
  <si>
    <t>Ambiente - Capacidad en operación comercial de generación eléctrica a partir de fuentes no convencionales de energí­a renovable (FNCER)</t>
  </si>
  <si>
    <t>Consolidación productiva del sector de energía eléctrica</t>
  </si>
  <si>
    <t>Unidades de generación fotovoltaica de energía eléctrica instaladas</t>
  </si>
  <si>
    <t>Medición de desempeño municipal - Acceso a servicios públicos</t>
  </si>
  <si>
    <t>Servicio de alumbrado público</t>
  </si>
  <si>
    <t>Lámparas de alumbrado público en funcionamiento</t>
  </si>
  <si>
    <t>Servicios de apoyo a la implementacion de medidas de eficiencia energética</t>
  </si>
  <si>
    <t>Usuarios beneficiados</t>
  </si>
  <si>
    <t>Vivienda y acceso a servicios públicos - Cobertura de Energía Eléctrica (Censo)</t>
  </si>
  <si>
    <t>Documentos de planeación y caracterización energética realizados</t>
  </si>
  <si>
    <t xml:space="preserve">Servicios de apoyo a la implementación de fuentes no convencionales de energía </t>
  </si>
  <si>
    <t>Documentos con concepto de viabilidad técnica de proyectos realizados</t>
  </si>
  <si>
    <t>Consolidación productiva del sector minero</t>
  </si>
  <si>
    <t>Servicio de asistencia técnica para la innovación y el desarrollo tecnológico en la minería</t>
  </si>
  <si>
    <t>Personas asistidas técnicamente</t>
  </si>
  <si>
    <t>Fortalecimiento del desempeño ambiental de los sectores productivos</t>
  </si>
  <si>
    <t>Servicio de asistencia técnica para la incorporación de varibales ambientales en la planificación sectorial</t>
  </si>
  <si>
    <t>Entidades y sectores asistidos técnicamente para la incorporación de varibales ambientales en la planificación sectorial</t>
  </si>
  <si>
    <t>Servicio de vigilancia de la calidad del aire</t>
  </si>
  <si>
    <t>Campaña de monitoreo de calidad del aire realizadas</t>
  </si>
  <si>
    <t>Conservación de la biodiversidad y sus servicios ecosistémicos</t>
  </si>
  <si>
    <t>Servicio de restauración de ecosistemas</t>
  </si>
  <si>
    <t>Áreas en proceso de restauración</t>
  </si>
  <si>
    <t>Servicio de protección de ecosistemas</t>
  </si>
  <si>
    <t>Áreas de ecosistemas protegidas</t>
  </si>
  <si>
    <t>Servicio de recuperación de cuerpos de agua lénticos y lóticos</t>
  </si>
  <si>
    <t xml:space="preserve">Extensión de cuerpos de agua recuperados </t>
  </si>
  <si>
    <t>Servicio de producción de plántulas en viveros</t>
  </si>
  <si>
    <t>Plántulas producidas</t>
  </si>
  <si>
    <t>Servicio de manejo del arbolado urbano</t>
  </si>
  <si>
    <t>Árboles intervenidos</t>
  </si>
  <si>
    <t>Servicio de administración y manejo de áreas protegidas locales no vinculadas al Sistema Nacional de Áreas Protegidas</t>
  </si>
  <si>
    <t>Áreas administradas</t>
  </si>
  <si>
    <t>Gestión integral del recurso hídrico</t>
  </si>
  <si>
    <t>Documentos de lineamientos técnicos para la gestión integral del recurso hídrico</t>
  </si>
  <si>
    <t>Documentos  de lineamientos técnicos para el manejo y planificación del recurso hídrico formulados</t>
  </si>
  <si>
    <t>Servicio de caracterización de la calidad del agua</t>
  </si>
  <si>
    <t>Parámetros físico químicos en cuerpos de agua analizados</t>
  </si>
  <si>
    <t>Servicio de asistencia técnica para la implementación de lineamientos sobre el mejoramiento de la calidad del recurso hídrico</t>
  </si>
  <si>
    <t>Proyectos  para el mejoramiento de la calidad del recurso hídrico formulados</t>
  </si>
  <si>
    <t>Gestión del cambio climático para un desarrollo bajo en carbono y resiliente al clima</t>
  </si>
  <si>
    <t>Servicio de apoyo técnico para la implementación de acciones de mitigación y adaptación al cambio climático</t>
  </si>
  <si>
    <t>Pilotos con acciones de mitigación y adaptación al cambio climático desarrollados</t>
  </si>
  <si>
    <t>Servicio de divulgación de la información en gestión del cambio climático para un desarrollo bajo en carbono y resiliente al clima</t>
  </si>
  <si>
    <t xml:space="preserve">Campañas de información en gestión de cambio climático realizadas </t>
  </si>
  <si>
    <t xml:space="preserve">Educación ambiental </t>
  </si>
  <si>
    <t>Servicio de asistencia técnica para la implementación de lasestrategias educativo ambientales y de participación</t>
  </si>
  <si>
    <t xml:space="preserve">Estrategias educativo ambientales y de participación implementadas </t>
  </si>
  <si>
    <t>Salud - Tasa de mortalidad (x cada 1.000 habitantes)</t>
  </si>
  <si>
    <t>Casos por cada 1.000 habitantes</t>
  </si>
  <si>
    <t>Inspección, vigilancia y control</t>
  </si>
  <si>
    <t>Documentos técnicos publicados y/o socializados</t>
  </si>
  <si>
    <t>Servicio de inspección, vigilancia y control</t>
  </si>
  <si>
    <t>visitas realizadas</t>
  </si>
  <si>
    <t>Servicio de implementación de estrategias para el fortalecimiento del control social en salud</t>
  </si>
  <si>
    <t>estrategias para el fortalecimiento del control social en salud implementadas</t>
  </si>
  <si>
    <t>Convivencia y seguridad ciudadana - Tasa de violencia intrafamiliar por cada 100.000 habitantes</t>
  </si>
  <si>
    <t>Servicio deasistencia técnica</t>
  </si>
  <si>
    <t>Salud - Cobertuna de vacunación triple viral</t>
  </si>
  <si>
    <t>Salud Pública</t>
  </si>
  <si>
    <t>Cuartos fríos adecuados</t>
  </si>
  <si>
    <t>Salud - Tasa ajustada de mortalidad por lesiones autoinfligidas intencionalmente (suicidios)</t>
  </si>
  <si>
    <t>Servicio de gestión del riesgo en temas de consumo de sustancias psicoactivas</t>
  </si>
  <si>
    <t>Campañas de gestión del riesgo en temas de consumo de sustancias psicoactivas implementadas</t>
  </si>
  <si>
    <t>Personas atendidas con campañas de gestión del riesgo en temas de consumo de sustancias psicoactivas</t>
  </si>
  <si>
    <t>Estrategias de gestión del riesgo en temas de consumo de sustancias psicoactivas implementadas</t>
  </si>
  <si>
    <t>Documentos de análisis de salud pública elaborados</t>
  </si>
  <si>
    <t>Salud - Porcentaje de niñas y niños en primera infancia con valoración integral para la promoción y mantenimiento de la salud</t>
  </si>
  <si>
    <t>Servicio de gestión del riesgo para abordar condiciones crónicas prevalentes</t>
  </si>
  <si>
    <t>Personas atendidas con campañas de promoción sobre condiciones crónicas prevalentes</t>
  </si>
  <si>
    <t xml:space="preserve">Salud - Tasa de mortalidad infantil en menores de 5 años </t>
  </si>
  <si>
    <t>Casos por cada 1.000 nacidos vivos</t>
  </si>
  <si>
    <t>Estrategias de gestión para abordar condiciones crónicas prevalentes implementadas</t>
  </si>
  <si>
    <t>Salud - Tasa ajustada de mortalidad por tumor maligno de la próstata</t>
  </si>
  <si>
    <t>Defunciones por cada 100.000 hombres</t>
  </si>
  <si>
    <t xml:space="preserve">Salud - Tasa ajustada de mortalidad por tumor maligno de la mama de la mujer </t>
  </si>
  <si>
    <t>Defunciones por cada 100.000 mujeres</t>
  </si>
  <si>
    <t>Salud - Tasa ajustada de mortalidad por tumor maligno del cuello del útero</t>
  </si>
  <si>
    <t>Salud - Mortalidad por desnutrición en menores de 5 años</t>
  </si>
  <si>
    <t>Servicio de gestión del riesgo para temas de consumo, aprovechamiento biológico, calidad e inocuidad de los alimentos</t>
  </si>
  <si>
    <t>Campañas de gestión del riesgo para temas de consumo, aprovechamiento biológico, calidad e inocuidad de los alimentos implementadas</t>
  </si>
  <si>
    <t xml:space="preserve">Personas atendidas con campañas de gestión del riesgo para temas de consumo y aprovechamiento biológico de los alimentos, calidad e inocuidad de los alimentos </t>
  </si>
  <si>
    <t>Salud - Incidencia del dengue</t>
  </si>
  <si>
    <t>Casos por cada 100.000 habitantes en riesgo</t>
  </si>
  <si>
    <t>Campañas de gestión del riesgo para abordar situaciones situaciones endemo-epidémicas implementadas</t>
  </si>
  <si>
    <t>Estrategias de gestión del riesgo para abordar situaciones situaciones endemo-epidémicas implementadas</t>
  </si>
  <si>
    <t>Servicio de certificación de discapacidad para las personas con discapacidad</t>
  </si>
  <si>
    <t>Personas con servicio de certificación de discapacidad</t>
  </si>
  <si>
    <t>Salud - Afiliados al régimen contributivo</t>
  </si>
  <si>
    <t>Personas</t>
  </si>
  <si>
    <t>Servicio de gestión del riesgo para abordar situaciones prevalentes de origen laboral</t>
  </si>
  <si>
    <t>Campañas de gestión del riesgo para abordar situaciones prevalentes de origen laboral implementadas</t>
  </si>
  <si>
    <t>Personas atendidas con campañas de gestión del riesgo para abordar situaciones prevalentes de origen laboral</t>
  </si>
  <si>
    <t>Justicia y derecho - Acuerdo - Derecho laboral</t>
  </si>
  <si>
    <t>Trabajadores informales con gestión del riesgo para abordar situaciones prevalentes de origen laboral acompañados</t>
  </si>
  <si>
    <t>Estrategias de gestión del riesgo para abordar situaciones prevalentes de origen laboral implementadas</t>
  </si>
  <si>
    <t>Servicio de gestión del riesgo para enfermedades inmunoprevenibles</t>
  </si>
  <si>
    <t>Campañas de gestión del riesgo para enfermedades inmunoprevenibles  implementadas</t>
  </si>
  <si>
    <t>Salud - Cobertura de vacunación DPT</t>
  </si>
  <si>
    <t>Estrategias de gestión del riesgo para enfermedades inmunoprevenibles implementadas</t>
  </si>
  <si>
    <t>Salud - Razón de mortalidad materna a 42 días</t>
  </si>
  <si>
    <t>Casos por cada 100.000 nacidos vivos</t>
  </si>
  <si>
    <t>Servicio de gestión del riesgo en temas de salud sexual y reproductiva</t>
  </si>
  <si>
    <t>Campañas de gestión del riesgo en temas de salud sexual y reproductiva implementadas</t>
  </si>
  <si>
    <t>Salud - Tasa de fecundidad específica en mujeres de 10 a 19 años</t>
  </si>
  <si>
    <t>Nacidos vivos de mujeres entre 10 y 19 años</t>
  </si>
  <si>
    <t>Salud - Incidencia del VIH</t>
  </si>
  <si>
    <t>Casos por cada 100.000 habitantes</t>
  </si>
  <si>
    <t>Estrategias de gestión del riesgo en temas de salud sexual y reproductiva implementadas</t>
  </si>
  <si>
    <t>Salud - Tasa de mortalidad neonatal</t>
  </si>
  <si>
    <t xml:space="preserve">Defunciones por cada 1.000 nacidos vivos </t>
  </si>
  <si>
    <t>Salud - Promedio de controles prenatales</t>
  </si>
  <si>
    <t>Controles prenatales</t>
  </si>
  <si>
    <t>Salud - Incidencia de la tuberculosis</t>
  </si>
  <si>
    <t>Servicio de gestión del riesgo para enfermedades emergentes, reemergentes y desatendidas</t>
  </si>
  <si>
    <t>Campañas de gestión del riesgo para enfermedades emergentes, reemergentes y desatendidas implementadas</t>
  </si>
  <si>
    <t>Estrategias de gestión del riesgo para enfermedades emergentes, reemergentes y desatendidas implementadas</t>
  </si>
  <si>
    <t>Ambiente - Estrategia Municipal de Respuesta a Emergencias</t>
  </si>
  <si>
    <t>Servicio de atención en centros reguladores de urgencias, emergencias y desastres</t>
  </si>
  <si>
    <t>Personas atendidas en centros reguladores de urgencias, emergencias y desastres</t>
  </si>
  <si>
    <t>Salud - Tasa de mortalidad infantil en menores de 1 año (x cada 1.000 nacidos vivos)</t>
  </si>
  <si>
    <t>Servicio de promoción de la salud</t>
  </si>
  <si>
    <t>Estrategias de promoción de la salud implementadas</t>
  </si>
  <si>
    <t>Salud - Mortalidad en menores de 5 años por enfermedad diarréica aguda (EDA)</t>
  </si>
  <si>
    <t>Salud - Mortalidad en menores de 5 años por infección respiratoria aguda (IRA)</t>
  </si>
  <si>
    <t>Personas atendidas con estrategias de promoción de la salud</t>
  </si>
  <si>
    <t>Servicio de promoción de la salud y prevención de riesgos asociados a condiciones no transmisibles</t>
  </si>
  <si>
    <t>Campañas de promoción de la salud  y prevención de riesgos asociados a condiciones no transmisibles implementadas</t>
  </si>
  <si>
    <t>Personas atendidas con campañas de promoción de la salud  y prevención de riesgos asociados a condiciones no transmisibles</t>
  </si>
  <si>
    <t>Campañas de prevención del cáncer realizadas</t>
  </si>
  <si>
    <t>Convivencia y seguridad ciudadana - Porcentaje de mujeres víctimas de violencias de género con atención en salud física y mental por sospecha de violencia física, psicológica y sexual</t>
  </si>
  <si>
    <t>Servicio de gestión del riesgo en temas de trastornos mentales</t>
  </si>
  <si>
    <t>Personas atendidad con campañas de gestión del riesgo en temas de trastornos mentales</t>
  </si>
  <si>
    <t>Estrategias de gestión del riesgo en temas de trastornos mentales implementadas</t>
  </si>
  <si>
    <t>Convivencia y seguridad ciudadana - Tasa de violencia de pareja a mujeres por cada 100 mil habitantes</t>
  </si>
  <si>
    <t>Servicio de gestión del riesgo para abordar situaciones de salud relacionadas con condiciones ambientales</t>
  </si>
  <si>
    <t>Campañas de gestión del riesgo para abordar situaciones de salud relacionadas con condiciones ambientales implementadas</t>
  </si>
  <si>
    <t>Estrategias de gestión del riesgo para abordar situaciones de salud relacionadas con condiciones ambientales implementadas</t>
  </si>
  <si>
    <t>Aseguramiento y prestación integral de servicios de salud</t>
  </si>
  <si>
    <t>Hospitales de segundo nivel de atención construidos y dotados</t>
  </si>
  <si>
    <t xml:space="preserve">Salud - Población pobre no atendida - PPNA </t>
  </si>
  <si>
    <t>Servicio de atención en salud a la población</t>
  </si>
  <si>
    <t>Personas atendidas con servicio de salud</t>
  </si>
  <si>
    <t>Salud - Cobertura del régimen subsidiado</t>
  </si>
  <si>
    <t>Personas afiliadas en servicio de salud</t>
  </si>
  <si>
    <t>Hospitales de primer nivel de atención dotados</t>
  </si>
  <si>
    <t>Hospitales de primer nivel de atención modificados</t>
  </si>
  <si>
    <t>Hospitales de primer nivel de atención construidos</t>
  </si>
  <si>
    <t>Servicio de apoyo financiero para la atención en salud a la población</t>
  </si>
  <si>
    <t>Empresas sociales del estado financiadas</t>
  </si>
  <si>
    <t>Servicio de afiliaciones al régimen subsidiado del Sistema General de Seguridad Social</t>
  </si>
  <si>
    <t>Personas afiliadas al régimen subsidiado</t>
  </si>
  <si>
    <t>Mantener en 100% la tasa de cobertura bruta en instituciones educativas oficiales del Distrito de Barrancabermeja</t>
  </si>
  <si>
    <t>Educación - Cobertura bruta en educación - Total</t>
  </si>
  <si>
    <t>Calidad, cobertura y fortalecimiento de la educación inicial, prescolar, básica y media</t>
  </si>
  <si>
    <t>Infraestructura educativa mejorada</t>
  </si>
  <si>
    <t xml:space="preserve">Sedes educativas mejoradas </t>
  </si>
  <si>
    <t>Infraestructura educativa construida</t>
  </si>
  <si>
    <t xml:space="preserve">Sedes educativas nuevas construidas </t>
  </si>
  <si>
    <t>Servicio de apoyo a la permanencia con alimentación escolar</t>
  </si>
  <si>
    <t>Beneficiarios de la alimentación escolar</t>
  </si>
  <si>
    <t>Servicio de apoyo a la permanencia con transporte escolar</t>
  </si>
  <si>
    <t>Beneficiarios de transporte escolar</t>
  </si>
  <si>
    <t>Servicio educación formal por modelos educativos flexibles</t>
  </si>
  <si>
    <t>Beneficiarios atendidos con modelos educativos flexibles</t>
  </si>
  <si>
    <t>Servicio educativo</t>
  </si>
  <si>
    <t>Establecimientos educativos en operación</t>
  </si>
  <si>
    <t>Servicio de accesibilidad a contenidos web para fines pedagógicos</t>
  </si>
  <si>
    <t>Establecimientos educativos conectados a internet</t>
  </si>
  <si>
    <t>Educación - Porcentaje de colegios oficiales en las categorías A+ y A de la Prueba Saber 11</t>
  </si>
  <si>
    <t>Servicio de apoyo pedagógico para  la oferta de educación inclusiva para preescolar, básica y media</t>
  </si>
  <si>
    <t>Sedes educativas con apoyo pedagógico para  la oferta de educación inclusiva para preescolar, básica y media</t>
  </si>
  <si>
    <t>Servicio de acondicionamiento de ambientes de aprendizaje</t>
  </si>
  <si>
    <t>Ambientes de aprendizaje en funcionamiento</t>
  </si>
  <si>
    <t>Servicio de evaluación de la calidad de la educación inicial, preescolar, básica y media</t>
  </si>
  <si>
    <t>Estudiantes evaluados con pruebas de calidad educativa</t>
  </si>
  <si>
    <t>Personas beneficiadas con procesos de formación informal</t>
  </si>
  <si>
    <t>Servicio educativos de promoción del bilingüismo</t>
  </si>
  <si>
    <t>Estudiantes beneficiados con estrategias de promoción del bilingüismo</t>
  </si>
  <si>
    <t>Servicio de asistencia técnica a comunidades en fortalecimiento del tejido social y construcción de escenarios comunitarios protectores de derechos</t>
  </si>
  <si>
    <t>Familias atendidas</t>
  </si>
  <si>
    <t>Servicio de asistencia técnica en educación inicial, preescolar, básica y media</t>
  </si>
  <si>
    <t>Establecimientos Educativos oficiales con acompañamiento en el marco de las estrategias de calidad educativa</t>
  </si>
  <si>
    <t>Servicios de asistencia técnica en innovación educativa en la educación inicial, preescolar, básica y media</t>
  </si>
  <si>
    <t xml:space="preserve">Entidades o instituciones asistidas técnicamente en innovación educativa </t>
  </si>
  <si>
    <t>Servicio de fortalecimiento a las capacidades de los docentes de educación Inicial, preescolar, básica y media</t>
  </si>
  <si>
    <t>Docentes de educación inicial, preescolar, básica y media beneficiados con estrategias de acceso y permanencia a programas de posgrado</t>
  </si>
  <si>
    <t>Servicio de desarrollo de contenidos educativos para la educación inicial, preescolar, básica y media</t>
  </si>
  <si>
    <t xml:space="preserve">Contenidos educativos para la educación inicial, preescolar, básica y media producidos </t>
  </si>
  <si>
    <t>Servicio de apoyo a proyectos pedagógicos productivos</t>
  </si>
  <si>
    <t>Establecimientos educativos beneficiados</t>
  </si>
  <si>
    <t>Educación - Número de niños, niñas y mujeres gestantes con educación inicial en el marco de la atención integral a la primera infancia</t>
  </si>
  <si>
    <t>Servicio de promoción y prevención de los derechos de los niños, niñas y adolescentes</t>
  </si>
  <si>
    <t>Padres, madres y cuidadores capacitados</t>
  </si>
  <si>
    <t>Docentes y agentes educativos  de educación inicial, preescolar, básica y media beneficiados con estrategias de mejoramiento de sus capacidades</t>
  </si>
  <si>
    <t>Educación - Tasa de tránsito inmediato a la educación superior</t>
  </si>
  <si>
    <t>Calidad y fomento de la educación superior</t>
  </si>
  <si>
    <t xml:space="preserve">Servicio de apoyo financiero para el acceso y permanencia a la educación superior </t>
  </si>
  <si>
    <t xml:space="preserve">Beneficiarios de estrategias o programas de  apoyo financiero para el acceso y permanencia en la educación superior  </t>
  </si>
  <si>
    <t>Sedes de instituciones de educación superior mejoradas</t>
  </si>
  <si>
    <t>Sedes  de instituciones de educación  superior mejoradas</t>
  </si>
  <si>
    <t>Servicio de apoyo financiero para el acceso a la educación superior</t>
  </si>
  <si>
    <t>Beneficiarios de estrategias o programas de apoyo financiero para el acceso a la educación de alto nivel</t>
  </si>
  <si>
    <t>Ciencia, Tecnología e Innovación - Porcentaje de accesos a Internet fijo corporativos de banda ancha**</t>
  </si>
  <si>
    <t>Facilitar el acceso y uso de las Tecnologías de la Información y las Comunicaciones en todo el territorio nacional</t>
  </si>
  <si>
    <t>Servicio de acceso y uso de Tecnologías de la Información y las Comunicaciones</t>
  </si>
  <si>
    <t>Centros de Acceso Comunitario en zonas urbanas y/o rurales y/o apartadas funcionando</t>
  </si>
  <si>
    <t>Servicio de difusión para promover el uso de internet</t>
  </si>
  <si>
    <t>Personas sensibilizadas en el uso y apropiación de las TIC</t>
  </si>
  <si>
    <t xml:space="preserve"> Servicio de acceso zonas digitales</t>
  </si>
  <si>
    <t>Zonas digitales instaladas</t>
  </si>
  <si>
    <t>Servicio de conexiones a redes de servicio portador</t>
  </si>
  <si>
    <t>Municipios y áreas no municipalizadas conectados a redes de servicio portador con Fibra Óptica</t>
  </si>
  <si>
    <t>Municipios y áreas no municipalizadas conectados a redes de servicio</t>
  </si>
  <si>
    <t>Fomento del desarrollo de aplicaciones, software y contenidos para impulsar la apropiación de las Tecnologías de la Información y las Comunicaciones (TIC)</t>
  </si>
  <si>
    <t>Servicio de almacenamiento local de información</t>
  </si>
  <si>
    <t>Assets almacenados</t>
  </si>
  <si>
    <t>Servicio de asistencia técnica a emprendedores y empresas</t>
  </si>
  <si>
    <t>Emprendedores y empresas asistidas técnicamente</t>
  </si>
  <si>
    <t>Servicio de asistencia técnica a empresas de la industria de Tecnologías de la Información para mejorar sus capacidades de comercialización e innovación</t>
  </si>
  <si>
    <t>Empresas beneficiadas con actividades de fortalecimiento  de la industria TI.</t>
  </si>
  <si>
    <t>Servicio de producción y/o coproducción de contenidos convergentes</t>
  </si>
  <si>
    <t>Contenidos convergentes producidos y coproducidos</t>
  </si>
  <si>
    <t>Servicio de asistencia técnica para la implementación de la Estrategia de Gobierno digital</t>
  </si>
  <si>
    <t>Servicio de educación informal en Gestión TI y en Seguridad y Privacidad de la Información</t>
  </si>
  <si>
    <t>Personas capacitadas para en Gestión TI y en Seguridad y Privacidad de la Información</t>
  </si>
  <si>
    <t>Servicio de Asistencia Técnica</t>
  </si>
  <si>
    <t>Promoción y acceso efectivo a procesos culturales y artísticos</t>
  </si>
  <si>
    <t>Servicio de promoción de actividades culturales</t>
  </si>
  <si>
    <t>Servicio de apoyo financiero al sector artístico y cultural</t>
  </si>
  <si>
    <t>Estímulos otorgados</t>
  </si>
  <si>
    <t>Servicio de asistencia técnica en gestión artística y cultural</t>
  </si>
  <si>
    <t>Servicios bibliotecarios</t>
  </si>
  <si>
    <t>Usuarios atendidos</t>
  </si>
  <si>
    <t>Servicio de educación informal en áreas artísticas y culturales</t>
  </si>
  <si>
    <t>Infraestructuras culturales dotadas</t>
  </si>
  <si>
    <t>Servicio de apoyo financiero para creadores y gestores culturales</t>
  </si>
  <si>
    <t>Servicio de educación informal al sector artístico y cultural</t>
  </si>
  <si>
    <t>Servicio de información para el sector artístico y cultural</t>
  </si>
  <si>
    <t>Registro de agentes del sector en el sistema</t>
  </si>
  <si>
    <t>Gestión, protección y salvaguardia del patrimonio cultural colombiano</t>
  </si>
  <si>
    <t>Documentos técnicos sobre el patrimonio material e inmaterial</t>
  </si>
  <si>
    <t>Servicios de restauración del patrimonio cultural material inmueble</t>
  </si>
  <si>
    <t>Servicio de educación informal en asuntos patrimoniales</t>
  </si>
  <si>
    <t xml:space="preserve">Inclusión social y reconciliación </t>
  </si>
  <si>
    <t>Desarrollo integral de la primera infancia a la juventud, y fortalecimiento de las capacidades de las familias de niñas, niños y adolescentes</t>
  </si>
  <si>
    <t>Servicio de asistencia técnica a comunidades en temas de fortalecimiento del tejido social y construcción de escenarios comunitarios protectores de derechos</t>
  </si>
  <si>
    <t>Acciones ejecutadas con las comunidades</t>
  </si>
  <si>
    <t>Servicios de educación informal a niños, niñas, adolescentes  y jóvenes para el reconocimiento de sus derechos</t>
  </si>
  <si>
    <t>Servicio de asistencia técnica en el ciclo de políticas públicas de familia y otras relacionadas</t>
  </si>
  <si>
    <t>Servicio de promoción de temas de dinámica relacional y desarrollo autónomo</t>
  </si>
  <si>
    <t>Servicio de protección integral a niños, niñas, adolescentes y jóvenes</t>
  </si>
  <si>
    <t>Niños, niñas, adolescentes y jóvenes beneficiados</t>
  </si>
  <si>
    <t>Servicios de promoción de los derechos de los niños, niñas, adolescentes y jóvenes</t>
  </si>
  <si>
    <t>Campañas de promoción realizadas</t>
  </si>
  <si>
    <t>Cultura - Niñas, niños y adolescentes que acceden a servicios deportivos recreativos, de actividad física y aprovechamiento del tiempo libre</t>
  </si>
  <si>
    <t>Inclusión social y productiva para la población en situación de vulnerabilidad</t>
  </si>
  <si>
    <t>Servicio de gestión de oferta social para la población vulnerable</t>
  </si>
  <si>
    <t>Documentos de evaluación</t>
  </si>
  <si>
    <t>Demografía y población - D2. Integración económica (IMI)</t>
  </si>
  <si>
    <t>Servicio de asistencia técnica para el emprendimiento</t>
  </si>
  <si>
    <t>Proyectos productivos formulados</t>
  </si>
  <si>
    <t>Servicio de acompañamiento familiar y comunitario para la superación de la pobreza</t>
  </si>
  <si>
    <t>Caracterizaciones realizadas en temas relacionados con la inclusión social y productiva para la población en situación de vulnerabilidad</t>
  </si>
  <si>
    <t>Servicio de apoyo a unidades productivas individuales para la generación de ingresos</t>
  </si>
  <si>
    <t>Administración pública - Política 3. Planeación Institucional</t>
  </si>
  <si>
    <t>Mecanismos de articulación implementados para la gestión de oferta social</t>
  </si>
  <si>
    <t>Atención integral de población en situación permanente de desprotección social y/o familiar</t>
  </si>
  <si>
    <t>Servicio de atención y protección integral al adulto mayor</t>
  </si>
  <si>
    <t>Adultos mayores atendidos con servicios integrales</t>
  </si>
  <si>
    <t>Centros de protección social para el adulto mayor construidos y dotados</t>
  </si>
  <si>
    <t>Servicio de apoyo financiero para la entrega de transferencias monetarias no condicionadas</t>
  </si>
  <si>
    <t>Servicio de atención integral a población en condición de discapacidad</t>
  </si>
  <si>
    <t>Servicio de articulación de oferta social para la población habitante de calle</t>
  </si>
  <si>
    <t>Centros de atención de habitantes de la calle construidos y dotados</t>
  </si>
  <si>
    <t>Servicio de caracterización demográfica y socioeconómica de las personas habitantes de la calle</t>
  </si>
  <si>
    <t>Personas caracterizadas</t>
  </si>
  <si>
    <t>Deporte y Recreación</t>
  </si>
  <si>
    <t>Fomento a la recreación, la actividad física y el deporte</t>
  </si>
  <si>
    <t>Servicio de mantenimiento a la infraestructura deportiva</t>
  </si>
  <si>
    <t>Infraestructura deportiva mantenida</t>
  </si>
  <si>
    <t>Cultura - Beneficiarios participantes en deporte, recreación, actividad física y jornada escolar complementaria.</t>
  </si>
  <si>
    <t>Parques recreativos adecuados</t>
  </si>
  <si>
    <t>Parques adecuados</t>
  </si>
  <si>
    <t>Documentos normativos realizados</t>
  </si>
  <si>
    <t>Servicio de apoyo a la actividad física, la recreación y el deporte</t>
  </si>
  <si>
    <t>Resoluciones realizadas</t>
  </si>
  <si>
    <t>Servicio de educación informal en recreación</t>
  </si>
  <si>
    <t>Eventos de capacitación desarrollados</t>
  </si>
  <si>
    <t>Servicio de Escuelas Deportivas</t>
  </si>
  <si>
    <t>Niños, niñas, adolescentes y jóvenes inscritos en Escuelas Deportivas</t>
  </si>
  <si>
    <t>Servicio de organización de eventos deportivos comunitarios</t>
  </si>
  <si>
    <t>Servicio de promoción de la actividad física, la recreación y el deporte</t>
  </si>
  <si>
    <t>Personas que acceden a servicios deportivos, recreativos y de actividad física</t>
  </si>
  <si>
    <t>Formación y preparación de deportistas</t>
  </si>
  <si>
    <t>Canchas de alto rendimiento mejoradas</t>
  </si>
  <si>
    <t>Canchas mejoradas</t>
  </si>
  <si>
    <t>Centros de recreación construidos y dotados</t>
  </si>
  <si>
    <t>Servicio de apoyo financiero a atletas</t>
  </si>
  <si>
    <t>Atletas beneficiados con estímulos financieros</t>
  </si>
  <si>
    <t>Columna3</t>
  </si>
  <si>
    <t>Meta Física de la vigencia</t>
  </si>
  <si>
    <t>Ejecución Física de la Meta</t>
  </si>
  <si>
    <t>(%) de Ejecución Física</t>
  </si>
  <si>
    <t>(%) de Compromisos</t>
  </si>
  <si>
    <t>(%) de Obligaciones</t>
  </si>
  <si>
    <t>Ejecución Física</t>
  </si>
  <si>
    <t>Ejecución Financiera</t>
  </si>
  <si>
    <t xml:space="preserve">Fortalecer los espacios de participación y mecanismos que propicien la paz territorial, concejo territorial de paz, población en procesos de reincorporación y atención a situaciones de riesgo de vulneración a líderes y defensores de DDHH </t>
  </si>
  <si>
    <t>6.2</t>
  </si>
  <si>
    <t>implementar una (1) estrategia de diseño, producción, difusión y divulgación interna y externa, de las actividades institucionales</t>
  </si>
  <si>
    <t>Crear una estrategia para el desarrollo de las labores de los refugios o fundaciones que reciban animales</t>
  </si>
  <si>
    <t xml:space="preserve">Implementar acciones tendientes a materializar los actos administrativos de policía y órdenes judiciales en el marco de la Ley 1801 de 2016 y demás normas complementarias </t>
  </si>
  <si>
    <t>Aumentar en 2,24 puntos el componente de seguridad en eI CM</t>
  </si>
  <si>
    <t xml:space="preserve">Aumentar en 2,24 puntos el componente de seguridad en eI CM </t>
  </si>
  <si>
    <t>71.71</t>
  </si>
  <si>
    <t>81.4</t>
  </si>
  <si>
    <t>68.10</t>
  </si>
  <si>
    <t>Fortalecimiento de los componentes de conocimiento, reducción y manejo de Desastres de la Subsecretaria de Gestión del Riesgo</t>
  </si>
  <si>
    <t>60.60 %</t>
  </si>
  <si>
    <t xml:space="preserve">Realizar un (1) Estudio de factibilidad técnico y financiero para la instalación de sistemas fotovoltaicos en las diferentes dependencias propiedad del distrito de Barrancabermeja </t>
  </si>
  <si>
    <t>Implementar la Instalación y puesta en funcionamiento de 200 mts cuadrados de sistemas fotovoltaicos en las diferentes dependencias propiedad del distrito de Barrancabermeja</t>
  </si>
  <si>
    <t>73.10</t>
  </si>
  <si>
    <t>59.17</t>
  </si>
  <si>
    <t>64.17</t>
  </si>
  <si>
    <t xml:space="preserve">Implementar una (1) estrategia de Fortalecimiento Institucional del Sector Trabajo </t>
  </si>
  <si>
    <t>45.5</t>
  </si>
  <si>
    <t>53.5</t>
  </si>
  <si>
    <t>Producir cuatro (4) boletines de información y monitoreo del mercado de trabajo en el distrito</t>
  </si>
  <si>
    <t xml:space="preserve">Acompañar y asesorar a mil (1.000) emprendedores durante el cuatrienio, mediante la implementación de una estrategia de gestión distrital con enfoque diferencial para  emprendimiento - Ruta E </t>
  </si>
  <si>
    <t xml:space="preserve">Apoyar financieramente a quinientos veinte (520) planes de negocios con enfoque diferencial para el emprendimiento - Banco de las Oportunidades </t>
  </si>
  <si>
    <t>0.13</t>
  </si>
  <si>
    <t>Realizar tres (3) documentos de diagnósticos y/o consultorías, orientados a promover el conocimiento sobre el sector turismo en el Distrito.</t>
  </si>
  <si>
    <t>Desarrollar programas de sensibilización para cincuenta (50) empresarios, que permitan llevar los emprendimientos sociales turísticos a la formalidad.</t>
  </si>
  <si>
    <t>Formular, certificar y ejecutar un (1) proyecto que se orienten a mejorar la calidad de los recursos turísticos productivos y empresariales dirigidos al fortalecimiento de capacidades integrales, para mejorar la rentabilidad y sostenimiento de los empresarios del sector.</t>
  </si>
  <si>
    <t>Realizar una estrategia para la construcción de un (1) Ecoparque turístico, para el fortalecimiento turístico del distrito.</t>
  </si>
  <si>
    <t>Realizar cuatro (4) campañas o participaciones en actividades para la divulgación y promoción, de los atractivos turísticos del Distrito de Barrancabermeja, en los diferentes escenarios departamentales,nacionales e internacionales.</t>
  </si>
  <si>
    <t xml:space="preserve">Desarrollar una (1) estrategia de señalización para los espacios turísticos  Del Distrito </t>
  </si>
  <si>
    <t>Realizar una (1) estrategia para la construcción de un Muelle turístico para el corregimiento El Llanito.</t>
  </si>
  <si>
    <t xml:space="preserve">Brindar asesorías y capacitación por medio de talleres, acompañamiento técnico y transferencia de metodologías para doscientas (200) personas asistidas, para fortalecer las competencias del sector turístico
</t>
  </si>
  <si>
    <t>Desarrollar la dotación de equipamiento para las tres (3) infraestructuras construidas: Ecoparque, Muelle turístico y Punto de Información.</t>
  </si>
  <si>
    <t>0.6417</t>
  </si>
  <si>
    <t xml:space="preserve">Asesorar y acompañar a ochenta (80) empresas durante el cuatrienio para el acceso a nuevos mercados, mediante la implementación de una estrategia de Regionalización e
Internacionalización </t>
  </si>
  <si>
    <t>25.63</t>
  </si>
  <si>
    <t>22.55</t>
  </si>
  <si>
    <t>Gestionar la ampliación del puente elevado</t>
  </si>
  <si>
    <t>Construir dos mil (2000) metros lineales de anden</t>
  </si>
  <si>
    <t>Realizar acciones de fortalecimiento institucional de la secretaría de infraestructura durante el cuatrienio</t>
  </si>
  <si>
    <t xml:space="preserve">Realizar estudios de suelos, geotecnia y demás estudios técnicos para proyectos estratégicos en el distrito de Barrancabermeja </t>
  </si>
  <si>
    <t>Realizar estudios de preinversión para proyectos de mejoramiento vial</t>
  </si>
  <si>
    <t>Realizar una (1) estrategia de gestión para cofinanciar el sistema de transporte público.</t>
  </si>
  <si>
    <t xml:space="preserve">Desarrollar acciones del plan local de seguridad vial para fortalecer el área de Infraestructura segura en treinta y seis mil (36000) metros lineales de vías del Distrito de Barrancabermeja. </t>
  </si>
  <si>
    <t>gestionar una (1) acción para la formulación,adopción y/o implementación del Plan de Movilidad Segura y Sostenible del Distrito de Barrancabermeja</t>
  </si>
  <si>
    <t>Realizar once (11) estrategias de sensibilización a los actores viales durante el cuatrienio</t>
  </si>
  <si>
    <t>Realizar un (1) estudio para la definición normativa de las velocidades seguras en el distrito de Barrancabermeja</t>
  </si>
  <si>
    <t>34.22</t>
  </si>
  <si>
    <t>44.22</t>
  </si>
  <si>
    <t>22.45</t>
  </si>
  <si>
    <t>19.95</t>
  </si>
  <si>
    <t>10.03</t>
  </si>
  <si>
    <t>9.63</t>
  </si>
  <si>
    <t xml:space="preserve">implementar 4 campañas para la intervención de Treinta y dos mil ( 32000) mts2 de espacio público, mediante la recuperación, mantenimiento, embellecimiento, conservación y goce efectivo del espacio público </t>
  </si>
  <si>
    <t>Realizar e implementar estudios técnicos, jurídicos, administrativos y financieros que converjan al mejoramiento integral de la administración y control del Espacio Público del Distrito de Barrancabermeja.</t>
  </si>
  <si>
    <t>98.36%</t>
  </si>
  <si>
    <t>Vivienda y acceso a servicios públicos - Porcentaje de reciclaje en el marco del servicio público de aseo</t>
  </si>
  <si>
    <t>45.5%</t>
  </si>
  <si>
    <t>47.5%</t>
  </si>
  <si>
    <t>Vivienda y acceso a servicios públicos - Cobertura de Aseo Urbana (Censo)</t>
  </si>
  <si>
    <t>96.8</t>
  </si>
  <si>
    <t>99.8</t>
  </si>
  <si>
    <t>38.236.00</t>
  </si>
  <si>
    <t>47.5</t>
  </si>
  <si>
    <t>Ambiente - Fortalecimiento Institucional</t>
  </si>
  <si>
    <t>Ambiente - Porcentaje de estaciones de calidad del aire que registran concentraciones anuales por debajo de 50 µg/m3 de partículas inferiores a 10 micras (pm10)</t>
  </si>
  <si>
    <t>Ambiente - Áreas en proceso de restauración, recuperación y rehabilitación de ecosistemas degradados</t>
  </si>
  <si>
    <t>Ambiente - Porcentaje de ingresos corrientes destinados a adquisición de predios o PSA en cuencas abastecedoras de acueducto</t>
  </si>
  <si>
    <t>Ambiente - Reducción de la deforestación nacional</t>
  </si>
  <si>
    <t>Área deforestada</t>
  </si>
  <si>
    <t xml:space="preserve">Ambiente - Eficiencia de remoción de DBO5 </t>
  </si>
  <si>
    <t>Porcentaje de remoción de DBO5 (medida como Kg/d)</t>
  </si>
  <si>
    <t>Ambiente - Inversión en adaptación al cambio climático</t>
  </si>
  <si>
    <t>674.93</t>
  </si>
  <si>
    <t>4.76</t>
  </si>
  <si>
    <t>23.29</t>
  </si>
  <si>
    <t>14.43</t>
  </si>
  <si>
    <t>11.48</t>
  </si>
  <si>
    <t>13.61</t>
  </si>
  <si>
    <t>7.26</t>
  </si>
  <si>
    <t>11.14</t>
  </si>
  <si>
    <t>Servicio de gestión del riesgo para abordar situaciones situaciones endemo-epidémicas</t>
  </si>
  <si>
    <t>132.17</t>
  </si>
  <si>
    <t>&lt;=132.17</t>
  </si>
  <si>
    <t>69.81</t>
  </si>
  <si>
    <t>&lt;=69.81</t>
  </si>
  <si>
    <t>0.10</t>
  </si>
  <si>
    <t>9.51</t>
  </si>
  <si>
    <t>6.72</t>
  </si>
  <si>
    <t>1.86</t>
  </si>
  <si>
    <t>&lt;=1.86</t>
  </si>
  <si>
    <t>11.75</t>
  </si>
  <si>
    <t>5.47</t>
  </si>
  <si>
    <t>16.42</t>
  </si>
  <si>
    <t>27.6</t>
  </si>
  <si>
    <t>278.6</t>
  </si>
  <si>
    <t>482.86</t>
  </si>
  <si>
    <t>80.8</t>
  </si>
  <si>
    <t>&lt;= 350</t>
  </si>
  <si>
    <t>99.92</t>
  </si>
  <si>
    <t>Fortalecer los eventos pedagógicos, deportivos y culturales de la comunidad educativa en  la zona Urbana y Rural del distrito de Bca/bja</t>
  </si>
  <si>
    <t>Fortalecer las capacidades del 100% de los docentes de preescolar en el marco de la atención integral, en los establecimientos educativos oficiales del sector oficial de la zona Urbana y Rural del distrito de Bca/bja.</t>
  </si>
  <si>
    <t>Aumentar a 5.000 el número de becas entregadas a personas del sector urbano y rural del distrito de Barrancabermeja</t>
  </si>
  <si>
    <t>Implementar una estrategia para la intervención de tipo estructural tales como: reparaciones, remodelaciones, ampliaciones o mantenimientos estéticos de infraestructura educativa de conformidad con los lineamientos técnicos del sector</t>
  </si>
  <si>
    <t>Fortalecer a los actores del sector cultural, patrimonial y turístico, mediante la asistencia técnica y el mejoramiento de los procesos administrativos, y operativos
institucionales del sector cultural, durante el cuatrienio.</t>
  </si>
  <si>
    <t>Implementar acciones que permitan vincular a jóvenes de 18 a 28 años en actividades de promoción de paz</t>
  </si>
  <si>
    <t>Cultura - Número de estímulos, incentivos y proyectos culturales apoyados a través de convocatorias públicas</t>
  </si>
  <si>
    <t>Aumentar los jóvenes beneficiados con la oferta social</t>
  </si>
  <si>
    <t xml:space="preserve">12. Garantizar modalidades de consumo y producción sostenibles </t>
  </si>
  <si>
    <t>Índice de Desempeño Institucional</t>
  </si>
  <si>
    <t xml:space="preserve">Ejecutar cuatro (4) acciones de Fortalecimiento institucional durante el cuatrienio </t>
  </si>
  <si>
    <t>474.33</t>
  </si>
  <si>
    <t>Desarrollar acciones para la promoción y ejecución de la política pública de familia dando cumplimiento a sus ejes: comunicación asertiva, Enlace familia-sociedad, sistema familiar, proyecto de vida- (Acuerdo 031 de 2017)</t>
  </si>
  <si>
    <t xml:space="preserve">Desarrollar acciones para la promoción y ejecución de la política pública de primera infancia, infancia, adolescencia y fortalecimiento familiar dando cumplimiento a sus ejes: seguimiento al cumplimiento política pública; participación de los NNA; Atención con calidad para los NNA; gestión territorial y fortalecimiento institucional. (Acuerdo 032 de 2022) </t>
  </si>
  <si>
    <t>Realizar anualmente dos (2) campañas para el fortalecimiento del sistema familiar contemplando la conmemoración del día internacional de la familia.</t>
  </si>
  <si>
    <t>Mantener la atención de servicios de asistencia social a la comunidad de pobreza extrema</t>
  </si>
  <si>
    <t xml:space="preserve">Implementar programas y/o servicios para personas en condición de pobreza extrema   </t>
  </si>
  <si>
    <t>Aumentar en un 10% el acompañamiento, asesoría y orientación psicosocial a la población migrante refugiada y retornada asentada en el distrito de Barrancabermeja</t>
  </si>
  <si>
    <t>Demografía y población - Proporción de la población migrante clasificada en el Sisbén frente a la población migrante en el municipio</t>
  </si>
  <si>
    <t>Implementar acciones de la Política pública LGBTIQA+</t>
  </si>
  <si>
    <t>Administración pública - Política 13. Participación Ciudadana en la Gestión Pública</t>
  </si>
  <si>
    <t xml:space="preserve">Realizar el Seguimiento a la política pública LGBTIQA+ según acuerdo 063 de 2023 </t>
  </si>
  <si>
    <t>Gestionar un (1) espacio para el funcionamiento de la casa de la diversidad</t>
  </si>
  <si>
    <t xml:space="preserve">Gestionar la entrega y dotación de un espacio físico, para el funcionamiento de la casa de la Diversidad del Magdalena Medio para la comunidad LGBTIQA+ </t>
  </si>
  <si>
    <t>Priorizar el esquema de fortalecimiento a emprendimientos para población con enfoque diferencial</t>
  </si>
  <si>
    <t>Implementar acciones que impacten los hogares de la población étnica asentada en Barrancabermeja</t>
  </si>
  <si>
    <t xml:space="preserve">Crear un espacio físico y autónomo para fortalecer e impactar a las comunidades étnicas  </t>
  </si>
  <si>
    <t>gestionar la Construcción y dotación de casa para la población NARP</t>
  </si>
  <si>
    <t>Cultura - Bibliotecas Itinerantes implementadas</t>
  </si>
  <si>
    <t xml:space="preserve">Apoyar el desarrollo de las actividades conmemorativas, de los diferentes grupos poblacionales: Étnicas, LGBTIQA+ personas con discapacidad y personas mayores, con enfoque diferencial </t>
  </si>
  <si>
    <t>Revisión y presentación de tres (3) políticas públicas en el distrito de Barrancabermeja</t>
  </si>
  <si>
    <t>Administración pública - Política 16. Gestión Documental</t>
  </si>
  <si>
    <t>Revisar, presentar y ejecutar las políticas públicas de: Persona mayor, Habitante de calle y GRUPO ETNICOS</t>
  </si>
  <si>
    <t>Economía - Valor agregado por actividades económicas - Actividades terciarias</t>
  </si>
  <si>
    <t>Miles de millones de pesos corrientes</t>
  </si>
  <si>
    <t xml:space="preserve">Apoyar, promover y fortalecer emprendimientos a personas cuidadoras, con discapacidad y sus familias </t>
  </si>
  <si>
    <t>209.69</t>
  </si>
  <si>
    <t xml:space="preserve">Implementar acciones para la promoción y ejecución de la política pública de mujer y equidad de género dando cumplimiento a sus ejes: educación; trabajo; participación y representación; no violencias; salud sexual y reproductiva; cultura, nuevas tecnologías y deportes; hábitat, seguridad alimentaria y ambiente. (Acuerdo 027 de 2017) </t>
  </si>
  <si>
    <t>Desarrollar un conjunto de acciones coordinadas para la articulación de la oferta institucional dirigida a las beneficiarias potenciales de un Centro de Atención Integral a la Mujer.</t>
  </si>
  <si>
    <t xml:space="preserve">Ejecutar un (1) mecanismo de articulación intersectorial para la gestión, diseño e implementación de la Estrategia Mujeres Gestoras de Paz y Convivencia enfocada en la promoción de la paz, la reconciliación y la convivencia pacífica en comunidades urbanas y/o rurales. </t>
  </si>
  <si>
    <t>Numero de Mecanismos</t>
  </si>
  <si>
    <t xml:space="preserve">Implementar un (1) mecanismo de articulación interinstitucional que fomenten la participación plena y efectiva de las mujeres, su incidencia política y ciudadana en igualdad de oportunidades, incorporando un enfoque de prevención y acción para la eliminación de la violencia contra las mujeres en política (VCMP). </t>
  </si>
  <si>
    <t xml:space="preserve">Implementar un (1) mecanismo de articulación intersectorial e interinstitucional para la gestión y puesta en marcha una (1) estrategia de Bienestar orientada a ofrecer servicios y oportunidades para las mujeres y sus familias en el sector urbano y/o rural. </t>
  </si>
  <si>
    <t xml:space="preserve">Implementar anualmente un (1) mecanismo de articulación intersectorial e interinstitucional para el desarrollo de acciones de sensibilización, prevención y/o atención de la violencia contra las mujeres en el marco de la Ley 1257 de 2008. </t>
  </si>
  <si>
    <t>Mantener la cobertura de atención integral a los adultos mayores de los centros vida y de bienestar del distrito de Barrancabermeja</t>
  </si>
  <si>
    <t xml:space="preserve">Brindar un programa de atención integral con dignidad a las personas mayores de los centros vida y centros de bienestar del distrito de Barrancabermeja </t>
  </si>
  <si>
    <t>Implementar una estrategia de formación para el cuidado y atención de personas mayores</t>
  </si>
  <si>
    <t xml:space="preserve">gestionar programas de formación complementaria, para desarrollar habilidades técnicas y buenas prácticas para la atención y acompañamiento de las personas mayores.  </t>
  </si>
  <si>
    <t>Realizar Eventos Conmemorativos para las poblaciones con enfoque diferencia</t>
  </si>
  <si>
    <t>Cultura - Dotaciones entregadas para procesos artísticos y culturales</t>
  </si>
  <si>
    <t>Brindar apoyo a Encuentros anuales de talentos con personas mayores integrándolos en actividades artísticas, culturales, saberes, vivencias y costumbres durante el cuatrienio</t>
  </si>
  <si>
    <t>Aseguramiento del bienestar de las personas mayores a través de la construcción y adecuación de un centro de protección social multifuncional y accesible</t>
  </si>
  <si>
    <t xml:space="preserve">gestionar la construcción y dotación de un (1) centro de protección social para las Personas mayores en el distrito de Barrancabermeja </t>
  </si>
  <si>
    <t>Economía - Porcentaje del valor agregado por actividades económicas - Actividades primarias</t>
  </si>
  <si>
    <t>Aumentar la capacidad de ejecución de los programas de formación a personas con discapacidad y sus familias</t>
  </si>
  <si>
    <t>Educación - Porcentaje de niños y niñas cuyas familias participan en procesos de formación en servicios de educacion incial en el marco de la atención integral</t>
  </si>
  <si>
    <t xml:space="preserve">Implementar Programas de  formación, de formación, a personas con discapacidad y sus familias en el marco de la política pública de discapacidad.  (Según acuerdo 030 de 2017). </t>
  </si>
  <si>
    <t>Aumentar en al menos 70 intervenciones sociales a personas habitantes de calle</t>
  </si>
  <si>
    <t xml:space="preserve">Realizar doscientas (200) intervenciones sociales a los Habitantes en condición de Calle del distrito de Barrancabermeja en el cuatrienio. </t>
  </si>
  <si>
    <t>Aumentar un 10% el número de habitantes de calle atendidos con servicios integrales</t>
  </si>
  <si>
    <t xml:space="preserve">Implementar acciones de prevención y atención a los Habitantes en condición de Calle del distrito de Barrancabermeja en el cuatrienio. </t>
  </si>
  <si>
    <t>Construcción de un centro de Bienestar que permita la atención Integral para la población Habitante de calle asentada en el Distrito de Barrancabermeja</t>
  </si>
  <si>
    <t xml:space="preserve">gestionar la construcción de un (1) Centro de bienestar integral  para los Habitantes en condición de Calle en el distrito de Barrancabermeja. </t>
  </si>
  <si>
    <t>Caracterizar el 100% de la población habitante de calle</t>
  </si>
  <si>
    <t>Administración pública - Política 17. Gestión de la Información Estadística</t>
  </si>
  <si>
    <t xml:space="preserve">Caracterizar demográfica y socioeconómicamente a las personas Habitantes en condición de Calle en el distrito de Barrancabermeja. </t>
  </si>
  <si>
    <t>Adecuar cinco (5) parques recreativos en sectores estrategicos del distrito de Barrancabermeja.</t>
  </si>
  <si>
    <t>1.5. Gerencia de Tecnologías de la Información y las Comunicaciones.</t>
  </si>
  <si>
    <t>1.6. Gerencia de Fortalecimiento Distrital.</t>
  </si>
  <si>
    <t>1.7. Gerencia de Proyectos Estratégicos.</t>
  </si>
  <si>
    <t>1.8. Gerencia de Prensa, Comunicaciones y Protocolo.</t>
  </si>
  <si>
    <t>2. Secretaría General.</t>
  </si>
  <si>
    <t>3. Secretaría Jurídica Distrital.</t>
  </si>
  <si>
    <t>4. Secretaría de Hacienda Distrital.</t>
  </si>
  <si>
    <t>5. Secretaría Distrital de Planeación.</t>
  </si>
  <si>
    <t>6. Secretaría Distrital del Interior.</t>
  </si>
  <si>
    <t>SEG25$</t>
  </si>
  <si>
    <t>ACUMULADO DEL CUATRENIO</t>
  </si>
  <si>
    <t>Ejecucion Fisica de la Meta</t>
  </si>
  <si>
    <t>Ejecucion Fisica de la Meta (%)</t>
  </si>
  <si>
    <t>20. Secretaría Distrital de Seguridad y Convivencia.</t>
  </si>
  <si>
    <t>16. Secretaría Distrital de Ambiente y Transición Energética - Interior - Infraestructura</t>
  </si>
  <si>
    <t>15. Secretaría Distrital de Ambiente y Transición Energética.</t>
  </si>
  <si>
    <t>7. Secretaría Distrital del Interior. - Infraestructura</t>
  </si>
  <si>
    <t>18. Secretaría Distrital de Infraestructura.</t>
  </si>
  <si>
    <t xml:space="preserve">1.4. Oficina de Relacionamiento con el Ciudadano. </t>
  </si>
  <si>
    <t>14. Secretaría Distrital de Cultura y Patrimonio.</t>
  </si>
  <si>
    <t>24. ITTB</t>
  </si>
  <si>
    <t>10. Secretaría Distrital de Desarrollo Económico, Agropecuario y Turístico.</t>
  </si>
  <si>
    <t>11. Secretaría Distrital de Desarrollo Económico, Agropecuario y Turístico. - Infraestructura</t>
  </si>
  <si>
    <t>23. EDUBA</t>
  </si>
  <si>
    <t>9. Secretaría Distrital de Salud.</t>
  </si>
  <si>
    <t>8. Secretaría de Educación Distrital.</t>
  </si>
  <si>
    <t>12. Secretaría Distrital de las Mujeres y la Inclusión Social.</t>
  </si>
  <si>
    <t>25. Secretaría Distrital del Interior. - Secretaría Distrital de las Mujeres y la Inclusión Social</t>
  </si>
  <si>
    <t>13. Secretaría Distrital de las Mujeres y la Inclusión Social. - Interior</t>
  </si>
  <si>
    <t>22. INDERBA</t>
  </si>
  <si>
    <t>17. Secretaría Distrital de Ambiente y Transición Energética - Infraestructura</t>
  </si>
  <si>
    <t>19. Secretaría Distrital de Infraestructura y Aguas de Barranca</t>
  </si>
  <si>
    <t>21. Organismos de Asesoría y Coordinación.</t>
  </si>
  <si>
    <t>Ejecucion Fisica de la Meta - Acumulado</t>
  </si>
  <si>
    <t xml:space="preserve">% Ejecucion Fisica de la Meta - </t>
  </si>
  <si>
    <t xml:space="preserve">P_Recursos propios </t>
  </si>
  <si>
    <t xml:space="preserve">P_SGP Educación </t>
  </si>
  <si>
    <t xml:space="preserve">P_SGP Salud </t>
  </si>
  <si>
    <t xml:space="preserve">P_SGP APSB </t>
  </si>
  <si>
    <t xml:space="preserve">P_SGP Cultura </t>
  </si>
  <si>
    <t xml:space="preserve">P_SGP Deporte </t>
  </si>
  <si>
    <t xml:space="preserve">P_SGP Libre Inversión </t>
  </si>
  <si>
    <t xml:space="preserve">P_SGP Alimentación Escolar </t>
  </si>
  <si>
    <t xml:space="preserve">P_SGP Municipios Río Magdalena </t>
  </si>
  <si>
    <t xml:space="preserve">P_SGP Primera Infancia </t>
  </si>
  <si>
    <t xml:space="preserve">P_Regalías </t>
  </si>
  <si>
    <t xml:space="preserve">P_Cofinanciación Departamento </t>
  </si>
  <si>
    <t xml:space="preserve">P_Cofinanciación Nación </t>
  </si>
  <si>
    <t xml:space="preserve">P_Crédito </t>
  </si>
  <si>
    <t xml:space="preserve">P_Otros </t>
  </si>
  <si>
    <t xml:space="preserve">C_Recursos propios </t>
  </si>
  <si>
    <t xml:space="preserve">C_SGP Educación </t>
  </si>
  <si>
    <t xml:space="preserve">C_SGP Salud </t>
  </si>
  <si>
    <t xml:space="preserve">C_SGP APSB </t>
  </si>
  <si>
    <t xml:space="preserve">C_SGP Cultura </t>
  </si>
  <si>
    <t xml:space="preserve">C_SGP Deporte </t>
  </si>
  <si>
    <t xml:space="preserve">C_SGP Libre Inversión </t>
  </si>
  <si>
    <t xml:space="preserve">C_SGP Alimentación Escolar </t>
  </si>
  <si>
    <t xml:space="preserve">C_SGP Municipios Río Magdalena </t>
  </si>
  <si>
    <t xml:space="preserve">C_SGP Primera Infancia </t>
  </si>
  <si>
    <t xml:space="preserve">C_Regalías </t>
  </si>
  <si>
    <t xml:space="preserve">C_Cofinanciación Departamento </t>
  </si>
  <si>
    <t xml:space="preserve">C_Cofinanciación Nación </t>
  </si>
  <si>
    <t xml:space="preserve">C_Crédito </t>
  </si>
  <si>
    <t xml:space="preserve">C_Otros </t>
  </si>
  <si>
    <t xml:space="preserve">O_Recursos propios </t>
  </si>
  <si>
    <t xml:space="preserve">O_SGP Educación </t>
  </si>
  <si>
    <t xml:space="preserve">O_SGP Salud </t>
  </si>
  <si>
    <t xml:space="preserve">O_SGP APSB </t>
  </si>
  <si>
    <t xml:space="preserve">O_SGP Cultura </t>
  </si>
  <si>
    <t xml:space="preserve">O_SGP Deporte </t>
  </si>
  <si>
    <t xml:space="preserve">O_SGP Libre Inversión </t>
  </si>
  <si>
    <t xml:space="preserve">O_SGP Alimentación Escolar </t>
  </si>
  <si>
    <t xml:space="preserve">O_SGP Municipios Río Magdalena </t>
  </si>
  <si>
    <t xml:space="preserve">O_SGP Primera Infancia </t>
  </si>
  <si>
    <t xml:space="preserve">O_Regalías </t>
  </si>
  <si>
    <t xml:space="preserve">O_Cofinanciación Departamento </t>
  </si>
  <si>
    <t xml:space="preserve">O_Cofinanciación Nación </t>
  </si>
  <si>
    <t xml:space="preserve">O_Crédito </t>
  </si>
  <si>
    <t xml:space="preserve">O_Otros </t>
  </si>
  <si>
    <t>Fuente Otros 
 (Escoja la fuente de financiación de la Lista desplegable)</t>
  </si>
  <si>
    <t>ESTRUCTURACIÓN TÉCNICA, LEGAL Y FINANCIERA DEL SISTEMA ESTRATÉGICO DE TRANSPORTE PÚBLICO PARA EL DISTRITO DE BARRANCABERMEJA.</t>
  </si>
  <si>
    <t>No Asignado</t>
  </si>
  <si>
    <t>Estudio técnico para la Estructuración del Sistema Estratégico de transporte público.</t>
  </si>
  <si>
    <t>FORTALECIMIENTO DEL CONTROL OPERATIVO PARA LA SEGURIDAD VIAL DEL DISTRITO DE BARRANCABERMEJA</t>
  </si>
  <si>
    <t>Contratación agentes de tránsito, vigias, adquisición parque automotor, dotación agentes.</t>
  </si>
  <si>
    <t>DEMARCACIÓN, INSTALACIÓN Y MANTENIMIENTO DE SEÑALIZACIÓN VIAL EN EL DISTRITO DE BARRANCABERMEJA.</t>
  </si>
  <si>
    <t>No asignado</t>
  </si>
  <si>
    <t>Contratación cuadrilla de señalización, ingeniero de apoyo y suministros para señalización</t>
  </si>
  <si>
    <t>CONSTRUCCIÓN E INSTALACIÓN DE DISPOSITIVOS DE SEGURIDAD VIAL EN EL DISTRITO DE BARRANCABERMEJA.</t>
  </si>
  <si>
    <t>Obra para la construcción de reductores en concreto, instalación de bandas reductoras, instalación de reductores plásticos, otros dispositivos de seguridad vial y demarcación vial.</t>
  </si>
  <si>
    <t>MANTENIMIENTO CORRECTIVO, PREVENTIVO Y OPERACIÓN DEL SISTEMA DE SEMAFORIZACIÓN DEL DISTRITO DE BARRANCABERMEJA.</t>
  </si>
  <si>
    <t>Contratación técnicos electrónicos de apoyo, Mantenimiento, operación y acciones de mejoramiento de la red de semaforización.</t>
  </si>
  <si>
    <t>FORMULACIÓN DEL PLAN DE MOVILIDAD URBANA SOSTENIBLE DEL DISTRITO DE BARRANCABERMEJA.</t>
  </si>
  <si>
    <t>Formulación del Plan de Movilidad Urbana Sostenible.</t>
  </si>
  <si>
    <t>DISEÑO Y EJECUCIÓN DE LA CAMPAÑA ESTRATÉGICA DE SENSIBILIZACIÓN Y CAPACITACIÓN EN TEMÁTICAS DE CULTURA VIAL DEL DISTRITO DE BARRANCABERMEJA.</t>
  </si>
  <si>
    <t>Ejecución de estrategias de sensibilización y capacitación en seguridad vial.</t>
  </si>
  <si>
    <t>ESTUDIO PARA LA DEFINICIÓN NORMATIVA DE LAS VELOCIDADES SEGURAS EN EL DISTRITO DE BARRANCABERMEJA.</t>
  </si>
  <si>
    <t>Estudio para la definición normativa de las velocidades seguras en el distrito de Barrancabermeja</t>
  </si>
  <si>
    <t>FORTALECIMIENTO INSTITUCIONAL PARA OPTIMIZAR LOS PROCESOS Y SERVICIOS  DE LA INSPECCIÓN DE TRÁNSITO Y TRANSPORTE DE BARRANCABERMEJA.</t>
  </si>
  <si>
    <t>ADECUACIÓN DE LAS OFICINAS UBICADAS EN LA CRA 2 NO. 50-25 DE LA INSPECCIÓN DE TRÁNSITO Y TRANSPORTE DE BARRANCABERMEJA</t>
  </si>
  <si>
    <t>Adicional al contrato No. 129-2024 adecuación y mantenimiento ITTB</t>
  </si>
  <si>
    <t>ADECUACIÓN Y DOTACIÓN DE MOBILIARIO DE OFICINAS DE LA INSPECCIÓN DE TRANSITO Y TRANSPORTE DE BARRANCABERMEJA.</t>
  </si>
  <si>
    <t>Redistribución de oficinas y compra de mobiliario de oficina.</t>
  </si>
  <si>
    <t>ESTUDIOS TECNICOS PARA LA INTERVENCIÓN DE LA INFRAESTRUCTURA EN BIENES INMUEBLES DE LA ITTB.</t>
  </si>
  <si>
    <t xml:space="preserve">Estudio técnico para la Construcción de la Guardia de tránsito en lote de la ITTB, Estudio técnico para la remodelación de oficinas de la ITTB edificación antigua. </t>
  </si>
  <si>
    <t>DISEÑO Y EJECUCIÓN DE CAMPAÑA DE EDUCACIÓN Y SENSIBILIZACIÓN VIAL INCLUSIVA PARA FOMENTAR EL RESPETO A LAS NORMAS DE TRÁNSITO Y LA MOVILIDAD SEGURA DE LAS PERSONAS CON DISCAPACIDADES MULTIPLES EN EL DISTRITO DE BARRANCABERMEJA</t>
  </si>
  <si>
    <t>Campaña de educación y sensibilización vial inclusiva para fomentar el respeto a las normas de tránsito y la movilidad segura de las personas con discapacidad.</t>
  </si>
  <si>
    <t>ESTUDIO TÉCNICO PARA EL REDISEÑO INSTITUCIONAL DE LA INSPECCIÓN DE TRÁNSITO Y TRANSPORTE DE BARRANCABERMEJA.</t>
  </si>
  <si>
    <t>Estudio técnico para el rediseño Institucional de la Inspección de Tránsito y Transporte de Barrancabermeja.</t>
  </si>
  <si>
    <t>Lo registrado en recursos propios corresponde a recursos de la ITTB. Realizado adicional en recursos y tiempo al contrato No. 129-2024 adecuación y mantenimiento ITTB</t>
  </si>
  <si>
    <t>Continuación obra para la construcción de reductores en concreto, instalación de bandas reductoras, instalación de reductores plásticos, otros dispositivos de seguridad vial y demarcación vial.</t>
  </si>
  <si>
    <t>Contratación de apoyo a la gestión y ejecucón II fase sistema de gestión documental.</t>
  </si>
  <si>
    <t>DISEÑO Y EJECUCIÓN DE CAMPAÑA DE SEGURIDAD VIAL POR UN FIN DE AÑO DONDE NADIE FALTE EN LA MESA EN EL DISTRITO DE BARRANCABERMEJA</t>
  </si>
  <si>
    <t>Contratación campaña decembrina de seguridad vial</t>
  </si>
  <si>
    <t>FORTALECIMIENTO DEL CONTROL OPERATIVO MEDIANTE LA IMPLEMENTACIÓN DEL SOFTWARE DE DENUNCIAS CIUDADANAS  (CAZA INFRACTORES) EN EL DISTRITO DE BARRANCABERMEJA.</t>
  </si>
  <si>
    <t>Implementación software de denuncias ciudadanas</t>
  </si>
  <si>
    <t>ADECUACIÓN Y AMPLIACIÓN DE LA INFRAESTRUCTURA DE LA INSPECCIÓN DE TRÁNSITO Y TRANSPORTE EN EL DISTRITO BARRANCABERMEJA</t>
  </si>
  <si>
    <t>Adición al contrato de obra e interventoria de Adecuación y ampliación de la ITTB con recursos del Distrito de Barrancabermeja (Contratos Nos. 066-067 de 2023)</t>
  </si>
  <si>
    <t>Lo registrado en recursos propios corresponde a recursos de la ITTB. Ejecutado adición al contrato de obra No. 137 y 138 de 2024</t>
  </si>
  <si>
    <t>Lo registrado en recursos propios corresponde a recursos de la ITTB. En ejecución campaña de seguridad vial inclusiva mediante contrato No. CA-ITTB-002</t>
  </si>
  <si>
    <t>Recursos otros corresponde a RECURSOS PROPIOS DE LA ALCALDIA DlSTRITAL de Barrancabermeja. Adición al contrato de obra e interventoria de Adecuación y ampliación de la ITTB con recursos del Distrito de Barrancabermeja (Contratos Nos. 066-067 de 2023)</t>
  </si>
  <si>
    <t>Lo registrado en Recursos propios corresponde a recursos de la ITTB, proyecto certificado el 25/08/2025, contratados 35 vigias de seguridad vial, 15 agentes de tránsito, en ejecución contrato para la compra de motocicletas.</t>
  </si>
  <si>
    <t>Lo registrado en recursos propios corresponde a recursos de la ITTB. Certificado el 05/06/2025 contratos de cuadrilla de señalización, ingenieros de apoyo y compra de insumos para señalizar, compra máquina de señalización.</t>
  </si>
  <si>
    <t>Lo registrado en recursos propios corresponde a recursos de la ITTB. Contratados ingeniero y tecnólogo electrónico de apoyo al mantenimiento de semáforos, contratación obra para el mantenimiento y operación de la semaforización.</t>
  </si>
  <si>
    <t>Lo registrado en recursos propios corresponde a recursos de la ITTB. Sin ejecución en la vigencia 2025.</t>
  </si>
  <si>
    <t>Lo registrado en recursos propios corresponde a recursos de la ITTB. Sin ejecución vigencia 2025.</t>
  </si>
  <si>
    <t>Lo registrado en recursos propios corresponde a recursos de la ITTB. Proyecto certificado el 27 de marzo de 2025. ejecución contratos de profesionales y apoyo a la gestión de la ITTB, ejecución II fase de implementación de la gestión documental contrato No. LP-ITTB 001.proyecto con adición de recursos de funcionamiento para el sistema de gestión documental (compromisos inversión $1.194.676.675, funcionamiento $189.810.395)</t>
  </si>
  <si>
    <t xml:space="preserve">Lo registrado en recursos propios corresponde a recursos de la ITTB. Ejecución contrato No. CTTO MEC-ITTB-010-2025 </t>
  </si>
  <si>
    <t>Lo registrado en recursos propios corresponde a recursos de la ITTB. Certificado el 20 de octubre de 2025, Ejecución campaña decembrina de seguridad vial mediante contrato No. CTTO CA-003</t>
  </si>
  <si>
    <t>Lo registrado en recursos propios corresponde a recursos de la ITTB. Certificado el 12 de agosto de 2025.Ejecución Contrato No. MEC-ITTB-006-2025</t>
  </si>
  <si>
    <t>Lo registrado en otros corresponde a apoyo técnico de la Agencia Nacional de Seguridad Vial para la realización de estudio de tramo vial para gestión de velocidades, a la fecha se ha realizado la visita técnica de análisis y en espera de la radicación del estudio. Tramos viales: Calle 60 - Diagonal 56 - Carrera 11 - Carrera 12 - Calle 49 - Calle 52 entre carreras 11 y 28 y Carrera 28 entre calles 52 y 60 a través del contrato de consultoría No. PA-315-2025 con la ANSV.</t>
  </si>
  <si>
    <t>Lo registrado en Recursos propios corresponde a recursos de la ITTB. Recurso otros corresponde a cofinanciación con entidad externa. Proyecto certificado el 21 de marzo de 2025. Ejecutado contrato No. 73 Campaña de Seguridad Vial</t>
  </si>
  <si>
    <t>Beneficiarios Proyectados</t>
  </si>
  <si>
    <t>Beneficiarios Cubiertos</t>
  </si>
  <si>
    <t>Beneficiarios</t>
  </si>
  <si>
    <t>Beneficiarios proyectados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</si>
</sst>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dd/mmm/yy"/>
    <numFmt numFmtId="168" formatCode="&quot;&quot;"/>
    <numFmt numFmtId="169" formatCode="_-&quot;$&quot;\ * #,##0_-;\-&quot;$&quot;\ * #,##0_-;_-&quot;$&quot;\ * &quot;-&quot;??_-;_-@_-"/>
    <numFmt numFmtId="170" formatCode="_-&quot;$&quot;* #,##0.0_-;\-&quot;$&quot;* #,##0.0_-;_-&quot;$&quot;* &quot;-&quot;_-;_-@_-"/>
    <numFmt numFmtId="171" formatCode="&quot;$&quot;\ #,##0"/>
    <numFmt numFmtId="172" formatCode="0.0"/>
    <numFmt numFmtId="173" formatCode="0.0%"/>
    <numFmt numFmtId="174" formatCode="_-&quot;$&quot;* #,##0.00_-;\-&quot;$&quot;* #,##0.00_-;_-&quot;$&quot;* &quot;-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8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9"/>
      <name val="Arial"/>
      <family val="2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33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rgb="FFFFFF00"/>
      </bottom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rgb="FFFFFF00"/>
      </top>
      <bottom style="thin">
        <color indexed="64"/>
      </bottom>
      <diagonal/>
    </border>
    <border>
      <left/>
      <right style="thick">
        <color rgb="FFFFFF00"/>
      </right>
      <top style="thick">
        <color rgb="FFFFFF00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5" fontId="1" fillId="0" borderId="0" xfId="2" applyFont="1" applyFill="1" applyAlignment="1">
      <alignment vertical="center"/>
    </xf>
    <xf numFmtId="165" fontId="2" fillId="2" borderId="2" xfId="2" applyFont="1" applyFill="1" applyBorder="1" applyAlignment="1">
      <alignment vertical="center" wrapText="1"/>
    </xf>
    <xf numFmtId="165" fontId="2" fillId="2" borderId="2" xfId="2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165" fontId="1" fillId="3" borderId="0" xfId="2" applyFont="1" applyFill="1" applyAlignment="1">
      <alignment vertical="center"/>
    </xf>
    <xf numFmtId="0" fontId="1" fillId="3" borderId="0" xfId="0" applyFon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1" fontId="8" fillId="5" borderId="6" xfId="0" applyNumberFormat="1" applyFont="1" applyFill="1" applyBorder="1" applyAlignment="1">
      <alignment horizontal="center" vertical="center" wrapText="1"/>
    </xf>
    <xf numFmtId="165" fontId="2" fillId="6" borderId="6" xfId="2" applyFont="1" applyFill="1" applyBorder="1" applyAlignment="1">
      <alignment horizontal="center" vertical="center" wrapText="1"/>
    </xf>
    <xf numFmtId="165" fontId="8" fillId="6" borderId="6" xfId="2" applyFont="1" applyFill="1" applyBorder="1" applyAlignment="1">
      <alignment horizontal="center" vertical="center" wrapText="1"/>
    </xf>
    <xf numFmtId="165" fontId="8" fillId="6" borderId="5" xfId="2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165" fontId="2" fillId="7" borderId="6" xfId="2" applyFont="1" applyFill="1" applyBorder="1" applyAlignment="1">
      <alignment horizontal="center" vertical="center" wrapText="1"/>
    </xf>
    <xf numFmtId="165" fontId="8" fillId="7" borderId="6" xfId="2" applyFont="1" applyFill="1" applyBorder="1" applyAlignment="1">
      <alignment horizontal="center" vertical="center" wrapText="1"/>
    </xf>
    <xf numFmtId="165" fontId="8" fillId="7" borderId="5" xfId="2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8" fillId="5" borderId="8" xfId="2" applyFont="1" applyFill="1" applyBorder="1" applyAlignment="1">
      <alignment horizontal="center" vertical="center" wrapText="1"/>
    </xf>
    <xf numFmtId="44" fontId="1" fillId="3" borderId="0" xfId="1" applyFont="1" applyFill="1" applyAlignment="1">
      <alignment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/>
    <xf numFmtId="0" fontId="4" fillId="2" borderId="0" xfId="0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2" fillId="12" borderId="6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1" fontId="12" fillId="0" borderId="1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9" fontId="11" fillId="9" borderId="0" xfId="1" applyNumberFormat="1" applyFont="1" applyFill="1" applyAlignment="1">
      <alignment horizontal="center" vertical="center" wrapText="1"/>
    </xf>
    <xf numFmtId="169" fontId="11" fillId="9" borderId="0" xfId="1" applyNumberFormat="1" applyFont="1" applyFill="1" applyAlignment="1">
      <alignment horizontal="center" vertical="center"/>
    </xf>
    <xf numFmtId="1" fontId="0" fillId="3" borderId="13" xfId="0" applyNumberFormat="1" applyFill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 wrapText="1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left" wrapText="1"/>
    </xf>
    <xf numFmtId="171" fontId="0" fillId="3" borderId="13" xfId="0" applyNumberForma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1" fontId="0" fillId="3" borderId="4" xfId="0" applyNumberFormat="1" applyFill="1" applyBorder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center" wrapText="1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left" wrapText="1"/>
    </xf>
    <xf numFmtId="171" fontId="0" fillId="3" borderId="4" xfId="0" applyNumberForma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 wrapText="1"/>
    </xf>
    <xf numFmtId="171" fontId="0" fillId="0" borderId="0" xfId="0" applyNumberFormat="1" applyAlignment="1">
      <alignment horizontal="center" wrapText="1"/>
    </xf>
    <xf numFmtId="169" fontId="11" fillId="9" borderId="4" xfId="1" applyNumberFormat="1" applyFont="1" applyFill="1" applyBorder="1" applyAlignment="1" applyProtection="1">
      <alignment horizontal="center" vertical="center" wrapText="1"/>
    </xf>
    <xf numFmtId="1" fontId="12" fillId="0" borderId="12" xfId="0" applyNumberFormat="1" applyFont="1" applyBorder="1" applyAlignment="1" applyProtection="1">
      <alignment horizontal="center" vertical="center" wrapText="1"/>
      <protection locked="0"/>
    </xf>
    <xf numFmtId="169" fontId="11" fillId="3" borderId="4" xfId="1" applyNumberFormat="1" applyFont="1" applyFill="1" applyBorder="1" applyAlignment="1" applyProtection="1">
      <alignment horizontal="center" vertical="center" wrapText="1"/>
    </xf>
    <xf numFmtId="169" fontId="0" fillId="0" borderId="4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 applyFill="1" applyAlignment="1">
      <alignment horizontal="center" wrapText="1"/>
    </xf>
    <xf numFmtId="0" fontId="0" fillId="0" borderId="4" xfId="0" applyBorder="1" applyAlignment="1" applyProtection="1">
      <alignment horizontal="center" wrapText="1"/>
      <protection locked="0"/>
    </xf>
    <xf numFmtId="44" fontId="0" fillId="0" borderId="4" xfId="1" applyFont="1" applyFill="1" applyBorder="1" applyAlignment="1" applyProtection="1">
      <alignment horizontal="center" wrapText="1"/>
      <protection locked="0"/>
    </xf>
    <xf numFmtId="44" fontId="0" fillId="0" borderId="4" xfId="0" applyNumberFormat="1" applyBorder="1" applyAlignment="1" applyProtection="1">
      <alignment horizontal="center" wrapText="1"/>
      <protection locked="0"/>
    </xf>
    <xf numFmtId="1" fontId="11" fillId="6" borderId="4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1" fontId="4" fillId="3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2" fillId="2" borderId="0" xfId="2" applyFont="1" applyFill="1" applyBorder="1" applyAlignment="1" applyProtection="1">
      <alignment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8" fontId="21" fillId="0" borderId="0" xfId="0" applyNumberFormat="1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left" vertical="center"/>
      <protection locked="0"/>
    </xf>
    <xf numFmtId="1" fontId="21" fillId="0" borderId="0" xfId="0" applyNumberFormat="1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7" fontId="21" fillId="0" borderId="0" xfId="0" applyNumberFormat="1" applyFont="1" applyAlignment="1" applyProtection="1">
      <alignment horizontal="center" vertical="center"/>
      <protection locked="0"/>
    </xf>
    <xf numFmtId="165" fontId="23" fillId="6" borderId="0" xfId="2" applyFont="1" applyFill="1" applyBorder="1" applyAlignment="1" applyProtection="1">
      <alignment vertical="center"/>
    </xf>
    <xf numFmtId="165" fontId="21" fillId="0" borderId="0" xfId="2" applyFont="1" applyFill="1" applyBorder="1" applyAlignment="1" applyProtection="1">
      <alignment vertical="center"/>
      <protection locked="0"/>
    </xf>
    <xf numFmtId="44" fontId="23" fillId="7" borderId="0" xfId="1" applyFont="1" applyFill="1" applyBorder="1" applyAlignment="1" applyProtection="1">
      <alignment vertical="center"/>
    </xf>
    <xf numFmtId="44" fontId="21" fillId="0" borderId="0" xfId="1" applyFont="1" applyFill="1" applyBorder="1" applyAlignment="1" applyProtection="1">
      <alignment vertical="center"/>
      <protection locked="0"/>
    </xf>
    <xf numFmtId="44" fontId="23" fillId="8" borderId="0" xfId="1" applyFont="1" applyFill="1" applyBorder="1" applyAlignment="1" applyProtection="1">
      <alignment vertical="center"/>
    </xf>
    <xf numFmtId="44" fontId="20" fillId="0" borderId="0" xfId="1" applyFont="1" applyFill="1" applyAlignment="1" applyProtection="1">
      <alignment vertical="center"/>
      <protection locked="0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1" fontId="22" fillId="0" borderId="0" xfId="4" applyNumberFormat="1" applyFont="1" applyAlignment="1" applyProtection="1">
      <alignment horizontal="left" vertical="center"/>
      <protection locked="0"/>
    </xf>
    <xf numFmtId="165" fontId="20" fillId="0" borderId="0" xfId="2" applyFont="1" applyFill="1" applyBorder="1" applyAlignment="1" applyProtection="1">
      <alignment vertical="center"/>
      <protection locked="0"/>
    </xf>
    <xf numFmtId="0" fontId="20" fillId="0" borderId="0" xfId="2" applyNumberFormat="1" applyFont="1" applyFill="1" applyBorder="1" applyAlignment="1" applyProtection="1">
      <alignment vertical="center"/>
      <protection locked="0"/>
    </xf>
    <xf numFmtId="44" fontId="20" fillId="0" borderId="0" xfId="1" applyFont="1" applyFill="1" applyBorder="1" applyAlignment="1" applyProtection="1">
      <alignment vertical="center"/>
      <protection locked="0"/>
    </xf>
    <xf numFmtId="0" fontId="21" fillId="0" borderId="6" xfId="0" applyFont="1" applyBorder="1" applyAlignment="1">
      <alignment vertical="center"/>
    </xf>
    <xf numFmtId="0" fontId="21" fillId="0" borderId="0" xfId="0" applyFont="1"/>
    <xf numFmtId="1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165" fontId="21" fillId="0" borderId="6" xfId="0" applyNumberFormat="1" applyFont="1" applyBorder="1" applyAlignment="1" applyProtection="1">
      <alignment vertical="center"/>
      <protection locked="0"/>
    </xf>
    <xf numFmtId="165" fontId="21" fillId="0" borderId="6" xfId="0" applyNumberFormat="1" applyFont="1" applyBorder="1" applyAlignment="1">
      <alignment vertical="center"/>
    </xf>
    <xf numFmtId="165" fontId="21" fillId="0" borderId="0" xfId="0" applyNumberFormat="1" applyFont="1"/>
    <xf numFmtId="170" fontId="21" fillId="0" borderId="6" xfId="0" applyNumberFormat="1" applyFont="1" applyBorder="1" applyAlignment="1">
      <alignment vertical="center"/>
    </xf>
    <xf numFmtId="169" fontId="11" fillId="3" borderId="6" xfId="1" applyNumberFormat="1" applyFont="1" applyFill="1" applyBorder="1" applyAlignment="1" applyProtection="1">
      <alignment horizontal="center" vertical="center" wrapText="1"/>
    </xf>
    <xf numFmtId="169" fontId="11" fillId="3" borderId="12" xfId="1" applyNumberFormat="1" applyFont="1" applyFill="1" applyBorder="1" applyAlignment="1" applyProtection="1">
      <alignment horizontal="center" vertical="center" wrapText="1"/>
    </xf>
    <xf numFmtId="169" fontId="11" fillId="9" borderId="6" xfId="1" applyNumberFormat="1" applyFont="1" applyFill="1" applyBorder="1" applyAlignment="1" applyProtection="1">
      <alignment horizontal="center" vertical="center" wrapText="1"/>
    </xf>
    <xf numFmtId="169" fontId="11" fillId="3" borderId="13" xfId="1" applyNumberFormat="1" applyFont="1" applyFill="1" applyBorder="1" applyAlignment="1" applyProtection="1">
      <alignment horizontal="center" vertical="center" wrapText="1"/>
    </xf>
    <xf numFmtId="169" fontId="11" fillId="3" borderId="0" xfId="1" applyNumberFormat="1" applyFont="1" applyFill="1" applyAlignment="1" applyProtection="1">
      <alignment horizontal="center" vertical="center" wrapText="1"/>
    </xf>
    <xf numFmtId="169" fontId="24" fillId="3" borderId="0" xfId="1" applyNumberFormat="1" applyFont="1" applyFill="1" applyAlignment="1" applyProtection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9" fontId="21" fillId="0" borderId="0" xfId="9" applyFont="1" applyBorder="1" applyAlignment="1" applyProtection="1">
      <alignment horizontal="center" vertical="center"/>
    </xf>
    <xf numFmtId="0" fontId="3" fillId="13" borderId="22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27" fillId="0" borderId="0" xfId="0" applyFont="1"/>
    <xf numFmtId="1" fontId="28" fillId="6" borderId="26" xfId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1" fontId="11" fillId="19" borderId="4" xfId="1" applyNumberFormat="1" applyFont="1" applyFill="1" applyBorder="1" applyAlignment="1" applyProtection="1">
      <alignment horizontal="center" vertical="center" wrapText="1"/>
    </xf>
    <xf numFmtId="169" fontId="11" fillId="19" borderId="4" xfId="1" applyNumberFormat="1" applyFont="1" applyFill="1" applyBorder="1" applyAlignment="1" applyProtection="1">
      <alignment horizontal="center" vertical="center" wrapText="1"/>
    </xf>
    <xf numFmtId="0" fontId="11" fillId="19" borderId="4" xfId="1" applyNumberFormat="1" applyFont="1" applyFill="1" applyBorder="1" applyAlignment="1" applyProtection="1">
      <alignment horizontal="center" vertical="center" wrapText="1"/>
    </xf>
    <xf numFmtId="1" fontId="11" fillId="19" borderId="0" xfId="1" applyNumberFormat="1" applyFont="1" applyFill="1" applyAlignment="1" applyProtection="1">
      <alignment horizontal="center" vertical="center"/>
    </xf>
    <xf numFmtId="169" fontId="11" fillId="19" borderId="0" xfId="1" applyNumberFormat="1" applyFont="1" applyFill="1" applyAlignment="1" applyProtection="1">
      <alignment horizontal="center" vertical="center"/>
    </xf>
    <xf numFmtId="169" fontId="11" fillId="19" borderId="0" xfId="1" applyNumberFormat="1" applyFont="1" applyFill="1" applyAlignment="1" applyProtection="1">
      <alignment horizontal="center" vertical="center" wrapText="1"/>
    </xf>
    <xf numFmtId="1" fontId="11" fillId="19" borderId="3" xfId="1" applyNumberFormat="1" applyFont="1" applyFill="1" applyBorder="1" applyAlignment="1" applyProtection="1">
      <alignment horizontal="center" vertical="center"/>
    </xf>
    <xf numFmtId="1" fontId="11" fillId="19" borderId="4" xfId="1" applyNumberFormat="1" applyFont="1" applyFill="1" applyBorder="1" applyAlignment="1" applyProtection="1">
      <alignment horizontal="center" vertical="center"/>
    </xf>
    <xf numFmtId="169" fontId="11" fillId="19" borderId="4" xfId="1" applyNumberFormat="1" applyFont="1" applyFill="1" applyBorder="1" applyAlignment="1" applyProtection="1">
      <alignment horizontal="center" vertical="center"/>
    </xf>
    <xf numFmtId="169" fontId="11" fillId="19" borderId="3" xfId="1" applyNumberFormat="1" applyFont="1" applyFill="1" applyBorder="1" applyAlignment="1" applyProtection="1">
      <alignment horizontal="center" vertical="center"/>
    </xf>
    <xf numFmtId="2" fontId="11" fillId="19" borderId="4" xfId="1" applyNumberFormat="1" applyFont="1" applyFill="1" applyBorder="1" applyAlignment="1" applyProtection="1">
      <alignment horizontal="center" vertical="center" wrapText="1"/>
    </xf>
    <xf numFmtId="171" fontId="11" fillId="19" borderId="4" xfId="1" applyNumberFormat="1" applyFont="1" applyFill="1" applyBorder="1" applyAlignment="1" applyProtection="1">
      <alignment horizontal="center" vertical="center" wrapText="1"/>
    </xf>
    <xf numFmtId="172" fontId="11" fillId="19" borderId="4" xfId="1" applyNumberFormat="1" applyFont="1" applyFill="1" applyBorder="1" applyAlignment="1" applyProtection="1">
      <alignment horizontal="center" vertical="center" wrapText="1"/>
    </xf>
    <xf numFmtId="1" fontId="11" fillId="20" borderId="4" xfId="1" applyNumberFormat="1" applyFont="1" applyFill="1" applyBorder="1" applyAlignment="1" applyProtection="1">
      <alignment horizontal="center" vertical="center" wrapText="1"/>
    </xf>
    <xf numFmtId="49" fontId="11" fillId="19" borderId="4" xfId="1" applyNumberFormat="1" applyFont="1" applyFill="1" applyBorder="1" applyAlignment="1" applyProtection="1">
      <alignment horizontal="center" vertical="center" wrapText="1"/>
    </xf>
    <xf numFmtId="169" fontId="11" fillId="19" borderId="13" xfId="1" applyNumberFormat="1" applyFont="1" applyFill="1" applyBorder="1" applyAlignment="1" applyProtection="1">
      <alignment horizontal="center" vertical="center" wrapText="1"/>
    </xf>
    <xf numFmtId="0" fontId="26" fillId="17" borderId="31" xfId="0" applyFont="1" applyFill="1" applyBorder="1" applyAlignment="1">
      <alignment horizontal="center" vertical="center" wrapText="1"/>
    </xf>
    <xf numFmtId="173" fontId="26" fillId="18" borderId="32" xfId="9" applyNumberFormat="1" applyFont="1" applyFill="1" applyBorder="1" applyAlignment="1">
      <alignment horizontal="center" vertical="center" wrapText="1"/>
    </xf>
    <xf numFmtId="1" fontId="30" fillId="6" borderId="29" xfId="1" applyNumberFormat="1" applyFont="1" applyFill="1" applyBorder="1" applyAlignment="1" applyProtection="1">
      <alignment horizontal="center" vertical="center"/>
      <protection locked="0"/>
    </xf>
    <xf numFmtId="173" fontId="30" fillId="6" borderId="12" xfId="9" applyNumberFormat="1" applyFont="1" applyFill="1" applyBorder="1" applyAlignment="1" applyProtection="1">
      <alignment horizontal="center" vertical="center"/>
      <protection locked="0"/>
    </xf>
    <xf numFmtId="1" fontId="30" fillId="6" borderId="26" xfId="1" applyNumberFormat="1" applyFont="1" applyFill="1" applyBorder="1" applyAlignment="1" applyProtection="1">
      <alignment horizontal="center" vertical="center"/>
      <protection locked="0"/>
    </xf>
    <xf numFmtId="173" fontId="30" fillId="6" borderId="4" xfId="9" applyNumberFormat="1" applyFont="1" applyFill="1" applyBorder="1" applyAlignment="1" applyProtection="1">
      <alignment horizontal="center" vertical="center"/>
      <protection locked="0"/>
    </xf>
    <xf numFmtId="1" fontId="30" fillId="6" borderId="30" xfId="1" applyNumberFormat="1" applyFont="1" applyFill="1" applyBorder="1" applyAlignment="1" applyProtection="1">
      <alignment horizontal="center" vertical="center"/>
      <protection locked="0"/>
    </xf>
    <xf numFmtId="173" fontId="30" fillId="6" borderId="13" xfId="9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173" fontId="29" fillId="0" borderId="0" xfId="9" applyNumberFormat="1" applyFont="1"/>
    <xf numFmtId="0" fontId="32" fillId="0" borderId="6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3" fontId="3" fillId="2" borderId="2" xfId="9" applyNumberFormat="1" applyFont="1" applyFill="1" applyBorder="1" applyAlignment="1">
      <alignment horizontal="center" vertical="center" wrapText="1"/>
    </xf>
    <xf numFmtId="173" fontId="8" fillId="4" borderId="6" xfId="9" applyNumberFormat="1" applyFont="1" applyFill="1" applyBorder="1" applyAlignment="1">
      <alignment horizontal="center" vertical="center" wrapText="1"/>
    </xf>
    <xf numFmtId="1" fontId="31" fillId="6" borderId="0" xfId="1" applyNumberFormat="1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73" fontId="21" fillId="0" borderId="0" xfId="0" applyNumberFormat="1" applyFont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173" fontId="6" fillId="3" borderId="0" xfId="9" applyNumberFormat="1" applyFont="1" applyFill="1" applyAlignment="1">
      <alignment horizontal="center" vertical="center"/>
    </xf>
    <xf numFmtId="173" fontId="6" fillId="0" borderId="0" xfId="9" applyNumberFormat="1" applyFont="1" applyAlignment="1">
      <alignment horizontal="center" vertical="center"/>
    </xf>
    <xf numFmtId="0" fontId="32" fillId="21" borderId="0" xfId="0" applyFont="1" applyFill="1" applyAlignment="1">
      <alignment horizontal="center" vertical="center"/>
    </xf>
    <xf numFmtId="173" fontId="32" fillId="21" borderId="0" xfId="9" applyNumberFormat="1" applyFont="1" applyFill="1" applyAlignment="1">
      <alignment horizontal="center" vertical="center"/>
    </xf>
    <xf numFmtId="0" fontId="5" fillId="17" borderId="0" xfId="0" applyFont="1" applyFill="1" applyAlignment="1">
      <alignment vertical="center"/>
    </xf>
    <xf numFmtId="165" fontId="10" fillId="4" borderId="7" xfId="2" applyFont="1" applyFill="1" applyBorder="1" applyAlignment="1" applyProtection="1">
      <alignment horizontal="center" vertical="center"/>
      <protection locked="0"/>
    </xf>
    <xf numFmtId="2" fontId="21" fillId="0" borderId="0" xfId="0" applyNumberFormat="1" applyFont="1" applyAlignment="1">
      <alignment horizontal="center" vertical="center"/>
    </xf>
    <xf numFmtId="44" fontId="20" fillId="0" borderId="0" xfId="1" applyFont="1" applyFill="1" applyAlignment="1" applyProtection="1">
      <alignment horizontal="left" vertical="top"/>
      <protection locked="0"/>
    </xf>
    <xf numFmtId="0" fontId="20" fillId="0" borderId="0" xfId="1" applyNumberFormat="1" applyFont="1" applyFill="1" applyAlignment="1" applyProtection="1">
      <alignment vertical="center"/>
      <protection locked="0"/>
    </xf>
    <xf numFmtId="1" fontId="22" fillId="0" borderId="0" xfId="4" applyNumberFormat="1" applyFont="1" applyAlignment="1" applyProtection="1">
      <alignment horizontal="right" vertical="center"/>
      <protection locked="0"/>
    </xf>
    <xf numFmtId="1" fontId="22" fillId="0" borderId="0" xfId="4" applyNumberFormat="1" applyFont="1" applyAlignment="1" applyProtection="1">
      <alignment horizontal="right" vertical="top"/>
      <protection locked="0"/>
    </xf>
    <xf numFmtId="1" fontId="21" fillId="0" borderId="0" xfId="0" applyNumberFormat="1" applyFont="1" applyAlignment="1" applyProtection="1">
      <alignment horizontal="right" vertical="center"/>
      <protection locked="0"/>
    </xf>
    <xf numFmtId="0" fontId="20" fillId="0" borderId="0" xfId="1" applyNumberFormat="1" applyFont="1" applyFill="1" applyAlignment="1" applyProtection="1">
      <alignment horizontal="left" vertical="top"/>
      <protection locked="0"/>
    </xf>
    <xf numFmtId="1" fontId="22" fillId="3" borderId="0" xfId="0" applyNumberFormat="1" applyFont="1" applyFill="1" applyAlignment="1" applyProtection="1">
      <alignment horizontal="right" vertical="center"/>
      <protection locked="0"/>
    </xf>
    <xf numFmtId="165" fontId="21" fillId="9" borderId="0" xfId="2" applyFont="1" applyFill="1" applyBorder="1" applyAlignment="1" applyProtection="1">
      <alignment vertical="center"/>
      <protection locked="0"/>
    </xf>
    <xf numFmtId="174" fontId="21" fillId="9" borderId="0" xfId="2" applyNumberFormat="1" applyFont="1" applyFill="1" applyBorder="1" applyAlignment="1" applyProtection="1">
      <alignment vertical="center"/>
      <protection locked="0"/>
    </xf>
    <xf numFmtId="165" fontId="21" fillId="22" borderId="0" xfId="2" applyFont="1" applyFill="1" applyBorder="1" applyAlignment="1" applyProtection="1">
      <alignment vertical="center"/>
      <protection locked="0"/>
    </xf>
    <xf numFmtId="165" fontId="21" fillId="23" borderId="0" xfId="2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173" fontId="32" fillId="0" borderId="0" xfId="9" applyNumberFormat="1" applyFont="1" applyFill="1" applyAlignment="1">
      <alignment horizontal="center" vertical="center"/>
    </xf>
    <xf numFmtId="9" fontId="21" fillId="0" borderId="0" xfId="9" applyFont="1" applyFill="1" applyBorder="1" applyAlignment="1" applyProtection="1">
      <alignment horizontal="center" vertical="center"/>
    </xf>
    <xf numFmtId="0" fontId="22" fillId="0" borderId="4" xfId="3" applyFont="1" applyBorder="1" applyAlignment="1" applyProtection="1">
      <alignment horizontal="left" vertical="center"/>
      <protection locked="0"/>
    </xf>
    <xf numFmtId="1" fontId="22" fillId="0" borderId="4" xfId="4" applyNumberFormat="1" applyFont="1" applyBorder="1" applyAlignment="1" applyProtection="1">
      <alignment horizontal="right" vertical="center"/>
      <protection locked="0"/>
    </xf>
    <xf numFmtId="1" fontId="22" fillId="3" borderId="4" xfId="0" applyNumberFormat="1" applyFont="1" applyFill="1" applyBorder="1" applyAlignment="1" applyProtection="1">
      <alignment horizontal="right" vertical="center"/>
      <protection locked="0"/>
    </xf>
    <xf numFmtId="0" fontId="8" fillId="24" borderId="4" xfId="0" applyFont="1" applyFill="1" applyBorder="1" applyAlignment="1">
      <alignment horizontal="center" vertical="center" wrapText="1"/>
    </xf>
    <xf numFmtId="0" fontId="8" fillId="24" borderId="4" xfId="0" applyFont="1" applyFill="1" applyBorder="1" applyAlignment="1">
      <alignment horizontal="center" vertical="center"/>
    </xf>
    <xf numFmtId="1" fontId="8" fillId="24" borderId="4" xfId="0" applyNumberFormat="1" applyFont="1" applyFill="1" applyBorder="1" applyAlignment="1">
      <alignment horizontal="center" vertical="center" wrapText="1"/>
    </xf>
    <xf numFmtId="1" fontId="21" fillId="0" borderId="4" xfId="9" applyNumberFormat="1" applyFont="1" applyBorder="1" applyAlignment="1" applyProtection="1">
      <alignment horizontal="center" vertical="center"/>
    </xf>
    <xf numFmtId="1" fontId="21" fillId="0" borderId="4" xfId="9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horizontal="left" vertical="center" wrapText="1"/>
      <protection locked="0"/>
    </xf>
    <xf numFmtId="3" fontId="21" fillId="0" borderId="0" xfId="9" applyNumberFormat="1" applyFont="1" applyBorder="1" applyAlignment="1" applyProtection="1">
      <alignment horizontal="center" vertical="center"/>
    </xf>
    <xf numFmtId="3" fontId="21" fillId="0" borderId="0" xfId="9" applyNumberFormat="1" applyFont="1" applyFill="1" applyBorder="1" applyAlignment="1" applyProtection="1">
      <alignment horizontal="center" vertical="center"/>
    </xf>
    <xf numFmtId="1" fontId="35" fillId="0" borderId="0" xfId="4" applyNumberFormat="1" applyFont="1" applyAlignment="1" applyProtection="1">
      <alignment horizontal="right" vertical="center"/>
      <protection locked="0"/>
    </xf>
    <xf numFmtId="0" fontId="35" fillId="0" borderId="0" xfId="3" applyFont="1" applyAlignment="1" applyProtection="1">
      <alignment horizontal="left" vertical="center" wrapText="1"/>
      <protection locked="0"/>
    </xf>
    <xf numFmtId="165" fontId="19" fillId="7" borderId="8" xfId="2" applyFont="1" applyFill="1" applyBorder="1" applyAlignment="1">
      <alignment horizontal="center" vertical="center"/>
    </xf>
    <xf numFmtId="165" fontId="9" fillId="8" borderId="8" xfId="2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165" fontId="13" fillId="11" borderId="9" xfId="2" applyFont="1" applyFill="1" applyBorder="1" applyAlignment="1">
      <alignment horizontal="center" vertical="center"/>
    </xf>
    <xf numFmtId="165" fontId="13" fillId="11" borderId="8" xfId="2" applyFont="1" applyFill="1" applyBorder="1" applyAlignment="1">
      <alignment horizontal="center" vertical="center"/>
    </xf>
    <xf numFmtId="165" fontId="13" fillId="11" borderId="11" xfId="2" applyFont="1" applyFill="1" applyBorder="1" applyAlignment="1">
      <alignment horizontal="center" vertical="center"/>
    </xf>
    <xf numFmtId="165" fontId="9" fillId="6" borderId="9" xfId="2" applyFont="1" applyFill="1" applyBorder="1" applyAlignment="1">
      <alignment horizontal="center" vertical="center"/>
    </xf>
    <xf numFmtId="165" fontId="9" fillId="6" borderId="8" xfId="2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5" fillId="15" borderId="15" xfId="0" applyFont="1" applyFill="1" applyBorder="1" applyAlignment="1">
      <alignment horizontal="center" vertical="center"/>
    </xf>
    <xf numFmtId="0" fontId="15" fillId="15" borderId="16" xfId="0" applyFont="1" applyFill="1" applyBorder="1" applyAlignment="1">
      <alignment horizontal="center" vertical="center"/>
    </xf>
    <xf numFmtId="0" fontId="15" fillId="15" borderId="17" xfId="0" applyFont="1" applyFill="1" applyBorder="1" applyAlignment="1">
      <alignment horizontal="center" vertical="center"/>
    </xf>
    <xf numFmtId="0" fontId="15" fillId="16" borderId="15" xfId="0" applyFont="1" applyFill="1" applyBorder="1" applyAlignment="1">
      <alignment horizontal="center" vertical="center" wrapText="1"/>
    </xf>
    <xf numFmtId="0" fontId="15" fillId="16" borderId="16" xfId="0" applyFont="1" applyFill="1" applyBorder="1" applyAlignment="1">
      <alignment horizontal="center" vertical="center" wrapText="1"/>
    </xf>
    <xf numFmtId="0" fontId="15" fillId="16" borderId="18" xfId="0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center" vertical="center"/>
    </xf>
    <xf numFmtId="0" fontId="15" fillId="15" borderId="20" xfId="0" applyFont="1" applyFill="1" applyBorder="1" applyAlignment="1">
      <alignment horizontal="center" vertical="center"/>
    </xf>
    <xf numFmtId="0" fontId="15" fillId="15" borderId="21" xfId="0" applyFont="1" applyFill="1" applyBorder="1" applyAlignment="1">
      <alignment horizontal="center" vertical="center"/>
    </xf>
    <xf numFmtId="1" fontId="14" fillId="13" borderId="4" xfId="0" applyNumberFormat="1" applyFont="1" applyFill="1" applyBorder="1" applyAlignment="1">
      <alignment horizontal="center" vertical="center" wrapText="1"/>
    </xf>
    <xf numFmtId="0" fontId="26" fillId="17" borderId="24" xfId="0" applyFont="1" applyFill="1" applyBorder="1" applyAlignment="1">
      <alignment horizontal="center" vertical="center" wrapText="1"/>
    </xf>
    <xf numFmtId="0" fontId="26" fillId="17" borderId="25" xfId="0" applyFont="1" applyFill="1" applyBorder="1" applyAlignment="1">
      <alignment horizontal="center" vertical="center" wrapText="1"/>
    </xf>
    <xf numFmtId="0" fontId="26" fillId="17" borderId="27" xfId="0" applyFont="1" applyFill="1" applyBorder="1" applyAlignment="1">
      <alignment horizontal="center" vertical="center" wrapText="1"/>
    </xf>
    <xf numFmtId="0" fontId="26" fillId="17" borderId="28" xfId="0" applyFont="1" applyFill="1" applyBorder="1" applyAlignment="1">
      <alignment horizontal="center" vertical="center" wrapText="1"/>
    </xf>
    <xf numFmtId="0" fontId="29" fillId="9" borderId="23" xfId="0" applyFont="1" applyFill="1" applyBorder="1" applyAlignment="1">
      <alignment horizontal="center"/>
    </xf>
    <xf numFmtId="0" fontId="3" fillId="13" borderId="22" xfId="0" applyFont="1" applyFill="1" applyBorder="1" applyAlignment="1">
      <alignment horizontal="center" vertical="center" wrapText="1"/>
    </xf>
  </cellXfs>
  <cellStyles count="10">
    <cellStyle name="Millares 2" xfId="6" xr:uid="{A9465682-2CC2-472C-8115-4FF7199323EF}"/>
    <cellStyle name="Moneda" xfId="1" builtinId="4"/>
    <cellStyle name="Moneda [0]" xfId="2" builtinId="7"/>
    <cellStyle name="Moneda [0] 2" xfId="5" xr:uid="{C1F5E422-D6FF-4350-90A3-04847E9D3F70}"/>
    <cellStyle name="Moneda [0] 3" xfId="7" xr:uid="{A4231ABB-EFD8-429F-A94E-834EE0C0FB30}"/>
    <cellStyle name="Moneda 2" xfId="8" xr:uid="{D4FC5A87-FCDA-4291-ACAC-0999F260C57C}"/>
    <cellStyle name="Normal" xfId="0" builtinId="0"/>
    <cellStyle name="Normal 2" xfId="4" xr:uid="{D1538372-6755-428F-A298-15E1E993E0B4}"/>
    <cellStyle name="Normal 2 2 2" xfId="3" xr:uid="{6BC6C6F3-04FB-4015-BAD3-C4EA462ACDF8}"/>
    <cellStyle name="Porcentaje" xfId="9" builtinId="5"/>
  </cellStyles>
  <dxfs count="20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3" formatCode="0.0%"/>
      <fill>
        <patternFill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3300"/>
        <name val="Arial"/>
        <family val="2"/>
        <scheme val="none"/>
      </font>
      <numFmt numFmtId="1" formatCode="0"/>
      <fill>
        <patternFill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" formatCode="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1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-&quot;$&quot;* #,##0.0_-;\-&quot;$&quot;* #,##0.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-&quot;$&quot;* #,##0.0_-;\-&quot;$&quot;* #,##0.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-&quot;$&quot;* #,##0_-;\-&quot;$&quot;* #,##0_-;_-&quot;$&quot;* &quot;-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65" formatCode="_-&quot;$&quot;* #,##0_-;\-&quot;$&quot;* #,##0_-;_-&quot;$&quot;* &quot;-&quot;_-;_-@_-"/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dd/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dd/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3" formatCode="0.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3" formatCode="0.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&quot;&quot;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" formatCode="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z val="12"/>
        <color theme="0"/>
        <name val="Arial"/>
        <family val="2"/>
        <scheme val="none"/>
      </font>
      <border>
        <bottom style="thin">
          <color theme="5"/>
        </bottom>
        <vertical/>
        <horizontal/>
      </border>
    </dxf>
    <dxf>
      <font>
        <color theme="1"/>
      </font>
      <fill>
        <patternFill>
          <bgColor rgb="FF002060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</dxfs>
  <tableStyles count="1" defaultTableStyle="TableStyleMedium2" defaultPivotStyle="PivotStyleLight16">
    <tableStyle name="SlicerStyleDark2 2" pivot="0" table="0" count="10" xr9:uid="{1E5E6C50-5C74-4876-829B-5434F27573AB}">
      <tableStyleElement type="wholeTable" dxfId="205"/>
      <tableStyleElement type="headerRow" dxfId="204"/>
    </tableStyle>
  </tableStyles>
  <colors>
    <mruColors>
      <color rgb="FFFFFF66"/>
      <color rgb="FFFFFF99"/>
      <color rgb="FF00206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4.xml"/><Relationship Id="rId39" Type="http://schemas.openxmlformats.org/officeDocument/2006/relationships/customXml" Target="../customXml/item17.xml"/><Relationship Id="rId21" Type="http://schemas.openxmlformats.org/officeDocument/2006/relationships/powerPivotData" Target="model/item.data"/><Relationship Id="rId34" Type="http://schemas.openxmlformats.org/officeDocument/2006/relationships/customXml" Target="../customXml/item12.xml"/><Relationship Id="rId42" Type="http://schemas.openxmlformats.org/officeDocument/2006/relationships/customXml" Target="../customXml/item2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29" Type="http://schemas.openxmlformats.org/officeDocument/2006/relationships/customXml" Target="../customXml/item7.xml"/><Relationship Id="rId41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2.xml"/><Relationship Id="rId32" Type="http://schemas.openxmlformats.org/officeDocument/2006/relationships/customXml" Target="../customXml/item10.xml"/><Relationship Id="rId37" Type="http://schemas.openxmlformats.org/officeDocument/2006/relationships/customXml" Target="../customXml/item15.xml"/><Relationship Id="rId40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1.xml"/><Relationship Id="rId28" Type="http://schemas.openxmlformats.org/officeDocument/2006/relationships/customXml" Target="../customXml/item6.xml"/><Relationship Id="rId36" Type="http://schemas.openxmlformats.org/officeDocument/2006/relationships/customXml" Target="../customXml/item14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31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Relationship Id="rId30" Type="http://schemas.openxmlformats.org/officeDocument/2006/relationships/customXml" Target="../customXml/item8.xml"/><Relationship Id="rId35" Type="http://schemas.openxmlformats.org/officeDocument/2006/relationships/customXml" Target="../customXml/item13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5" Type="http://schemas.openxmlformats.org/officeDocument/2006/relationships/customXml" Target="../customXml/item3.xml"/><Relationship Id="rId33" Type="http://schemas.openxmlformats.org/officeDocument/2006/relationships/customXml" Target="../customXml/item11.xml"/><Relationship Id="rId38" Type="http://schemas.openxmlformats.org/officeDocument/2006/relationships/customXml" Target="../customXml/item1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980056</xdr:colOff>
      <xdr:row>0</xdr:row>
      <xdr:rowOff>50025</xdr:rowOff>
    </xdr:from>
    <xdr:to>
      <xdr:col>72</xdr:col>
      <xdr:colOff>1500188</xdr:colOff>
      <xdr:row>0</xdr:row>
      <xdr:rowOff>672193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3DB82FEB-94A8-48EB-A393-C3A451FB0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752"/>
        <a:stretch>
          <a:fillRect/>
        </a:stretch>
      </xdr:blipFill>
      <xdr:spPr bwMode="auto">
        <a:xfrm>
          <a:off x="93682119" y="50025"/>
          <a:ext cx="5318350" cy="622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315233</xdr:colOff>
      <xdr:row>0</xdr:row>
      <xdr:rowOff>85110</xdr:rowOff>
    </xdr:from>
    <xdr:to>
      <xdr:col>6</xdr:col>
      <xdr:colOff>2000251</xdr:colOff>
      <xdr:row>0</xdr:row>
      <xdr:rowOff>903141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31680DD-4E88-42D0-AD66-23D613967B47}"/>
            </a:ext>
          </a:extLst>
        </xdr:cNvPr>
        <xdr:cNvSpPr txBox="1"/>
      </xdr:nvSpPr>
      <xdr:spPr>
        <a:xfrm>
          <a:off x="4111626" y="85110"/>
          <a:ext cx="9658804" cy="818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PLAN DE ACCIÓN</a:t>
          </a:r>
          <a:r>
            <a:rPr lang="es-CO" sz="2400" b="1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 2025</a:t>
          </a:r>
        </a:p>
        <a:p>
          <a:pPr algn="ctr"/>
          <a:r>
            <a:rPr lang="es-CO" sz="1600" b="0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Seguimiento y Evaluación PDD</a:t>
          </a:r>
        </a:p>
      </xdr:txBody>
    </xdr:sp>
    <xdr:clientData/>
  </xdr:twoCellAnchor>
  <xdr:twoCellAnchor editAs="oneCell">
    <xdr:from>
      <xdr:col>0</xdr:col>
      <xdr:colOff>471714</xdr:colOff>
      <xdr:row>0</xdr:row>
      <xdr:rowOff>236763</xdr:rowOff>
    </xdr:from>
    <xdr:to>
      <xdr:col>3</xdr:col>
      <xdr:colOff>682625</xdr:colOff>
      <xdr:row>0</xdr:row>
      <xdr:rowOff>760638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8BED3E-0095-4236-82CC-DF57BFA4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4" y="236763"/>
          <a:ext cx="270101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2844345</xdr:colOff>
      <xdr:row>0</xdr:row>
      <xdr:rowOff>272143</xdr:rowOff>
    </xdr:from>
    <xdr:to>
      <xdr:col>7</xdr:col>
      <xdr:colOff>1988456</xdr:colOff>
      <xdr:row>0</xdr:row>
      <xdr:rowOff>796018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6E18DD-220D-4900-9315-B74FF390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4524" y="272143"/>
          <a:ext cx="2600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884464</xdr:colOff>
      <xdr:row>0</xdr:row>
      <xdr:rowOff>81643</xdr:rowOff>
    </xdr:from>
    <xdr:to>
      <xdr:col>32</xdr:col>
      <xdr:colOff>764267</xdr:colOff>
      <xdr:row>0</xdr:row>
      <xdr:rowOff>899674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1176CD4-94A3-4435-9A33-84A4A40B0F5A}"/>
            </a:ext>
          </a:extLst>
        </xdr:cNvPr>
        <xdr:cNvSpPr txBox="1"/>
      </xdr:nvSpPr>
      <xdr:spPr>
        <a:xfrm>
          <a:off x="33405535" y="81643"/>
          <a:ext cx="10534196" cy="818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FUENTES DE FINANCIACION </a:t>
          </a:r>
        </a:p>
        <a:p>
          <a:pPr algn="ctr"/>
          <a:r>
            <a:rPr lang="es-CO" sz="1600" b="0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Seguimiento y Evaluación PDD</a:t>
          </a:r>
        </a:p>
      </xdr:txBody>
    </xdr:sp>
    <xdr:clientData/>
  </xdr:twoCellAnchor>
  <xdr:twoCellAnchor>
    <xdr:from>
      <xdr:col>38</xdr:col>
      <xdr:colOff>557893</xdr:colOff>
      <xdr:row>0</xdr:row>
      <xdr:rowOff>149679</xdr:rowOff>
    </xdr:from>
    <xdr:to>
      <xdr:col>47</xdr:col>
      <xdr:colOff>315232</xdr:colOff>
      <xdr:row>0</xdr:row>
      <xdr:rowOff>967710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5CB9A9-5DF9-4173-8026-06C43ECD1184}"/>
            </a:ext>
          </a:extLst>
        </xdr:cNvPr>
        <xdr:cNvSpPr txBox="1"/>
      </xdr:nvSpPr>
      <xdr:spPr>
        <a:xfrm>
          <a:off x="41406536" y="149679"/>
          <a:ext cx="10534196" cy="818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FUENTES DE FINANCIACION </a:t>
          </a:r>
        </a:p>
        <a:p>
          <a:pPr algn="ctr"/>
          <a:r>
            <a:rPr lang="es-CO" sz="1600" b="0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Seguimiento y Evaluación PDD</a:t>
          </a:r>
        </a:p>
      </xdr:txBody>
    </xdr:sp>
    <xdr:clientData/>
  </xdr:twoCellAnchor>
  <xdr:twoCellAnchor>
    <xdr:from>
      <xdr:col>55</xdr:col>
      <xdr:colOff>408215</xdr:colOff>
      <xdr:row>0</xdr:row>
      <xdr:rowOff>136073</xdr:rowOff>
    </xdr:from>
    <xdr:to>
      <xdr:col>64</xdr:col>
      <xdr:colOff>165554</xdr:colOff>
      <xdr:row>0</xdr:row>
      <xdr:rowOff>954104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EFEF876-F4BE-4F62-B25C-BD76D21C1BA3}"/>
            </a:ext>
          </a:extLst>
        </xdr:cNvPr>
        <xdr:cNvSpPr txBox="1"/>
      </xdr:nvSpPr>
      <xdr:spPr>
        <a:xfrm>
          <a:off x="62116608" y="136073"/>
          <a:ext cx="10534196" cy="818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FUENTES DE FINANCIACION </a:t>
          </a:r>
        </a:p>
        <a:p>
          <a:pPr algn="ctr"/>
          <a:r>
            <a:rPr lang="es-CO" sz="1600" b="0" baseline="0">
              <a:solidFill>
                <a:schemeClr val="bg2"/>
              </a:solidFill>
              <a:latin typeface="+mn-lt"/>
              <a:cs typeface="Arial" panose="020B0604020202020204" pitchFamily="34" charset="0"/>
            </a:rPr>
            <a:t>Seguimiento y Evaluación PDD</a:t>
          </a:r>
        </a:p>
      </xdr:txBody>
    </xdr:sp>
    <xdr:clientData/>
  </xdr:twoCellAnchor>
  <xdr:twoCellAnchor>
    <xdr:from>
      <xdr:col>72</xdr:col>
      <xdr:colOff>350384</xdr:colOff>
      <xdr:row>0</xdr:row>
      <xdr:rowOff>517072</xdr:rowOff>
    </xdr:from>
    <xdr:to>
      <xdr:col>72</xdr:col>
      <xdr:colOff>3266515</xdr:colOff>
      <xdr:row>0</xdr:row>
      <xdr:rowOff>979314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225194E-74AF-45AB-A476-1D430698D173}"/>
            </a:ext>
          </a:extLst>
        </xdr:cNvPr>
        <xdr:cNvSpPr txBox="1"/>
      </xdr:nvSpPr>
      <xdr:spPr>
        <a:xfrm>
          <a:off x="97850665" y="517072"/>
          <a:ext cx="2916131" cy="4622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050" b="1" baseline="0">
              <a:solidFill>
                <a:schemeClr val="bg1"/>
              </a:solidFill>
              <a:latin typeface="+mn-lt"/>
            </a:rPr>
            <a:t>Marzo 2025</a:t>
          </a:r>
          <a:endParaRPr lang="es-CO" sz="1050" b="1">
            <a:solidFill>
              <a:schemeClr val="bg1"/>
            </a:solidFill>
            <a:latin typeface="+mn-lt"/>
          </a:endParaRPr>
        </a:p>
        <a:p>
          <a:pPr algn="r"/>
          <a:r>
            <a:rPr lang="es-CO" sz="1050" b="1">
              <a:solidFill>
                <a:schemeClr val="bg1"/>
              </a:solidFill>
              <a:latin typeface="+mn-lt"/>
            </a:rPr>
            <a:t>Version 24-27_II</a:t>
          </a:r>
        </a:p>
      </xdr:txBody>
    </xdr:sp>
    <xdr:clientData/>
  </xdr:twoCellAnchor>
  <xdr:twoCellAnchor editAs="oneCell">
    <xdr:from>
      <xdr:col>21</xdr:col>
      <xdr:colOff>653143</xdr:colOff>
      <xdr:row>0</xdr:row>
      <xdr:rowOff>204107</xdr:rowOff>
    </xdr:from>
    <xdr:to>
      <xdr:col>23</xdr:col>
      <xdr:colOff>868968</xdr:colOff>
      <xdr:row>0</xdr:row>
      <xdr:rowOff>727982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14083B8-CBE7-4358-9BAA-BEE85039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0" y="204107"/>
          <a:ext cx="270101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263524</xdr:colOff>
      <xdr:row>0</xdr:row>
      <xdr:rowOff>239487</xdr:rowOff>
    </xdr:from>
    <xdr:to>
      <xdr:col>38</xdr:col>
      <xdr:colOff>146955</xdr:colOff>
      <xdr:row>0</xdr:row>
      <xdr:rowOff>763362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29E5B4F-7585-4A50-A331-465E0A3AD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22810" y="239487"/>
          <a:ext cx="2600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1047750</xdr:colOff>
      <xdr:row>0</xdr:row>
      <xdr:rowOff>217714</xdr:rowOff>
    </xdr:from>
    <xdr:to>
      <xdr:col>39</xdr:col>
      <xdr:colOff>302760</xdr:colOff>
      <xdr:row>0</xdr:row>
      <xdr:rowOff>741589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2A729D2-87AD-4571-A0B2-36E1A8FF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4464" y="217714"/>
          <a:ext cx="270101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508453</xdr:colOff>
      <xdr:row>0</xdr:row>
      <xdr:rowOff>253094</xdr:rowOff>
    </xdr:from>
    <xdr:to>
      <xdr:col>54</xdr:col>
      <xdr:colOff>389617</xdr:colOff>
      <xdr:row>0</xdr:row>
      <xdr:rowOff>776969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8D97E40-3EED-439F-8377-E0C72F17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7274" y="253094"/>
          <a:ext cx="2600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122465</xdr:colOff>
      <xdr:row>0</xdr:row>
      <xdr:rowOff>258536</xdr:rowOff>
    </xdr:from>
    <xdr:to>
      <xdr:col>55</xdr:col>
      <xdr:colOff>523876</xdr:colOff>
      <xdr:row>0</xdr:row>
      <xdr:rowOff>782411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991E132-357F-4D0E-B43A-92BB0C99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74858" y="258536"/>
          <a:ext cx="270101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65</xdr:col>
      <xdr:colOff>1093561</xdr:colOff>
      <xdr:row>0</xdr:row>
      <xdr:rowOff>293916</xdr:rowOff>
    </xdr:from>
    <xdr:to>
      <xdr:col>70</xdr:col>
      <xdr:colOff>533628</xdr:colOff>
      <xdr:row>0</xdr:row>
      <xdr:rowOff>817791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D3D48D6-A216-4453-9A95-A24D9A003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17668" y="293916"/>
          <a:ext cx="2600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38101</xdr:rowOff>
    </xdr:from>
    <xdr:to>
      <xdr:col>2</xdr:col>
      <xdr:colOff>504825</xdr:colOff>
      <xdr:row>0</xdr:row>
      <xdr:rowOff>400051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AAECF8-9360-4F54-8D39-8CF0D6B6A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8101"/>
          <a:ext cx="1647824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PLANEACION%20DISTRITAL/PLANEACION%202024/ARMONIZACION/PLAN%20INDICATIVO/PLAN%20INDICATIVO%20HOMOLOGADO%20Y%20MODIFICADO%20NUEVAS%20SECRETARIAS%202024-27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PLANEACION%20DISTRITAL/PLANEACION%202024/ARMONIZACION/PLAN%20INDICATIVO/PINDICATIVO_CONSOLIDADO/PLAN%20INDICATIVO_CONSOLIDADO_FINAL_24-27_V43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NEACION%20DISTRITAL\PLANEACION%202024\ARMONIZACION\PLAN%20INDICATIVO\PINDICATIVO_CONSOLIDADO\PLAN%20INDICATIVO_CONSOLIDADO_FINAL_24-27_V43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PLANEACION%20DISTRITAL/PLANEACION%202024/ARMONIZACION/FORMATOS%20MODELOS/PLAN%20DE%20ACCI&#211;N%202024_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PLANEACION%20DISTRITAL/PLANEACION%202024/ARMONIZACION/FORMATOS%20MODELOS/PLAN%20DE%20ACCI&#211;N%202024%20V24-27_I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CAPACITACI&#211;N%20SPIIP\2023\Productos\5605%20Lineamiento%20Articulos%20Catalogo%20MGA%20-ODS\Implementacion%20metodologia\Bases%20excel%20trabajo%20ODS\Base%20de%20Trabajo%20Catalogo%20Productos%20-%20ODS%2006-09-23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Users/juandlopez/Downloads/CATALOGO_DE_PRODUCTOS%20(6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Users/MANU/Desktop/Anexo-1-Plan-Indicativo%20vs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Vfileserver02/bases/BPI/CAPACITACI&#211;N%20SPIIP/2020/Cat&#225;logo%20de%20Productos/CAT&#193;LOGOS%20ANTERIORES/CARGADOS%20MGA/CAT&#193;LOGO%20MGA%2001_%202701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PLANEACION%20DISTRITAL/PLANEACION%202024/ARMONIZACION/CATALOGO_DE_PRODUCTOS_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pecciontransitotransport-my.sharepoint.com/INFORMACION%20BARRANCABERMEJA%202021/INFORME%20CUIPO%202021%20BCA/18-02-2021%20PLAN%20INDICATIVO%20HOMOLOGADO%20Y%20MODIFICADO%20NUEVAS%20SECRET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ListasPDET"/>
      <sheetName val="Iniciativas"/>
      <sheetName val="PI 2020-2023"/>
      <sheetName val="PI 2020-2023 (2)"/>
      <sheetName val="Catálogo"/>
      <sheetName val="Hoja1"/>
      <sheetName val="Paz"/>
      <sheetName val="Víctimas"/>
      <sheetName val="ODS"/>
      <sheetName val="PI_Ejec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  <row r="9134">
          <cell r="B9134"/>
        </row>
        <row r="9135">
          <cell r="B9135" t="str">
            <v>Incremento</v>
          </cell>
        </row>
        <row r="9136">
          <cell r="B9136" t="str">
            <v>Mantenimiento</v>
          </cell>
        </row>
      </sheetData>
      <sheetData sheetId="6"/>
      <sheetData sheetId="7"/>
      <sheetData sheetId="8">
        <row r="2">
          <cell r="A2" t="str">
            <v>Asistencia / Subsistencia mínima</v>
          </cell>
        </row>
        <row r="3">
          <cell r="A3" t="str">
            <v>Asistencia / Salud</v>
          </cell>
        </row>
        <row r="4">
          <cell r="A4" t="str">
            <v>Asistencia / Educación</v>
          </cell>
        </row>
        <row r="5">
          <cell r="A5" t="str">
            <v>Asistencia / Alimentación (Solo víctimas desplazamiento)</v>
          </cell>
        </row>
        <row r="6">
          <cell r="A6" t="str">
            <v>Asistencia / Identificación (Solo víctimas desplazamiento)</v>
          </cell>
        </row>
        <row r="7">
          <cell r="A7" t="str">
            <v>Asistencia / Vivienda (Solo víctimas desplazamiento)</v>
          </cell>
        </row>
        <row r="8">
          <cell r="A8" t="str">
            <v>Asistencia / Generación de Ingresos (Solo víctimas desplazamiento)</v>
          </cell>
        </row>
        <row r="9">
          <cell r="A9" t="str">
            <v>Asistencia / Reunificación familiar - Reintegración</v>
          </cell>
        </row>
        <row r="10">
          <cell r="A10" t="str">
            <v>Atención / Transversal/Orientación y Comunicación</v>
          </cell>
        </row>
        <row r="11">
          <cell r="A11" t="str">
            <v>Ejes transversales /  Coordinación nación- Territorio</v>
          </cell>
        </row>
        <row r="12">
          <cell r="A12" t="str">
            <v>Ejes transversales /  Sistemas de información</v>
          </cell>
        </row>
        <row r="13">
          <cell r="A13" t="str">
            <v>Ejes transversales / Participación</v>
          </cell>
        </row>
        <row r="14">
          <cell r="A14" t="str">
            <v>Ejes transversales / Coordinación nacional</v>
          </cell>
        </row>
        <row r="15">
          <cell r="A15" t="str">
            <v>Prevención y protección / Vida, seguridad, libertad e integridad</v>
          </cell>
        </row>
        <row r="16">
          <cell r="A16" t="str">
            <v>Prevención y protección / Protección de predios, tierras y territorios abandonados</v>
          </cell>
        </row>
        <row r="17">
          <cell r="A17" t="str">
            <v>Reparación /  Retorno y reubicación (Solo víctimas desplazamiento)</v>
          </cell>
        </row>
        <row r="18">
          <cell r="A18" t="str">
            <v>Reparación /  Rehabilitación</v>
          </cell>
        </row>
        <row r="19">
          <cell r="A19" t="str">
            <v>Reparación /  Satisfacción</v>
          </cell>
        </row>
        <row r="20">
          <cell r="A20" t="str">
            <v>Reparación /  Garantías de no repetición</v>
          </cell>
        </row>
        <row r="21">
          <cell r="A21" t="str">
            <v>Reparación /  Restitución</v>
          </cell>
        </row>
        <row r="22">
          <cell r="A22" t="str">
            <v>Reparación /  Empleo</v>
          </cell>
        </row>
        <row r="23">
          <cell r="A23" t="str">
            <v>Reparación /  Reparación Colectiva</v>
          </cell>
        </row>
        <row r="24">
          <cell r="A24" t="str">
            <v>Reparación /  Créditos y pasivos</v>
          </cell>
        </row>
        <row r="25">
          <cell r="A25" t="str">
            <v>No aporta</v>
          </cell>
        </row>
      </sheetData>
      <sheetData sheetId="9">
        <row r="2">
          <cell r="A2" t="str">
            <v>Sin relación con los ODS</v>
          </cell>
        </row>
        <row r="3">
          <cell r="A3" t="str">
            <v>ODS 1. Fin de la pobreza</v>
          </cell>
        </row>
        <row r="4">
          <cell r="A4" t="str">
            <v>ODS 2. Hambre cero</v>
          </cell>
        </row>
        <row r="5">
          <cell r="A5" t="str">
            <v>ODS 3. Salud y bienestar</v>
          </cell>
        </row>
        <row r="6">
          <cell r="A6" t="str">
            <v>ODS 4. Educación de calidad</v>
          </cell>
        </row>
        <row r="7">
          <cell r="A7" t="str">
            <v>ODS 5. Igualdad de género</v>
          </cell>
        </row>
        <row r="8">
          <cell r="A8" t="str">
            <v>ODS 6. Agua limpia y saneamiento</v>
          </cell>
        </row>
        <row r="9">
          <cell r="A9" t="str">
            <v>ODS 7. Energía asequible y no contaminante</v>
          </cell>
        </row>
        <row r="10">
          <cell r="A10" t="str">
            <v>ODS 8. Trabajo decente y crecimiento económico</v>
          </cell>
        </row>
        <row r="11">
          <cell r="A11" t="str">
            <v>ODS 9. Industria, innovación e infraestructuras</v>
          </cell>
        </row>
        <row r="12">
          <cell r="A12" t="str">
            <v>ODS 10. Reducción de las desigualdades</v>
          </cell>
        </row>
        <row r="13">
          <cell r="A13" t="str">
            <v>ODS 11. Ciudades y comunidades sostenibles</v>
          </cell>
        </row>
        <row r="14">
          <cell r="A14" t="str">
            <v>ODS 12. Producción y consumo responsables</v>
          </cell>
        </row>
        <row r="15">
          <cell r="A15" t="str">
            <v>ODS 13. Acción por el clima</v>
          </cell>
        </row>
        <row r="16">
          <cell r="A16" t="str">
            <v>ODS 14. Vida submarina</v>
          </cell>
        </row>
        <row r="17">
          <cell r="A17" t="str">
            <v>ODS 15. Vida de ecosistemas terrestres</v>
          </cell>
        </row>
        <row r="18">
          <cell r="A18" t="str">
            <v>ODS 16. Paz, justicia e instituciones sólidas</v>
          </cell>
        </row>
        <row r="19">
          <cell r="A19" t="str">
            <v>ODS 17. Alianzas para lograr los objetivos</v>
          </cell>
        </row>
      </sheetData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23-27"/>
      <sheetName val="MetasResultado"/>
      <sheetName val="Indicadores de resultado"/>
      <sheetName val="Indicadores de resultado (2)"/>
      <sheetName val="Hoja2"/>
      <sheetName val="PLAN INDICATIVO_CONSOLIDADO_FIN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23-27"/>
      <sheetName val="MetasResultado"/>
      <sheetName val="Indicadores de resultado"/>
      <sheetName val="Indicadores de resultado (2)"/>
      <sheetName val="Hoja2"/>
      <sheetName val="PLAN INDICATIVO_CONSOLIDADO_FIN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AI 2022 - RANGO"/>
      <sheetName val="Plan de Acción"/>
      <sheetName val="Hoja3"/>
      <sheetName val="POAI 2024"/>
    </sheetNames>
    <sheetDataSet>
      <sheetData sheetId="0"/>
      <sheetData sheetId="1">
        <row r="109">
          <cell r="JG109" t="str">
            <v>01. EDUCACIÓN</v>
          </cell>
        </row>
        <row r="110">
          <cell r="JG110" t="str">
            <v>02. SALUD</v>
          </cell>
        </row>
        <row r="111">
          <cell r="JG111" t="str">
            <v>03. MUJERES</v>
          </cell>
        </row>
        <row r="112">
          <cell r="JG112" t="str">
            <v>04. ADULTO MAYOR</v>
          </cell>
        </row>
        <row r="113">
          <cell r="JG113" t="str">
            <v>05. CULTURA</v>
          </cell>
        </row>
        <row r="114">
          <cell r="JG114" t="str">
            <v>06. EDUBA</v>
          </cell>
        </row>
        <row r="115">
          <cell r="JG115" t="str">
            <v>07. INFRAESTRUCTURA</v>
          </cell>
        </row>
        <row r="116">
          <cell r="JG116" t="str">
            <v>08. INDERBA</v>
          </cell>
        </row>
        <row r="117">
          <cell r="JG117" t="str">
            <v>09. EMPRESAS</v>
          </cell>
        </row>
        <row r="118">
          <cell r="JG118" t="str">
            <v>10. ITTB</v>
          </cell>
        </row>
        <row r="119">
          <cell r="JG119" t="str">
            <v>11. TIC</v>
          </cell>
        </row>
        <row r="120">
          <cell r="JG120" t="str">
            <v>12. MEDIO AMBIENTE</v>
          </cell>
        </row>
        <row r="121">
          <cell r="JG121" t="str">
            <v>13. AGRICULTURA</v>
          </cell>
        </row>
        <row r="122">
          <cell r="JG122" t="str">
            <v>14. TALENTO HUMANO</v>
          </cell>
        </row>
        <row r="123">
          <cell r="JG123" t="str">
            <v>15. RECURSOS FÍSICOS</v>
          </cell>
        </row>
        <row r="124">
          <cell r="JG124" t="str">
            <v>16. CONTROL INTERNO</v>
          </cell>
        </row>
        <row r="125">
          <cell r="JG125" t="str">
            <v>17. PRENSA</v>
          </cell>
        </row>
        <row r="126">
          <cell r="JG126" t="str">
            <v>18. HACIENDA</v>
          </cell>
        </row>
        <row r="127">
          <cell r="JG127" t="str">
            <v>19. JURÍDICA</v>
          </cell>
        </row>
        <row r="128">
          <cell r="JG128" t="str">
            <v>20. INTERIOR</v>
          </cell>
        </row>
        <row r="129">
          <cell r="JG129" t="str">
            <v>21. ESPACIO PÚBLICO</v>
          </cell>
        </row>
        <row r="130">
          <cell r="JG130" t="str">
            <v>22. PLANEACIÓN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Acción"/>
      <sheetName val="PI24-27"/>
    </sheetNames>
    <sheetDataSet>
      <sheetData sheetId="0">
        <row r="109">
          <cell r="JF109" t="str">
            <v>01. EDUCACIÓN</v>
          </cell>
        </row>
        <row r="110">
          <cell r="JF110" t="str">
            <v>02. SALUD</v>
          </cell>
        </row>
        <row r="111">
          <cell r="JF111" t="str">
            <v>03. MUJERES</v>
          </cell>
        </row>
        <row r="112">
          <cell r="JF112" t="str">
            <v>04. ADULTO MAYOR</v>
          </cell>
        </row>
        <row r="113">
          <cell r="JF113" t="str">
            <v>05. CULTURA</v>
          </cell>
        </row>
        <row r="114">
          <cell r="JF114" t="str">
            <v>06. EDUBA</v>
          </cell>
        </row>
        <row r="115">
          <cell r="JF115" t="str">
            <v>07. INFRAESTRUCTURA</v>
          </cell>
        </row>
        <row r="116">
          <cell r="JF116" t="str">
            <v>08. INDERBA</v>
          </cell>
        </row>
        <row r="117">
          <cell r="JF117" t="str">
            <v>09. EMPRESAS</v>
          </cell>
        </row>
        <row r="118">
          <cell r="JF118" t="str">
            <v>10. ITTB</v>
          </cell>
        </row>
        <row r="119">
          <cell r="JF119" t="str">
            <v>11. TIC</v>
          </cell>
        </row>
        <row r="120">
          <cell r="JF120" t="str">
            <v>12. MEDIO AMBIENTE</v>
          </cell>
        </row>
        <row r="121">
          <cell r="JF121" t="str">
            <v>13. AGRICULTURA</v>
          </cell>
        </row>
        <row r="122">
          <cell r="JF122" t="str">
            <v>14. TALENTO HUMANO</v>
          </cell>
        </row>
        <row r="123">
          <cell r="JF123" t="str">
            <v>15. RECURSOS FÍSICOS</v>
          </cell>
        </row>
        <row r="124">
          <cell r="JF124" t="str">
            <v>16. CONTROL INTERNO</v>
          </cell>
        </row>
        <row r="125">
          <cell r="JF125" t="str">
            <v>17. PRENSA</v>
          </cell>
        </row>
        <row r="126">
          <cell r="JF126" t="str">
            <v>18. HACIENDA</v>
          </cell>
        </row>
        <row r="127">
          <cell r="JF127" t="str">
            <v>19. JURÍDICA</v>
          </cell>
        </row>
        <row r="128">
          <cell r="JF128" t="str">
            <v>20. INTERIOR</v>
          </cell>
        </row>
        <row r="129">
          <cell r="JF129" t="str">
            <v>21. ESPACIO PÚBLICO</v>
          </cell>
        </row>
        <row r="130">
          <cell r="JF130" t="str">
            <v>22. PLANEACIÓN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od ODS (2)"/>
      <sheetName val="SECTORES,PROGRAMAS Y SUBPROGRAM"/>
      <sheetName val="SECTORES"/>
      <sheetName val="CATÁLOGO_DE PRODUCTOS"/>
      <sheetName val="RepProfSect"/>
      <sheetName val="Base trabajo "/>
      <sheetName val="Prod ODS"/>
      <sheetName val="MetasODS"/>
      <sheetName val="SEctor-Profesional "/>
      <sheetName val="CATÁLOGO DE PRODUCTOS"/>
      <sheetName val="Base de Trabajo Catalogo Produc"/>
    </sheetNames>
    <sheetDataSet>
      <sheetData sheetId="0"/>
      <sheetData sheetId="1"/>
      <sheetData sheetId="2">
        <row r="9">
          <cell r="C9" t="str">
            <v>0101</v>
          </cell>
          <cell r="D9" t="str">
            <v>Mejoramiento de la eficiencia y la transparencia legislativa</v>
          </cell>
        </row>
        <row r="10">
          <cell r="C10" t="str">
            <v>0199</v>
          </cell>
          <cell r="D10" t="str">
            <v>Fortalecimiento de la gestión y dirección del sector Congreso de la República</v>
          </cell>
        </row>
        <row r="11">
          <cell r="C11" t="str">
            <v>0204</v>
          </cell>
          <cell r="D11" t="str">
            <v>Impulsar el desarrollo integral de las poblaciones con enfoque diferencial desde el sector Presidencia</v>
          </cell>
        </row>
        <row r="12">
          <cell r="C12" t="str">
            <v>0207</v>
          </cell>
          <cell r="D12" t="str">
            <v>Prevención y mitigación del riesgo de desastres desde el sector Presidencia</v>
          </cell>
        </row>
        <row r="13">
          <cell r="C13" t="str">
            <v>0208</v>
          </cell>
          <cell r="D13" t="str">
            <v>Gestión de la cooperación internacional del sector Presidencia</v>
          </cell>
        </row>
        <row r="14">
          <cell r="C14" t="str">
            <v>0209</v>
          </cell>
          <cell r="D14" t="str">
            <v>Fortalecimiento de la infraestructura física de las entidades del Estado del nivel nacional desde el Sector Presidencia</v>
          </cell>
        </row>
        <row r="15">
          <cell r="C15" t="str">
            <v>0210</v>
          </cell>
          <cell r="D15" t="str">
            <v>Mecanismos de transición hacia la paz a nivel nacional y territorial desde el sector Presidencia</v>
          </cell>
        </row>
        <row r="16">
          <cell r="C16" t="str">
            <v>0211</v>
          </cell>
          <cell r="D16" t="str">
            <v>Reintegración de personas y grupos alzados en armas desde el Sector Presidencia</v>
          </cell>
        </row>
        <row r="17">
          <cell r="C17" t="str">
            <v>0212</v>
          </cell>
          <cell r="D17" t="str">
            <v>Renovación territorial para el desarrollo integral de las zonas rurales afectadas por el conflicto armado</v>
          </cell>
        </row>
        <row r="18">
          <cell r="C18" t="str">
            <v>0214</v>
          </cell>
          <cell r="D18" t="str">
            <v>Fortalecimiento de las capacidades de articulación estratégica, modernización, eficiencia administrativa, transparencia y acceso a la información desde el sector Presidencia</v>
          </cell>
        </row>
        <row r="19">
          <cell r="C19" t="str">
            <v>0299</v>
          </cell>
          <cell r="D19" t="str">
            <v>Fortalecimiento de la gestión y dirección del sector Presidencia</v>
          </cell>
        </row>
        <row r="20">
          <cell r="C20" t="str">
            <v>0301</v>
          </cell>
          <cell r="D20" t="str">
            <v>Mejoramiento de la planeación territorial, sectorial y de inversión pública</v>
          </cell>
        </row>
        <row r="21">
          <cell r="C21" t="str">
            <v>0303</v>
          </cell>
          <cell r="D21" t="str">
            <v>Promoción de la prestación eficiente de los servicios públicos domiciliarios</v>
          </cell>
        </row>
        <row r="22">
          <cell r="C22" t="str">
            <v>0304</v>
          </cell>
          <cell r="D22" t="str">
            <v>Fortalecimiento del Sistema de Compra Pública</v>
          </cell>
        </row>
        <row r="23">
          <cell r="C23" t="str">
            <v>0399</v>
          </cell>
          <cell r="D23" t="str">
            <v>Fortalecimiento de la gestión y dirección del sector Planeación</v>
          </cell>
        </row>
        <row r="24">
          <cell r="C24" t="str">
            <v>0401</v>
          </cell>
          <cell r="D24" t="str">
            <v>Levantamiento y actualización de información estadística de calidad</v>
          </cell>
        </row>
        <row r="25">
          <cell r="C25" t="str">
            <v>0406</v>
          </cell>
          <cell r="D25" t="str">
            <v>Generación de la información geográfica del territorio nacional</v>
          </cell>
        </row>
        <row r="26">
          <cell r="C26" t="str">
            <v>0499</v>
          </cell>
          <cell r="D26" t="str">
            <v>Fortalecimiento de la gestión y dirección del sector Información Estadística</v>
          </cell>
        </row>
        <row r="27">
          <cell r="C27" t="str">
            <v>0503</v>
          </cell>
          <cell r="D27" t="str">
            <v xml:space="preserve">Mejoramiento de la calidad educativa en gestión pública </v>
          </cell>
        </row>
        <row r="28">
          <cell r="C28" t="str">
            <v>0504</v>
          </cell>
          <cell r="D28" t="str">
            <v>Administración y vigilancia de las carreras administrativas de los servidores públicos</v>
          </cell>
        </row>
        <row r="29">
          <cell r="C29" t="str">
            <v>0505</v>
          </cell>
          <cell r="D29" t="str">
            <v>Fortalecimiento de la gestión pública en las entidades nacionales y territoriales</v>
          </cell>
        </row>
        <row r="30">
          <cell r="C30" t="str">
            <v>0599</v>
          </cell>
          <cell r="D30" t="str">
            <v>Fortalecimiento de la gestión y dirección del sector Empleo Público</v>
          </cell>
        </row>
        <row r="31">
          <cell r="C31" t="str">
            <v>1101</v>
          </cell>
          <cell r="D31" t="str">
            <v>Fortalecimiento y diversificación de relaciones bilaterales</v>
          </cell>
        </row>
        <row r="32">
          <cell r="C32" t="str">
            <v>1102</v>
          </cell>
          <cell r="D32" t="str">
            <v>Posicionamiento en instancias globales, multilaterales, regionales y subregionales</v>
          </cell>
        </row>
        <row r="33">
          <cell r="C33" t="str">
            <v>1103</v>
          </cell>
          <cell r="D33" t="str">
            <v>Política migratoria y servicio al ciudadano</v>
          </cell>
        </row>
        <row r="34">
          <cell r="C34" t="str">
            <v>1104</v>
          </cell>
          <cell r="D34" t="str">
            <v>Soberanía territorial y desarrollo fronterizo</v>
          </cell>
        </row>
        <row r="35">
          <cell r="C35" t="str">
            <v>1105</v>
          </cell>
          <cell r="D35" t="str">
            <v>Cooperación internacional del sector relaciones exteriores</v>
          </cell>
        </row>
        <row r="36">
          <cell r="C36" t="str">
            <v>1199</v>
          </cell>
          <cell r="D36" t="str">
            <v>Fortalecimiento de la gestión y dirección del sector Relaciones Exteriores</v>
          </cell>
        </row>
        <row r="37">
          <cell r="C37" t="str">
            <v>1201</v>
          </cell>
          <cell r="D37" t="str">
            <v xml:space="preserve"> Fortalecimiento del principio de seguridad jurídica, divulgación y depuración del ordenamiento jurídico</v>
          </cell>
        </row>
        <row r="38">
          <cell r="C38" t="str">
            <v>1202</v>
          </cell>
          <cell r="D38" t="str">
            <v xml:space="preserve"> Promoción al acceso a la justicia</v>
          </cell>
        </row>
        <row r="39">
          <cell r="C39" t="str">
            <v>1203</v>
          </cell>
          <cell r="D39" t="str">
            <v xml:space="preserve"> Promoción de los métodos de resolución de conflictos</v>
          </cell>
        </row>
        <row r="40">
          <cell r="C40" t="str">
            <v>1204</v>
          </cell>
          <cell r="D40" t="str">
            <v>Justicia transicional</v>
          </cell>
        </row>
        <row r="41">
          <cell r="C41" t="str">
            <v>1205</v>
          </cell>
          <cell r="D41" t="str">
            <v>Defensa jurídica del Estado</v>
          </cell>
        </row>
        <row r="42">
          <cell r="C42" t="str">
            <v>1206</v>
          </cell>
          <cell r="D42" t="str">
            <v>Sistema penitenciario y carcelario en el marco de los derechos humanos</v>
          </cell>
        </row>
        <row r="43">
          <cell r="C43" t="str">
            <v>1207</v>
          </cell>
          <cell r="D43" t="str">
            <v>Fortalecimiento de la política criminal del Estado colombiano</v>
          </cell>
        </row>
        <row r="44">
          <cell r="C44" t="str">
            <v>1208</v>
          </cell>
          <cell r="D44" t="str">
            <v>Formulación y coordinación de la política integral frente a las drogas y actividades relacionadas</v>
          </cell>
        </row>
        <row r="45">
          <cell r="C45" t="str">
            <v>1209</v>
          </cell>
          <cell r="D45" t="str">
            <v>Modernización de la información inmobiliaria</v>
          </cell>
        </row>
        <row r="46">
          <cell r="C46" t="str">
            <v>1299</v>
          </cell>
          <cell r="D46" t="str">
            <v>Fortalecimiento de la gestión y dirección del sector Justicia y del Derecho</v>
          </cell>
        </row>
        <row r="47">
          <cell r="C47" t="str">
            <v>1301</v>
          </cell>
          <cell r="D47" t="str">
            <v>Política macroeconómica y fiscal</v>
          </cell>
        </row>
        <row r="48">
          <cell r="C48" t="str">
            <v>1302</v>
          </cell>
          <cell r="D48" t="str">
            <v>Gestión de recursos públicos</v>
          </cell>
        </row>
        <row r="49">
          <cell r="C49" t="str">
            <v>1303</v>
          </cell>
          <cell r="D49" t="str">
            <v>Reducción de la vulnerabilidad fiscal ante desastres y riesgos climáticos</v>
          </cell>
        </row>
        <row r="50">
          <cell r="C50" t="str">
            <v>1304</v>
          </cell>
          <cell r="D50" t="str">
            <v>Inspección, control y vigilancia financiera, solidaria y de recursos públicos</v>
          </cell>
        </row>
        <row r="51">
          <cell r="C51" t="str">
            <v>1305</v>
          </cell>
          <cell r="D51" t="str">
            <v>Fortalecimiento de recaudo y tributación</v>
          </cell>
        </row>
        <row r="52">
          <cell r="C52" t="str">
            <v>1399</v>
          </cell>
          <cell r="D52" t="str">
            <v>Fortalecimiento de la gestión y dirección del sector Hacienda</v>
          </cell>
        </row>
        <row r="53">
          <cell r="C53" t="str">
            <v>1501</v>
          </cell>
          <cell r="D53" t="str">
            <v>Capacidades de la Policía Nacional en seguridad pública, prevención, convivencia y seguridad ciudadana</v>
          </cell>
        </row>
        <row r="54">
          <cell r="C54" t="str">
            <v>1502</v>
          </cell>
          <cell r="D54" t="str">
            <v>Capacidades de las Fuerzas Militares en seguridad pública y defensa en el territorio nacional</v>
          </cell>
        </row>
        <row r="55">
          <cell r="C55" t="str">
            <v>1504</v>
          </cell>
          <cell r="D55" t="str">
            <v>Desarrollo marítimo, fluvial y costero desde el sector defensa</v>
          </cell>
        </row>
        <row r="56">
          <cell r="C56" t="str">
            <v>1505</v>
          </cell>
          <cell r="D56" t="str">
            <v>Generación de bienestar para la Fuerza Pública y sus familias</v>
          </cell>
        </row>
        <row r="57">
          <cell r="C57" t="str">
            <v>1506</v>
          </cell>
          <cell r="D57" t="str">
            <v>Gestión del riesgo de desastres desde el sector defensa y seguridad</v>
          </cell>
        </row>
        <row r="58">
          <cell r="C58" t="str">
            <v>1507</v>
          </cell>
          <cell r="D58" t="str">
            <v>Grupo Social y Empresarial de la Defensa (GSED) Competitivo</v>
          </cell>
        </row>
        <row r="59">
          <cell r="C59" t="str">
            <v>1599</v>
          </cell>
          <cell r="D59" t="str">
            <v>Fortalecimiento de la gestión y dirección del Sector Defensa y Policía</v>
          </cell>
        </row>
        <row r="60">
          <cell r="C60" t="str">
            <v>1702</v>
          </cell>
          <cell r="D60" t="str">
            <v>Inclusión productiva de pequeños productores rurales</v>
          </cell>
        </row>
        <row r="61">
          <cell r="C61" t="str">
            <v>1703</v>
          </cell>
          <cell r="D61" t="str">
            <v>Servicios financieros y gestión del riesgo para las actividades agropecuarias y rurales</v>
          </cell>
        </row>
        <row r="62">
          <cell r="C62" t="str">
            <v>1704</v>
          </cell>
          <cell r="D62" t="str">
            <v>Ordenamiento social y uso productivo del territorio rural</v>
          </cell>
        </row>
        <row r="63">
          <cell r="C63" t="str">
            <v>1705</v>
          </cell>
          <cell r="D63" t="str">
            <v>Restitución de tierras a víctimas del conflicto armado</v>
          </cell>
        </row>
        <row r="64">
          <cell r="C64" t="str">
            <v>1706</v>
          </cell>
          <cell r="D64" t="str">
            <v xml:space="preserve"> Aprovechamiento de mercados externos</v>
          </cell>
        </row>
        <row r="65">
          <cell r="C65" t="str">
            <v>1707</v>
          </cell>
          <cell r="D65" t="str">
            <v>Sanidad agropecuaria e inocuidad agroalimentaria</v>
          </cell>
        </row>
        <row r="66">
          <cell r="C66" t="str">
            <v>1708</v>
          </cell>
          <cell r="D66" t="str">
            <v>Ciencia, tecnología e innovación agropecuaria</v>
          </cell>
        </row>
        <row r="67">
          <cell r="C67" t="str">
            <v>1709</v>
          </cell>
          <cell r="D67" t="str">
            <v>Infraestructura productiva y comercialización</v>
          </cell>
        </row>
        <row r="68">
          <cell r="C68" t="str">
            <v>1799</v>
          </cell>
          <cell r="D68" t="str">
            <v>Fortalecimiento de la gestión y dirección del sector Agricultura y Desarrollo Rural</v>
          </cell>
        </row>
        <row r="69">
          <cell r="C69" t="str">
            <v>1903</v>
          </cell>
          <cell r="D69" t="str">
            <v>Inspección, vigilancia y control</v>
          </cell>
        </row>
        <row r="70">
          <cell r="C70" t="str">
            <v>1905</v>
          </cell>
          <cell r="D70" t="str">
            <v>Salud Pública</v>
          </cell>
        </row>
        <row r="71">
          <cell r="C71" t="str">
            <v>1906</v>
          </cell>
          <cell r="D71" t="str">
            <v>Aseguramiento y prestación integral de servicios de salud</v>
          </cell>
        </row>
        <row r="72">
          <cell r="C72" t="str">
            <v>1999</v>
          </cell>
          <cell r="D72" t="str">
            <v xml:space="preserve"> Fortalecimiento de la gestión y dirección del sector Salud</v>
          </cell>
        </row>
        <row r="73">
          <cell r="C73" t="str">
            <v>2101</v>
          </cell>
          <cell r="D73" t="str">
            <v>Acceso al servicio público domiciliario de gas combustible</v>
          </cell>
        </row>
        <row r="74">
          <cell r="C74" t="str">
            <v>2102</v>
          </cell>
          <cell r="D74" t="str">
            <v>Consolidación productiva del sector de energía eléctrica</v>
          </cell>
        </row>
        <row r="75">
          <cell r="C75" t="str">
            <v>2103</v>
          </cell>
          <cell r="D75" t="str">
            <v>Consolidación productiva del sector hidrocarburos</v>
          </cell>
        </row>
        <row r="76">
          <cell r="C76" t="str">
            <v>2104</v>
          </cell>
          <cell r="D76" t="str">
            <v>Consolidación productiva del sector minero</v>
          </cell>
        </row>
        <row r="77">
          <cell r="C77" t="str">
            <v>2105</v>
          </cell>
          <cell r="D77" t="str">
            <v xml:space="preserve"> Desarrollo ambiental sostenible del sector minero energético</v>
          </cell>
        </row>
        <row r="78">
          <cell r="C78" t="str">
            <v>2106</v>
          </cell>
          <cell r="D78" t="str">
            <v>Gestión de la información en el sector minero energético</v>
          </cell>
        </row>
        <row r="79">
          <cell r="C79" t="str">
            <v>2199</v>
          </cell>
          <cell r="D79" t="str">
            <v xml:space="preserve">Fortalecimiento de la gestión y dirección del sector Minas y Energía </v>
          </cell>
        </row>
        <row r="80">
          <cell r="C80" t="str">
            <v>2201</v>
          </cell>
          <cell r="D80" t="str">
            <v>Calidad, cobertura y fortalecimiento de la educación inicial, prescolar, básica y media</v>
          </cell>
        </row>
        <row r="81">
          <cell r="C81" t="str">
            <v>2202</v>
          </cell>
          <cell r="D81" t="str">
            <v>Calidad y fomento de la educación superior</v>
          </cell>
        </row>
        <row r="82">
          <cell r="C82" t="str">
            <v>2203</v>
          </cell>
          <cell r="D82" t="str">
            <v>Cierre de brechas para el goce efectivo de derechos fundamentales de la población en condición de discapacidad</v>
          </cell>
        </row>
        <row r="83">
          <cell r="C83" t="str">
            <v>2299</v>
          </cell>
          <cell r="D83" t="str">
            <v>Fortalecimiento de la gestión y dirección del sector Educación</v>
          </cell>
        </row>
        <row r="84">
          <cell r="C84" t="str">
            <v>2301</v>
          </cell>
          <cell r="D84" t="str">
            <v>Facilitar el acceso y uso de las Tecnologías de la Información y las Comunicaciones en todo el territorio nacional</v>
          </cell>
        </row>
        <row r="85">
          <cell r="C85" t="str">
            <v>2302</v>
          </cell>
          <cell r="D85" t="str">
            <v>Fomento del desarrollo de aplicaciones, software y contenidos para impulsar la apropiación de las Tecnologías de la Información y las Comunicaciones (TIC)</v>
          </cell>
        </row>
        <row r="86">
          <cell r="C86" t="str">
            <v>2399</v>
          </cell>
          <cell r="D86" t="str">
            <v>Fortalecimiento de la gestión y dirección del sector Tecnologías de la Información y las Comunicaciones</v>
          </cell>
        </row>
        <row r="87">
          <cell r="C87" t="str">
            <v>2401</v>
          </cell>
          <cell r="D87" t="str">
            <v>Infraestructura red vial primaria</v>
          </cell>
        </row>
        <row r="88">
          <cell r="C88" t="str">
            <v>2402</v>
          </cell>
          <cell r="D88" t="str">
            <v>Infraestructura red vial regional</v>
          </cell>
        </row>
        <row r="89">
          <cell r="C89" t="str">
            <v>2403</v>
          </cell>
          <cell r="D89" t="str">
            <v>Infraestructura y servicios de transporte aéreo</v>
          </cell>
        </row>
        <row r="90">
          <cell r="C90" t="str">
            <v>2404</v>
          </cell>
          <cell r="D90" t="str">
            <v>Infraestructura de transporte férreo</v>
          </cell>
        </row>
        <row r="91">
          <cell r="C91" t="str">
            <v>2405</v>
          </cell>
          <cell r="D91" t="str">
            <v>Infraestructura de transporte marítimo</v>
          </cell>
        </row>
        <row r="92">
          <cell r="C92" t="str">
            <v>2406</v>
          </cell>
          <cell r="D92" t="str">
            <v>Infraestructura de transporte fluvial</v>
          </cell>
        </row>
        <row r="93">
          <cell r="C93" t="str">
            <v>2407</v>
          </cell>
          <cell r="D93" t="str">
            <v>Infraestructura y servicios de logística de transporte</v>
          </cell>
        </row>
        <row r="94">
          <cell r="C94" t="str">
            <v>2408</v>
          </cell>
          <cell r="D94" t="str">
            <v>Prestación de servicios de transporte público de pasajeros</v>
          </cell>
        </row>
        <row r="95">
          <cell r="C95" t="str">
            <v>2409</v>
          </cell>
          <cell r="D95" t="str">
            <v>Seguridad de transporte</v>
          </cell>
        </row>
        <row r="96">
          <cell r="C96" t="str">
            <v>2410</v>
          </cell>
          <cell r="D96" t="str">
            <v>Política, regulación y supervisión de la infraestructura y servicios de transporte</v>
          </cell>
        </row>
        <row r="97">
          <cell r="C97" t="str">
            <v>2499</v>
          </cell>
          <cell r="D97" t="str">
            <v>Fortalecimiento de la gestión y dirección del sector Transporte</v>
          </cell>
        </row>
        <row r="98">
          <cell r="C98" t="str">
            <v>2501</v>
          </cell>
          <cell r="D98" t="str">
            <v>Fortalecimiento del control y la vigilancia de la gestión fiscal y resarcimiento al daño del patrimonio público</v>
          </cell>
        </row>
        <row r="99">
          <cell r="C99" t="str">
            <v>2502</v>
          </cell>
          <cell r="D99" t="str">
            <v>Promoción, protección y defensa de los Derechos Humanos y el Derecho Internacional Humanitario</v>
          </cell>
        </row>
        <row r="100">
          <cell r="C100" t="str">
            <v>2503</v>
          </cell>
          <cell r="D100" t="str">
            <v>Lucha contra la corrupción</v>
          </cell>
        </row>
        <row r="101">
          <cell r="C101" t="str">
            <v>2504</v>
          </cell>
          <cell r="D101" t="str">
            <v>Vigilancia de la gestión administrativa de los funcionarios del estado</v>
          </cell>
        </row>
        <row r="102">
          <cell r="C102" t="str">
            <v>2599</v>
          </cell>
          <cell r="D102" t="str">
            <v>Fortalecimiento de la gestión y dirección del sector Organismos de Control</v>
          </cell>
        </row>
        <row r="103">
          <cell r="C103" t="str">
            <v>2701</v>
          </cell>
          <cell r="D103" t="str">
            <v>Mejoramiento a las competencias de la administración de justica</v>
          </cell>
        </row>
        <row r="104">
          <cell r="C104" t="str">
            <v>2799</v>
          </cell>
          <cell r="D104" t="str">
            <v>Fortalecimiento de la gestión y dirección del sector Rama Judicial</v>
          </cell>
        </row>
        <row r="105">
          <cell r="C105" t="str">
            <v>2801</v>
          </cell>
          <cell r="D105" t="str">
            <v>Procesos democráticos y asuntos electorales</v>
          </cell>
        </row>
        <row r="106">
          <cell r="C106" t="str">
            <v>2802</v>
          </cell>
          <cell r="D106" t="str">
            <v>Identificación y registro del estado civil de la población</v>
          </cell>
        </row>
        <row r="107">
          <cell r="C107" t="str">
            <v>2899</v>
          </cell>
          <cell r="D107" t="str">
            <v>Fortalecimiento de la gestión y dirección del sector Registraduría</v>
          </cell>
        </row>
        <row r="108">
          <cell r="C108" t="str">
            <v>2901</v>
          </cell>
          <cell r="D108" t="str">
            <v>Efectividad de la investigación penal y técnico científica</v>
          </cell>
        </row>
        <row r="109">
          <cell r="C109" t="str">
            <v>2999</v>
          </cell>
          <cell r="D109" t="str">
            <v xml:space="preserve">Fortalecimiento de la gestión y dirección del sector Fiscalía </v>
          </cell>
        </row>
        <row r="110">
          <cell r="C110" t="str">
            <v>3201</v>
          </cell>
          <cell r="D110" t="str">
            <v>Fortalecimiento del desempeño ambiental de los sectores productivos</v>
          </cell>
        </row>
        <row r="111">
          <cell r="C111" t="str">
            <v>3202</v>
          </cell>
          <cell r="D111" t="str">
            <v>Conservación de la biodiversidad y sus servicios ecosistémicos</v>
          </cell>
        </row>
        <row r="112">
          <cell r="C112" t="str">
            <v>3203</v>
          </cell>
          <cell r="D112" t="str">
            <v>Gestión integral del recurso hídrico</v>
          </cell>
        </row>
        <row r="113">
          <cell r="C113" t="str">
            <v>3204</v>
          </cell>
          <cell r="D113" t="str">
            <v>Gestión de la información y el conocimiento ambiental</v>
          </cell>
        </row>
        <row r="114">
          <cell r="C114" t="str">
            <v>3205</v>
          </cell>
          <cell r="D114" t="str">
            <v>Ordenamiento ambiental territorial</v>
          </cell>
        </row>
        <row r="115">
          <cell r="C115" t="str">
            <v>3206</v>
          </cell>
          <cell r="D115" t="str">
            <v>Gestión del cambio climático para un desarrollo bajo en carbono y resiliente al clima</v>
          </cell>
        </row>
        <row r="116">
          <cell r="C116" t="str">
            <v>3207</v>
          </cell>
          <cell r="D116" t="str">
            <v>Gestión integral de mares, costas y recursos acuáticos</v>
          </cell>
        </row>
        <row r="117">
          <cell r="C117" t="str">
            <v>3208</v>
          </cell>
          <cell r="D117" t="str">
            <v xml:space="preserve">Educación ambiental </v>
          </cell>
        </row>
        <row r="118">
          <cell r="C118" t="str">
            <v>3299</v>
          </cell>
          <cell r="D118" t="str">
            <v>Fortalecimiento de la gestión y dirección del sector Ambiente y Desarrollo Sostenible</v>
          </cell>
        </row>
        <row r="119">
          <cell r="C119" t="str">
            <v>3301</v>
          </cell>
          <cell r="D119" t="str">
            <v>Promoción y acceso efectivo a procesos culturales y artísticos</v>
          </cell>
        </row>
        <row r="120">
          <cell r="C120" t="str">
            <v>3302</v>
          </cell>
          <cell r="D120" t="str">
            <v>Gestión, protección y salvaguardia del patrimonio cultural colombiano</v>
          </cell>
        </row>
        <row r="121">
          <cell r="C121" t="str">
            <v>3399</v>
          </cell>
          <cell r="D121" t="str">
            <v>Fortalecimiento de la gestión y dirección del sector Cultura</v>
          </cell>
        </row>
        <row r="122">
          <cell r="C122" t="str">
            <v>3501</v>
          </cell>
          <cell r="D122" t="str">
            <v>Internacionalización de la economía</v>
          </cell>
        </row>
        <row r="123">
          <cell r="C123" t="str">
            <v>3502</v>
          </cell>
          <cell r="D123" t="str">
            <v>Productividad y competitividad de las empresas colombianas</v>
          </cell>
        </row>
        <row r="124">
          <cell r="C124" t="str">
            <v>3503</v>
          </cell>
          <cell r="D124" t="str">
            <v>Ambiente regulatorio y económico para la competencia y la actividad empresarial</v>
          </cell>
        </row>
        <row r="125">
          <cell r="C125" t="str">
            <v>3599</v>
          </cell>
          <cell r="D125" t="str">
            <v>Fortalecimiento de la gestión y dirección del sector Comercio, Industria y Turismo</v>
          </cell>
        </row>
        <row r="126">
          <cell r="C126" t="str">
            <v>3601</v>
          </cell>
          <cell r="D126" t="str">
            <v>Protección Social</v>
          </cell>
        </row>
        <row r="127">
          <cell r="C127" t="str">
            <v>3602</v>
          </cell>
          <cell r="D127" t="str">
            <v>Generación y formalización del empleo</v>
          </cell>
        </row>
        <row r="128">
          <cell r="C128" t="str">
            <v>3603</v>
          </cell>
          <cell r="D128" t="str">
            <v>Formación para el trabajo</v>
          </cell>
        </row>
        <row r="129">
          <cell r="C129" t="str">
            <v>3604</v>
          </cell>
          <cell r="D129" t="str">
            <v>Derechos fundamentales del trabajo y fortalecimiento del diálogo social</v>
          </cell>
        </row>
        <row r="130">
          <cell r="C130" t="str">
            <v>3605</v>
          </cell>
          <cell r="D130" t="str">
            <v>Fomento de la investigación, desarrollo tecnológico e innovación del sector trabajo</v>
          </cell>
        </row>
        <row r="131">
          <cell r="C131" t="str">
            <v>3699</v>
          </cell>
          <cell r="D131" t="str">
            <v>Fortalecimiento de la gestión y dirección del sector Trabajo</v>
          </cell>
        </row>
        <row r="132">
          <cell r="C132" t="str">
            <v>3701</v>
          </cell>
          <cell r="D132" t="str">
            <v>Fortalecimiento institucional a los procesos organizativos de concertación; garantía, prevención y respeto de los derechos humanos como fundamentos para la paz</v>
          </cell>
        </row>
        <row r="133">
          <cell r="C133" t="str">
            <v>3702</v>
          </cell>
          <cell r="D133" t="str">
            <v>Fortalecimiento a la gobernabilidad territorial para la seguridad, convivencia ciudadana, paz y postconflicto</v>
          </cell>
        </row>
        <row r="134">
          <cell r="C134" t="str">
            <v>3703</v>
          </cell>
          <cell r="D134" t="str">
            <v>Política pública de víctimas del conflicto armado y postconflicto</v>
          </cell>
        </row>
        <row r="135">
          <cell r="C135" t="str">
            <v>3704</v>
          </cell>
          <cell r="D135" t="str">
            <v>Participación ciudadana, política y diversidad de creencias</v>
          </cell>
        </row>
        <row r="136">
          <cell r="C136" t="str">
            <v>3705</v>
          </cell>
          <cell r="D136" t="str">
            <v>Protección de personas, grupos y comunidades en riesgo extraordinario y extremo Unidad Nacional de Protección (UNP)</v>
          </cell>
        </row>
        <row r="137">
          <cell r="C137" t="str">
            <v>3706</v>
          </cell>
          <cell r="D137" t="str">
            <v>Protección, promoción y difusión del derecho de autor y los derechos conexos</v>
          </cell>
        </row>
        <row r="138">
          <cell r="C138" t="str">
            <v>3707</v>
          </cell>
          <cell r="D138" t="str">
            <v>Gestión del riesgo de desastres naturales y antrópicos en la zona de influencia del volcán Nevado del Huila</v>
          </cell>
        </row>
        <row r="139">
          <cell r="C139" t="str">
            <v>3708</v>
          </cell>
          <cell r="D139" t="str">
            <v>Fortalecimiento institucional y operativo de los Bomberos de Colombia</v>
          </cell>
        </row>
        <row r="140">
          <cell r="C140" t="str">
            <v>3799</v>
          </cell>
          <cell r="D140" t="str">
            <v>Fortalecimiento de la gestión y dirección del sector Interior</v>
          </cell>
        </row>
        <row r="141">
          <cell r="C141" t="str">
            <v>3901</v>
          </cell>
          <cell r="D141" t="str">
            <v xml:space="preserve">Consolidación de una institucionalidad habilitante para la Ciencia Tecnología e Innovación (CTeI) </v>
          </cell>
        </row>
        <row r="142">
          <cell r="C142" t="str">
            <v>3902</v>
          </cell>
          <cell r="D142" t="str">
            <v>Investigación con calidad e impacto</v>
          </cell>
        </row>
        <row r="143">
          <cell r="C143" t="str">
            <v>3903</v>
          </cell>
          <cell r="D143" t="str">
            <v>Desarrollo tecnológico e innovación para crecimiento empresarial</v>
          </cell>
        </row>
        <row r="144">
          <cell r="C144" t="str">
            <v>3904</v>
          </cell>
          <cell r="D144" t="str">
            <v>Generación de una cultura que valora y gestiona el conocimiento y la innovación</v>
          </cell>
        </row>
        <row r="145">
          <cell r="C145" t="str">
            <v>3999</v>
          </cell>
          <cell r="D145" t="str">
            <v xml:space="preserve">Fortalecimiento de la gestión y dirección del sector Ciencia, Tecnología e Innovación </v>
          </cell>
        </row>
        <row r="146">
          <cell r="C146" t="str">
            <v>4001</v>
          </cell>
          <cell r="D146" t="str">
            <v>Acceso a soluciones de vivienda</v>
          </cell>
        </row>
        <row r="147">
          <cell r="C147" t="str">
            <v>4002</v>
          </cell>
          <cell r="D147" t="str">
            <v>Ordenamiento territorial y desarrollo urbano</v>
          </cell>
        </row>
        <row r="148">
          <cell r="C148" t="str">
            <v>4003</v>
          </cell>
          <cell r="D148" t="str">
            <v>Acceso de la población a los servicios de agua potable y saneamiento básico</v>
          </cell>
        </row>
        <row r="149">
          <cell r="C149" t="str">
            <v>4099</v>
          </cell>
          <cell r="D149" t="str">
            <v>Fortalecimiento de la gestión y dirección del sector Vivienda, Ciudad y Territorio</v>
          </cell>
        </row>
        <row r="150">
          <cell r="C150" t="str">
            <v>4101</v>
          </cell>
          <cell r="D150" t="str">
            <v>Atención, asistencia  y reparación integral a las víctimas</v>
          </cell>
        </row>
        <row r="151">
          <cell r="C151" t="str">
            <v>4102</v>
          </cell>
          <cell r="D151" t="str">
            <v>Desarrollo integral de la primera infancia a la juventud, y fortalecimiento de las capacidades de las familias de niñas, niños y adolescentes</v>
          </cell>
        </row>
        <row r="152">
          <cell r="C152" t="str">
            <v>4103</v>
          </cell>
          <cell r="D152" t="str">
            <v>Inclusión social y productiva para la población en situación de vulnerabilidad</v>
          </cell>
        </row>
        <row r="153">
          <cell r="C153" t="str">
            <v>4104</v>
          </cell>
          <cell r="D153" t="str">
            <v>Atención integral de población en situación permanente de desprotección social y/o familiar</v>
          </cell>
        </row>
        <row r="154">
          <cell r="C154" t="str">
            <v>4199</v>
          </cell>
          <cell r="D154" t="str">
            <v xml:space="preserve">Fortalecimiento de la gestión y dirección del sector Inclusión Social y Reconciliación </v>
          </cell>
        </row>
        <row r="155">
          <cell r="C155" t="str">
            <v>4201</v>
          </cell>
          <cell r="D155" t="str">
            <v>Desarrollo de Inteligencia estratégica y contrainteligencia de Estado</v>
          </cell>
        </row>
        <row r="156">
          <cell r="C156" t="str">
            <v>4299</v>
          </cell>
          <cell r="D156" t="str">
            <v>Fortalecimiento de la gestión y dirección del sector Inteligencia</v>
          </cell>
        </row>
        <row r="157">
          <cell r="C157" t="str">
            <v>4301</v>
          </cell>
          <cell r="D157" t="str">
            <v>Fomento a la recreación, la actividad física y el deporte</v>
          </cell>
        </row>
        <row r="158">
          <cell r="C158" t="str">
            <v>4302</v>
          </cell>
          <cell r="D158" t="str">
            <v>Formación y preparación de deportistas</v>
          </cell>
        </row>
        <row r="159">
          <cell r="C159" t="str">
            <v>4399</v>
          </cell>
          <cell r="D159" t="str">
            <v xml:space="preserve">Fortalecimiento de la gestión y dirección del sector Deporte y Recreación </v>
          </cell>
        </row>
        <row r="160">
          <cell r="C160" t="str">
            <v>4401</v>
          </cell>
          <cell r="D160" t="str">
            <v>Jurisdicción especial para la paz</v>
          </cell>
        </row>
        <row r="161">
          <cell r="C161" t="str">
            <v>4402</v>
          </cell>
          <cell r="D161" t="str">
            <v xml:space="preserve">Esclarecimiento de la verdad, la convivencia y la no repetición.
</v>
          </cell>
        </row>
        <row r="162">
          <cell r="C162" t="str">
            <v>4403</v>
          </cell>
          <cell r="D162" t="str">
            <v xml:space="preserve">Búsqueda humanitaria de personas dadas por desaparecidas en el contexto y en razón del conflicto armado en Colombia
</v>
          </cell>
        </row>
        <row r="163">
          <cell r="C163" t="str">
            <v>4499</v>
          </cell>
          <cell r="D163" t="str">
            <v>Fortalecimiento de la gestión y dirección del sector Justicia Especial para la Paz</v>
          </cell>
        </row>
        <row r="164">
          <cell r="C164" t="str">
            <v>4501</v>
          </cell>
          <cell r="D164" t="str">
            <v>Fortalecimiento de la convivencia y la seguridad ciudadana</v>
          </cell>
        </row>
        <row r="165">
          <cell r="C165" t="str">
            <v>4502</v>
          </cell>
          <cell r="D165" t="str">
            <v>Fortalecimiento del buen gobierno para el respeto y garantía de los derechos humanos</v>
          </cell>
        </row>
        <row r="166">
          <cell r="C166" t="str">
            <v>4503</v>
          </cell>
          <cell r="D166" t="str">
            <v>Gestión del riesgo de desastres y emergencias</v>
          </cell>
        </row>
        <row r="167">
          <cell r="C167" t="str">
            <v>4599</v>
          </cell>
          <cell r="D167" t="str">
            <v>Fortalecimiento a la gestión y dirección de la administración pública territorial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PROGRAMAS Y SUBPROGRAM"/>
      <sheetName val="SECTORES"/>
      <sheetName val="CATÁLOGO_DE PRODUCTOS"/>
      <sheetName val="CATÁLOGO DE PRODUCTOS"/>
      <sheetName val="Sectores-Programas-Subprogramas"/>
    </sheetNames>
    <sheetDataSet>
      <sheetData sheetId="0">
        <row r="9">
          <cell r="C9" t="str">
            <v>0101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Instrucciones "/>
      <sheetName val="1_Metas_Resultados"/>
      <sheetName val="2_Metas_Producto_ y_ $"/>
      <sheetName val="3_Plan Indicativo"/>
      <sheetName val="Hoja1"/>
      <sheetName val="PI_Ejec"/>
    </sheetNames>
    <sheetDataSet>
      <sheetData sheetId="0"/>
      <sheetData sheetId="1"/>
      <sheetData sheetId="2">
        <row r="4">
          <cell r="D4" t="str">
            <v>1. Mantener en 100% la tasa de cobertura bruta en instituciones educativas oficiales del Distrito de Barrancabermeja.</v>
          </cell>
        </row>
        <row r="5">
          <cell r="D5" t="str">
            <v>2. Incrementar en un 10% los colegios educativos oficiales en la clasificación A o A+ según Pruebas Saber 11 en el Distrito de Barrancabermeja</v>
          </cell>
        </row>
        <row r="6">
          <cell r="D6" t="str">
            <v>3. Incrementar en 500 niños y niñas atendidos con educación inicial en el marco de la atención integral.</v>
          </cell>
        </row>
        <row r="7">
          <cell r="D7" t="str">
            <v>4. Aumentar a 4.240 el número de becas que cambian vidas entregadas a personas</v>
          </cell>
        </row>
        <row r="8">
          <cell r="D8" t="str">
            <v>5. Mantener en 29,5 la Tasa de mortalidad ajustada por edad por diabetes mellitus durante el cuatrienio.</v>
          </cell>
        </row>
        <row r="9">
          <cell r="D9" t="str">
            <v>6. Mantener en 23,88 la tasa de mortalidad ajustada por edad por tumor maligno de mama durante el cuatrienio.</v>
          </cell>
        </row>
        <row r="10">
          <cell r="D10" t="str">
            <v>7. Mantener en 7,56 la tasa de mortalidad ajustada por edad por tumor maligno del cuello uterino durante el cuatrienio.</v>
          </cell>
        </row>
        <row r="11">
          <cell r="D11" t="str">
            <v>8. Mantener en 12,4 la tasa de mortalidad ajustada por edad por tumor maligno de la próstata durante el cuatrienio.</v>
          </cell>
        </row>
        <row r="12">
          <cell r="D12" t="str">
            <v>9. Mantener en 13,08 la tasa de mortalidad por desnutrición en menores de 5 años durante el cuatrienio.</v>
          </cell>
        </row>
        <row r="13">
          <cell r="D13" t="str">
            <v>10. Mantener en 3% la incidencia de accidentalidad en el trabajo durante el cuatrienio.</v>
          </cell>
        </row>
        <row r="14">
          <cell r="D14" t="str">
            <v>11. Aumentar en un 0,26 el porcentaje de cobertura de la población afiliada al Sistema General de Riesgos laborales – SGRL durante el cuatrienio.</v>
          </cell>
        </row>
        <row r="15">
          <cell r="D15" t="str">
            <v>12. Mantener la razón de mortalidad materna a 42 días en 24,29 durante el cuatrienio.</v>
          </cell>
        </row>
        <row r="16">
          <cell r="D16" t="str">
            <v>13. Mantener la prevalencia de infección de VIH en menos del 1% en población de 15 a 49 años.</v>
          </cell>
        </row>
        <row r="17">
          <cell r="D17" t="str">
            <v>14. Mantener la tasa de incidencia de sífilis congénita en menos de 2,4 casos durante el cuatrienio.</v>
          </cell>
        </row>
        <row r="18">
          <cell r="D18" t="str">
            <v>15. Mantener por debajo de 50.88 la tasa de fecundidad en mujeres de 15 a 19 años.</v>
          </cell>
        </row>
        <row r="19">
          <cell r="D19" t="str">
            <v>16. Mantener la tasa de mortalidad por lesiones auto infligidas intencionalmente (suicidios) por debajo de 15,26 durante el cuatrienio.</v>
          </cell>
        </row>
        <row r="20">
          <cell r="D20" t="str">
            <v>17. Mantener la tasa de incidencia de violencia intrafamiliar por debajo de 92,43</v>
          </cell>
        </row>
        <row r="21">
          <cell r="D21" t="str">
            <v>18. Mantener la tasa de mortalidad por agresiones (homicidios) a menos de 44 por 100.000 habitantes durante el cuatrienio.</v>
          </cell>
        </row>
        <row r="22">
          <cell r="D22" t="str">
            <v>19. Mantener la Tasa de Mortalidad en menores de cinco años en menos de 7,04 durante el cuatrienio.</v>
          </cell>
        </row>
        <row r="23">
          <cell r="D23" t="str">
            <v>20. Mantener la Tasa de Mortalidad por Enfermedad Diarreica Aguda en menores de 5 años en 0 durante el cuatrienio.</v>
          </cell>
        </row>
        <row r="24">
          <cell r="D24" t="str">
            <v>21. Reducir la Tasa de Mortalidad por Infección Respiratoria Aguda (incluida neumonía) en menores de 5 años por debajo de 19,63 durante el cuatrienio.</v>
          </cell>
        </row>
        <row r="25">
          <cell r="D25" t="str">
            <v>22. Mantener la Tasa de Mortalidad neonatal en 2,67 durante el cuatrienio.</v>
          </cell>
        </row>
        <row r="26">
          <cell r="D26" t="str">
            <v>23. Mantener en 5,34 la tasa de mortalidad infantil durante el cuatrienio.</v>
          </cell>
        </row>
        <row r="27">
          <cell r="D27" t="str">
            <v>24. Mantener la tasa de incidencia de rabia animal en 0 durante el cuatrienio.</v>
          </cell>
        </row>
        <row r="28">
          <cell r="D28" t="str">
            <v>25. Mantener en 1,04 la tasa de mortalidad por enfermedades infecciosas intestinales durante el cuatrienio.</v>
          </cell>
        </row>
        <row r="29">
          <cell r="D29" t="str">
            <v>26. Mantener el porcentaje de letalidad por dengue grave en 16.7% durante el cuatrienio.</v>
          </cell>
        </row>
        <row r="30">
          <cell r="D30" t="str">
            <v>27. Mantener la tasa incidencia de tuberculosis en 47,4 durante el cuatrienio.</v>
          </cell>
        </row>
        <row r="31">
          <cell r="D31" t="str">
            <v>28. Incrementar en un 2,5% la cobertura de vacunación en menores de un año, biológico trazador DPT y triple viral durante el cuatrienio.</v>
          </cell>
        </row>
        <row r="32">
          <cell r="D32" t="str">
            <v>29. Bajar en 0.5 puntos la tasa de mortalidad en el Distrito.</v>
          </cell>
        </row>
        <row r="33">
          <cell r="D33" t="str">
            <v>30. Bajar en 0.5 puntos la tasa de mortalidad en el Distrito.</v>
          </cell>
        </row>
        <row r="34">
          <cell r="D34" t="str">
            <v>31. Bajar en 0.5 puntos la tasa de mortalidad en el Distrito.</v>
          </cell>
        </row>
        <row r="35">
          <cell r="D35" t="str">
            <v>32. Lograr el 100% de la cobertura en salud de la población con Sisbén 1 y 2, listados censales, víctimas y personas con discapacidad afiliada al Sistema General de Seguridad Social en Salud S.G.S.S.S.</v>
          </cell>
        </row>
        <row r="36">
          <cell r="D36" t="str">
            <v>33. Mantener la tasa de mortalidad por lesiones auto infligidas intencionalmente (suicidios) por debajo de 15,26 durante el cuatrienio.</v>
          </cell>
        </row>
        <row r="37">
          <cell r="D37" t="str">
            <v>34. Mantener la tasa de incidencia de violencia intrafamiliar por debajo de 92,43</v>
          </cell>
        </row>
        <row r="38">
          <cell r="D38" t="str">
            <v>35. Bajar en 0.5 puntos la tasa de mortalidad en el Distrito.</v>
          </cell>
        </row>
        <row r="39">
          <cell r="D39" t="str">
            <v>36. Mantener en 5 por 100.000 habitantes la tasa de mortalidad por emergencias y desastres</v>
          </cell>
        </row>
        <row r="40">
          <cell r="D40" t="str">
            <v>37. Reducir en un 5% la tasa de violencias general contra las mujeres.</v>
          </cell>
        </row>
        <row r="41">
          <cell r="D41" t="str">
            <v>38. Aumentar en 2.79 puntos el componente de resultados del índice de desempeño municipal.</v>
          </cell>
        </row>
        <row r="42">
          <cell r="D42" t="str">
            <v>39. Aumentar en 13.2% los eventos y ofertas artísticas y culturales que apunten a consolidar la identidad artística y cultural de Barrancabermeja</v>
          </cell>
        </row>
        <row r="43">
          <cell r="D43" t="str">
            <v>40. Realizar acciones para mantener en condiciones de calidad dos (2) bienes de interés cultural</v>
          </cell>
        </row>
        <row r="44">
          <cell r="D44" t="str">
            <v>41. Disminuir en 0.71 puntos porcentuales el índice cuantitativo de vivienda en el Distrito de Barrancabermeja</v>
          </cell>
        </row>
        <row r="45">
          <cell r="D45" t="str">
            <v>42. Disminuir en 5.72 puntos porcentuales el índice cualitativo de vivienda en el Distrito de Barrancabermeja</v>
          </cell>
        </row>
        <row r="46">
          <cell r="D46" t="str">
            <v>43. Aumentar 0,37 m2/hab el espacio público efectivo por habitante.</v>
          </cell>
        </row>
        <row r="47">
          <cell r="D47" t="str">
            <v>44. Aumentar en 4% el porcentaje de usuarios a la red de servicios públicos de calidad del Distrito de Barrancabermeja.</v>
          </cell>
        </row>
        <row r="48">
          <cell r="D48" t="str">
            <v>45. Aumentar en 2.000 el número de personas que realizan actividades físicas, recreativas y deportivas en el Distrito de Barrancabermeja</v>
          </cell>
        </row>
        <row r="49">
          <cell r="D49" t="str">
            <v>46. Aumentar en 2.000 el número de personas que realizan actividades físicas, recreativas y deportivas en el Distrito de Barrancabermeja</v>
          </cell>
        </row>
        <row r="50">
          <cell r="D50" t="str">
            <v>47. Aumentar en 3% la Tasa Global de Participación del Distrito</v>
          </cell>
        </row>
        <row r="51">
          <cell r="D51" t="str">
            <v>48. Aumentar en 3% la Tasa Global de Participación del Distrito</v>
          </cell>
        </row>
        <row r="52">
          <cell r="D52" t="str">
            <v>49. Reducir anualmente en 2.5% la tasa de mortalidad por accidentes de tránsito en Barrancabermeja.</v>
          </cell>
        </row>
        <row r="53">
          <cell r="D53" t="str">
            <v>50. Reducir anualmente en 2.5% la tasa de mortalidad por accidentes de tránsito en Barrancabermeja.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 y Programa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 de uso"/>
      <sheetName val="Sectores"/>
      <sheetName val="Sectores-Programas-Subprogramas"/>
      <sheetName val="Catálogo de Productos"/>
      <sheetName val="Catálogo EDT"/>
      <sheetName val="Lista de entregables"/>
      <sheetName val="Lista de actividades"/>
      <sheetName val="ODS"/>
      <sheetName val="CATALOGO_DE_PRODUCTOS_202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ListasPDET"/>
      <sheetName val="Iniciativas"/>
      <sheetName val="PI 2020-2023"/>
      <sheetName val="PI 2020-2023 MODIF"/>
      <sheetName val="PI 2020-2023 (2)"/>
      <sheetName val="Catálogo"/>
      <sheetName val="Hoja1"/>
      <sheetName val="Paz"/>
      <sheetName val="Víctimas"/>
      <sheetName val="ODS"/>
      <sheetName val="PI_Ejec"/>
      <sheetName val="18-02-2021 PLAN INDICATIVO HOMO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</sheetData>
      <sheetData sheetId="7"/>
      <sheetData sheetId="8"/>
      <sheetData sheetId="9">
        <row r="2">
          <cell r="A2" t="str">
            <v>Asistencia / Subsistencia mínima</v>
          </cell>
        </row>
      </sheetData>
      <sheetData sheetId="10">
        <row r="2">
          <cell r="A2" t="str">
            <v>Sin relación con los ODS</v>
          </cell>
        </row>
      </sheetData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FDFF66-0A30-4D81-A881-96B5C8684052}" name="V3.1" displayName="V3.1" ref="A3:BU105" totalsRowCount="1" headerRowDxfId="203" totalsRowDxfId="200" headerRowBorderDxfId="202" tableBorderDxfId="201">
  <tableColumns count="73">
    <tableColumn id="63" xr3:uid="{945748E2-C8E2-48AF-96DC-5D0E4A8EC86D}" name="Cod. PI24-27" dataDxfId="199" totalsRowDxfId="198" dataCellStyle="Moneda"/>
    <tableColumn id="2" xr3:uid="{59496273-17CD-4314-8563-674BE14B2088}" name="No. IP" totalsRowLabel="Total" dataDxfId="197" totalsRowDxfId="196">
      <calculatedColumnFormula>+IFERROR(VLOOKUP(V3.1[[#This Row],[Cod. PI24-27]],TPI[],18,FALSE),"")</calculatedColumnFormula>
    </tableColumn>
    <tableColumn id="14" xr3:uid="{3C723B00-3227-4F22-BEB0-5C7B5952E27E}" name="Reportó" totalsRowFunction="custom" dataDxfId="195" totalsRowDxfId="194">
      <calculatedColumnFormula>+IF(ISBLANK(V3.1[[#This Row],[No. IP]]),"",$F$1)</calculatedColumnFormula>
      <totalsRowFormula>SUBTOTAL(103,V3.1[No. IP])</totalsRowFormula>
    </tableColumn>
    <tableColumn id="3" xr3:uid="{BD0B1041-0F7A-4D4E-9B6E-2239F8B95416}" name="Línea Estratégica" dataDxfId="193" totalsRowDxfId="192">
      <calculatedColumnFormula>+IFERROR(VLOOKUP(V3.1[[#This Row],[Cod. PI24-27]],TPI[],4,FALSE),"")</calculatedColumnFormula>
    </tableColumn>
    <tableColumn id="4" xr3:uid="{8C969320-E9E9-4FA8-92CE-0A8DA95BA501}" name="Sector " dataDxfId="191" totalsRowDxfId="190">
      <calculatedColumnFormula>+IFERROR(VLOOKUP(V3.1[[#This Row],[Cod. PI24-27]],TPI[],12,FALSE),"")</calculatedColumnFormula>
    </tableColumn>
    <tableColumn id="5" xr3:uid="{FF4FDF13-D240-42DF-A177-5EAB6DC842F9}" name="Programa " dataDxfId="189" totalsRowDxfId="188">
      <calculatedColumnFormula>+IFERROR(VLOOKUP(V3.1[[#This Row],[Cod. PI24-27]],TPI[],15,FALSE),"")</calculatedColumnFormula>
    </tableColumn>
    <tableColumn id="6" xr3:uid="{E399046B-2FFF-4AF1-9188-4EB455E313FE}" name="Indicador de Producto" dataDxfId="187" totalsRowDxfId="186">
      <calculatedColumnFormula>+IFERROR(VLOOKUP(V3.1[[#This Row],[Cod. PI24-27]],TPI[],19,FALSE),"")</calculatedColumnFormula>
    </tableColumn>
    <tableColumn id="1" xr3:uid="{CD2261FD-3118-48CA-B320-CF325A0B747B}" name="Meta del Producto" dataDxfId="185" totalsRowDxfId="184">
      <calculatedColumnFormula>+IFERROR(VLOOKUP(V3.1[[#This Row],[Cod. PI24-27]],TPI[],20,FALSE),"")</calculatedColumnFormula>
    </tableColumn>
    <tableColumn id="69" xr3:uid="{5168D0C5-87BD-44D3-8A6C-B837146F0204}" name="Ejecucion Fisica de la Meta - Acumulado" dataDxfId="183" totalsRowDxfId="182">
      <calculatedColumnFormula>+IFERROR(VLOOKUP(V3.1[[#This Row],[Cod. PI24-27]],TC_24[],2,FALSE),"")</calculatedColumnFormula>
    </tableColumn>
    <tableColumn id="71" xr3:uid="{29636F45-7C87-4E37-9BF3-3D3244D4339B}" name="% Ejecucion Fisica de la Meta - " dataDxfId="181" totalsRowDxfId="180" dataCellStyle="Porcentaje">
      <calculatedColumnFormula>+IFERROR(VLOOKUP(V3.1[[#This Row],[Cod. PI24-27]],TC_24[],3,FALSE),"")</calculatedColumnFormula>
    </tableColumn>
    <tableColumn id="7" xr3:uid="{235C4C5B-F864-48A9-9BB3-F95F469DFB57}" name="Meta Física de la vigencia" dataDxfId="179" totalsRowDxfId="178">
      <calculatedColumnFormula>+IFERROR(VLOOKUP(V3.1[[#This Row],[Cod. PI24-27]],TPI[],26,FALSE),"")</calculatedColumnFormula>
    </tableColumn>
    <tableColumn id="31" xr3:uid="{F8620F47-11EC-4A65-AD32-6CF8395F4AC4}" name="Ejecución Física de la Meta" dataDxfId="177" totalsRowDxfId="176"/>
    <tableColumn id="15" xr3:uid="{5E14E4C9-1FDB-4F17-BCE5-FD1C4AACBBBB}" name="(%) de Ejecución Física" dataDxfId="175" totalsRowDxfId="174" dataCellStyle="Porcentaje">
      <calculatedColumnFormula>IFERROR(IF(V3.1[[#This Row],[Ejecución Física de la Meta]] &gt; V3.1[[#This Row],[Meta Física de la vigencia]], 100%, V3.1[[#This Row],[Ejecución Física de la Meta]]/V3.1[[#This Row],[Meta Física de la vigencia]]),0)</calculatedColumnFormula>
    </tableColumn>
    <tableColumn id="68" xr3:uid="{29C4E667-AC9F-46A4-8AA3-C0A9DD15C28C}" name="(%) de Compromisos" dataDxfId="173" totalsRowDxfId="172" dataCellStyle="Porcentaje">
      <calculatedColumnFormula>IFERROR(V3.1[[#This Row],[TOTAL COMPROMISOS]]/V3.1[[#This Row],[TOTAL PRESUPUESTADO]],0)</calculatedColumnFormula>
    </tableColumn>
    <tableColumn id="70" xr3:uid="{CAEC2948-FBC4-472D-AD59-23FD302D2E25}" name="(%) de Obligaciones" dataDxfId="171" totalsRowDxfId="170" dataCellStyle="Porcentaje">
      <calculatedColumnFormula>IFERROR(V3.1[[#This Row],[TOTAL OBLIGACIONES]]/V3.1[[#This Row],[TOTAL PRESUPUESTADO]],0)</calculatedColumnFormula>
    </tableColumn>
    <tableColumn id="73" xr3:uid="{70D01452-8F62-4C48-A122-232E9805FF94}" name="Beneficiarios proyectados" dataDxfId="169" totalsRowDxfId="168" dataCellStyle="Porcentaje"/>
    <tableColumn id="72" xr3:uid="{5BCA834B-0EE7-44BA-A5AE-A4156C1E96D8}" name="Beneficiarios Cubiertos" dataDxfId="167" totalsRowDxfId="166" dataCellStyle="Porcentaje">
      <calculatedColumnFormula>+V3.1[[#This Row],[Beneficiarios proyectados]]</calculatedColumnFormula>
    </tableColumn>
    <tableColumn id="8" xr3:uid="{A495F100-9AB2-44B4-B7BC-FAC6D8883586}" name="Proyecto" dataDxfId="165" totalsRowDxfId="164" dataCellStyle="Normal 2 2 2"/>
    <tableColumn id="9" xr3:uid="{665628F0-2281-4AE4-A4DD-2F4A08D9101B}" name="Código de proyecto BPIN" dataDxfId="163" totalsRowDxfId="162" dataCellStyle="Normal 2"/>
    <tableColumn id="11" xr3:uid="{16EC2CDE-C656-4D73-B0CC-E747A6321C01}" name="Actividades" dataDxfId="161" totalsRowDxfId="160"/>
    <tableColumn id="12" xr3:uid="{B3E46F6A-6F64-4DC4-B686-B877C88D6FEA}" name="Fecha de_x000a_Inicio " dataDxfId="159" totalsRowDxfId="158"/>
    <tableColumn id="13" xr3:uid="{ED4732EA-1E7B-4BD2-B70E-2CB2CE0DF867}" name="Fecha de Terminación " dataDxfId="157" totalsRowDxfId="156"/>
    <tableColumn id="65" xr3:uid="{22DE883B-D209-490B-8F58-240C2527ACBF}" name="TOTAL PRESUPUESTADO" totalsRowFunction="sum" dataDxfId="155" totalsRowDxfId="154" dataCellStyle="Moneda [0]">
      <calculatedColumnFormula>+SUM(V3.1[[#This Row],[P_Recursos propios ]:[P_Otros ]])</calculatedColumnFormula>
    </tableColumn>
    <tableColumn id="17" xr3:uid="{F3134744-973C-48CC-B757-F1FE58E786B3}" name="P_Recursos propios " totalsRowFunction="sum" dataDxfId="153" totalsRowDxfId="152" dataCellStyle="Moneda [0]"/>
    <tableColumn id="18" xr3:uid="{90B650B7-5476-45F0-8225-7B5978B30EF9}" name="P_SGP Educación " totalsRowFunction="sum" dataDxfId="151" totalsRowDxfId="150" dataCellStyle="Moneda [0]"/>
    <tableColumn id="19" xr3:uid="{A40179E6-33CF-404A-AC78-6AB9E285318C}" name="P_SGP Salud " totalsRowFunction="sum" dataDxfId="149" totalsRowDxfId="148" dataCellStyle="Moneda [0]"/>
    <tableColumn id="20" xr3:uid="{6F57BFCB-CB3B-4888-BFA2-606E57AACA77}" name="P_SGP APSB " totalsRowFunction="sum" dataDxfId="147" totalsRowDxfId="146" dataCellStyle="Moneda [0]"/>
    <tableColumn id="21" xr3:uid="{4CDB4595-0822-4AAD-85D6-75625352AE98}" name="P_SGP Cultura " totalsRowFunction="sum" dataDxfId="145" totalsRowDxfId="144" dataCellStyle="Moneda [0]"/>
    <tableColumn id="22" xr3:uid="{DEC2DD52-AD02-461B-B7E8-992D10CFEA15}" name="P_SGP Deporte " totalsRowFunction="sum" dataDxfId="143" totalsRowDxfId="142" dataCellStyle="Moneda [0]"/>
    <tableColumn id="23" xr3:uid="{2BF37008-E65B-4EB8-8409-1FB205B025F2}" name="P_SGP Libre Inversión " totalsRowFunction="sum" dataDxfId="141" totalsRowDxfId="140" dataCellStyle="Moneda [0]"/>
    <tableColumn id="24" xr3:uid="{BC7A01FC-E2CC-4DBC-B057-2AC642390A80}" name="P_SGP Alimentación Escolar " totalsRowFunction="sum" dataDxfId="139" totalsRowDxfId="138" dataCellStyle="Moneda [0]"/>
    <tableColumn id="25" xr3:uid="{E3C59A75-363A-4A1C-BEAC-78974DE68D76}" name="P_SGP Municipios Río Magdalena " totalsRowFunction="sum" dataDxfId="137" totalsRowDxfId="136" dataCellStyle="Moneda [0]"/>
    <tableColumn id="26" xr3:uid="{47450548-CE1D-4FB9-92F7-0435E4863221}" name="P_SGP Primera Infancia " totalsRowFunction="sum" dataDxfId="135" totalsRowDxfId="134" dataCellStyle="Moneda [0]"/>
    <tableColumn id="27" xr3:uid="{E880C083-C621-4EA7-8037-E61558A46E4B}" name="P_Regalías " totalsRowFunction="sum" dataDxfId="133" totalsRowDxfId="132" dataCellStyle="Moneda [0]"/>
    <tableColumn id="28" xr3:uid="{A5CFEB3B-3209-4D5C-A67D-DD63AB814332}" name="P_Cofinanciación Departamento " totalsRowFunction="sum" dataDxfId="131" totalsRowDxfId="130" dataCellStyle="Moneda [0]"/>
    <tableColumn id="29" xr3:uid="{54F38B12-D846-41FF-8494-026147A0430E}" name="P_Cofinanciación Nación " totalsRowFunction="sum" dataDxfId="129" totalsRowDxfId="128" dataCellStyle="Moneda [0]"/>
    <tableColumn id="30" xr3:uid="{1091A24B-9BBA-406E-8667-E62D589F7121}" name="P_Crédito " totalsRowFunction="sum" dataDxfId="127" totalsRowDxfId="126" dataCellStyle="Moneda [0]"/>
    <tableColumn id="32" xr3:uid="{F4EAEC65-E29B-447A-90EF-0DDE680B264A}" name="P_Otros " totalsRowFunction="sum" dataDxfId="125" totalsRowDxfId="124" dataCellStyle="Moneda [0]"/>
    <tableColumn id="64" xr3:uid="{F4BB0EBB-B9B1-4538-9C50-98F54E22869E}" name="TOTAL COMPROMISOS" totalsRowFunction="sum" dataDxfId="123" totalsRowDxfId="122" dataCellStyle="Moneda">
      <calculatedColumnFormula>+SUM(V3.1[[#This Row],[C_Recursos propios ]:[C_Otros ]])</calculatedColumnFormula>
    </tableColumn>
    <tableColumn id="47" xr3:uid="{806AD27C-DCF7-4E8E-AE5D-FD1801DE7AC7}" name="C_Recursos propios " totalsRowFunction="sum" dataDxfId="121" totalsRowDxfId="120" dataCellStyle="Moneda [0]"/>
    <tableColumn id="46" xr3:uid="{C7B80B83-6C42-4B31-9215-14524BB8A3BB}" name="C_SGP Educación " totalsRowFunction="sum" dataDxfId="119" totalsRowDxfId="118" dataCellStyle="Moneda [0]"/>
    <tableColumn id="45" xr3:uid="{D7ACF11E-3183-4A4E-A1EF-8A37F639FB12}" name="C_SGP Salud " totalsRowFunction="sum" dataDxfId="117" totalsRowDxfId="116" dataCellStyle="Moneda [0]"/>
    <tableColumn id="44" xr3:uid="{F0C2B122-0681-4281-8694-F2832821AC18}" name="C_SGP APSB " totalsRowFunction="sum" dataDxfId="115" totalsRowDxfId="114" dataCellStyle="Moneda [0]"/>
    <tableColumn id="43" xr3:uid="{7E2EA585-0D97-4EA0-A54A-858E88D21ED6}" name="C_SGP Cultura " totalsRowFunction="sum" dataDxfId="113" totalsRowDxfId="112" dataCellStyle="Moneda [0]"/>
    <tableColumn id="42" xr3:uid="{064EC430-7892-4041-BC13-763D331E675F}" name="C_SGP Deporte " totalsRowFunction="sum" dataDxfId="111" totalsRowDxfId="110" dataCellStyle="Moneda [0]"/>
    <tableColumn id="41" xr3:uid="{5F09153F-AD50-4E30-975E-03CAA8B7FF13}" name="C_SGP Libre Inversión " totalsRowFunction="sum" dataDxfId="109" totalsRowDxfId="108" dataCellStyle="Moneda [0]"/>
    <tableColumn id="40" xr3:uid="{1AB007AC-9791-49FC-8F7C-526D030C9FD7}" name="C_SGP Alimentación Escolar " totalsRowFunction="sum" dataDxfId="107" totalsRowDxfId="106" dataCellStyle="Moneda [0]"/>
    <tableColumn id="39" xr3:uid="{84471B28-9AEE-40A7-AB97-7E9D5570F30C}" name="C_SGP Municipios Río Magdalena " totalsRowFunction="sum" dataDxfId="105" totalsRowDxfId="104" dataCellStyle="Moneda [0]"/>
    <tableColumn id="38" xr3:uid="{0DC6A2D1-DA53-4250-9D48-F31BBAA37EA3}" name="C_SGP Primera Infancia " totalsRowFunction="sum" dataDxfId="103" totalsRowDxfId="102" dataCellStyle="Moneda [0]"/>
    <tableColumn id="37" xr3:uid="{355DDD1C-4B33-409C-A987-CA37F265E5A0}" name="C_Regalías " totalsRowFunction="sum" dataDxfId="101" totalsRowDxfId="100" dataCellStyle="Moneda [0]"/>
    <tableColumn id="36" xr3:uid="{C7609C91-8387-4F34-A4DD-4C73B0879B7A}" name="C_Cofinanciación Departamento " totalsRowFunction="sum" dataDxfId="99" totalsRowDxfId="98" dataCellStyle="Moneda [0]"/>
    <tableColumn id="35" xr3:uid="{C9A6CC38-4E92-482B-BA05-2901EA183155}" name="C_Cofinanciación Nación " totalsRowFunction="sum" dataDxfId="97" totalsRowDxfId="96" dataCellStyle="Moneda [0]"/>
    <tableColumn id="34" xr3:uid="{8EED80DC-56CA-455A-A33E-22FDD4D91139}" name="C_Crédito " totalsRowFunction="sum" dataDxfId="95" totalsRowDxfId="94" dataCellStyle="Moneda"/>
    <tableColumn id="10" xr3:uid="{D177A475-538E-4395-95DE-22BE2C8207EE}" name="C_Otros " totalsRowFunction="sum" dataDxfId="93" totalsRowDxfId="92" dataCellStyle="Moneda"/>
    <tableColumn id="66" xr3:uid="{4CB58411-2B2C-47EA-B966-16222882066D}" name="TOTAL OBLIGACIONES" totalsRowFunction="sum" dataDxfId="91" totalsRowDxfId="90" dataCellStyle="Moneda">
      <calculatedColumnFormula>+SUM(V3.1[[#This Row],[O_Recursos propios ]:[O_Otros ]])</calculatedColumnFormula>
    </tableColumn>
    <tableColumn id="57" xr3:uid="{9A6EE555-EB85-4B0C-A77D-2900CFA47908}" name="O_Recursos propios " totalsRowFunction="sum" dataDxfId="89" totalsRowDxfId="88" dataCellStyle="Moneda [0]"/>
    <tableColumn id="56" xr3:uid="{F4BA884D-927D-4C06-BFD5-394B2BCD80AC}" name="O_SGP Educación " totalsRowFunction="sum" dataDxfId="87" totalsRowDxfId="86" dataCellStyle="Moneda [0]"/>
    <tableColumn id="55" xr3:uid="{B83EF4D4-3895-4BD6-B645-7C33541C02EB}" name="O_SGP Salud " totalsRowFunction="sum" dataDxfId="85" totalsRowDxfId="84" dataCellStyle="Moneda [0]"/>
    <tableColumn id="54" xr3:uid="{E38FB23B-4645-44E9-99B8-ECA69CCD1B3C}" name="O_SGP APSB " totalsRowFunction="sum" dataDxfId="83" totalsRowDxfId="82" dataCellStyle="Moneda [0]"/>
    <tableColumn id="53" xr3:uid="{9F960C14-4700-4699-9866-7AB218AEFC2A}" name="O_SGP Cultura " totalsRowFunction="sum" dataDxfId="81" totalsRowDxfId="80" dataCellStyle="Moneda [0]"/>
    <tableColumn id="52" xr3:uid="{239C3C6D-648A-4559-A59D-3731558E5054}" name="O_SGP Deporte " totalsRowFunction="sum" dataDxfId="79" totalsRowDxfId="78" dataCellStyle="Moneda [0]"/>
    <tableColumn id="51" xr3:uid="{52763B7D-2A1F-4345-9B1C-D90F0AB974C1}" name="O_SGP Libre Inversión " totalsRowFunction="sum" dataDxfId="77" totalsRowDxfId="76" dataCellStyle="Moneda [0]"/>
    <tableColumn id="50" xr3:uid="{CB22780D-D608-4FF1-93A4-590653145752}" name="O_SGP Alimentación Escolar " totalsRowFunction="sum" dataDxfId="75" totalsRowDxfId="74" dataCellStyle="Moneda [0]"/>
    <tableColumn id="49" xr3:uid="{DD5EBC61-A9FC-4A6F-AAA1-AAFCBD585C54}" name="O_SGP Municipios Río Magdalena " totalsRowFunction="sum" dataDxfId="73" totalsRowDxfId="72" dataCellStyle="Moneda [0]"/>
    <tableColumn id="48" xr3:uid="{9D4B66AA-91E2-46A6-B582-0D062CF1B9A6}" name="O_SGP Primera Infancia " totalsRowFunction="sum" dataDxfId="71" totalsRowDxfId="70" dataCellStyle="Moneda [0]"/>
    <tableColumn id="33" xr3:uid="{0433147F-83B6-4480-A78D-FB8AEED6A818}" name="O_Regalías " totalsRowFunction="sum" dataDxfId="69" totalsRowDxfId="68" dataCellStyle="Moneda [0]"/>
    <tableColumn id="58" xr3:uid="{9CF650D7-0B49-44DB-9A02-7FD6E6C78F47}" name="O_Cofinanciación Departamento " totalsRowFunction="sum" dataDxfId="67" totalsRowDxfId="66" dataCellStyle="Moneda [0]"/>
    <tableColumn id="59" xr3:uid="{C773A078-2229-4E7E-B458-64CDE7448094}" name="O_Cofinanciación Nación " totalsRowFunction="sum" dataDxfId="65" totalsRowDxfId="64" dataCellStyle="Moneda [0]"/>
    <tableColumn id="60" xr3:uid="{26171285-2983-463B-A68A-DBF3DAFE74B7}" name="O_Crédito " totalsRowFunction="sum" dataDxfId="63" totalsRowDxfId="62" dataCellStyle="Moneda"/>
    <tableColumn id="61" xr3:uid="{1DA76AF9-D48A-4FB5-BD1B-F817EEE5BE5F}" name="O_Otros " totalsRowFunction="sum" dataDxfId="61" totalsRowDxfId="60" dataCellStyle="Moneda"/>
    <tableColumn id="16" xr3:uid="{EA945769-1403-4970-9F6C-E8C53C6960B5}" name="Fuente Otros _x000a_ (Escoja la fuente de financiación de la Lista desplegable)" dataDxfId="59" totalsRowDxfId="58" dataCellStyle="Moneda"/>
    <tableColumn id="67" xr3:uid="{CA2238E8-D721-48FE-A463-34225E037322}" name="Total Recursos No Ingresan Al Presupuesto ó Por Gestión" dataDxfId="57" totalsRowDxfId="56" dataCellStyle="Moneda"/>
    <tableColumn id="62" xr3:uid="{E93AFC62-0506-4DEF-B4B9-EFBB4C7B3143}" name="Observaciones" dataDxfId="55" totalsRowDxfId="54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46121B-5DC6-4BFD-BACD-755E25BC6CB0}" name="IP_TABLA" displayName="IP_TABLA" ref="IY109:JI428" totalsRowShown="0">
  <autoFilter ref="IY109:JI428" xr:uid="{7A46121B-5DC6-4BFD-BACD-755E25BC6CB0}"/>
  <tableColumns count="11">
    <tableColumn id="1" xr3:uid="{EF0A0ED1-9BFF-4A4A-9ABF-FFCB8E80FEF7}" name="No"/>
    <tableColumn id="2" xr3:uid="{ED94A447-6421-4F8C-84B0-AF86711A8366}" name="Indicador de Producto"/>
    <tableColumn id="3" xr3:uid="{237FC19C-F456-4848-B14A-EF2765883E4F}" name="Dependencia"/>
    <tableColumn id="4" xr3:uid="{99234236-B331-462A-AD6D-D7DF990AF3EB}" name="Línea Estratégica"/>
    <tableColumn id="5" xr3:uid="{0B2C37BF-E2B3-4846-BCA9-497BF8828B19}" name="Sector "/>
    <tableColumn id="11" xr3:uid="{45FF8AA0-F920-406E-A659-E0B9CAC69FE2}" name="SECTOR CODIGO"/>
    <tableColumn id="6" xr3:uid="{0353D97F-BE5A-46CD-8D8E-FB0543C1842B}" name="Programa "/>
    <tableColumn id="7" xr3:uid="{29590361-E2E9-49B5-AC5F-91CD92E7A2B7}" name="Meta Física Esperada 2020"/>
    <tableColumn id="8" xr3:uid="{3257043B-12B5-4DDE-8661-1BD40DAB72FA}" name="Meta Física Esperada 20212"/>
    <tableColumn id="9" xr3:uid="{2C30A7DE-DD81-4142-BC6D-97A12A17A2BF}" name="Meta Física Esperada 2022"/>
    <tableColumn id="10" xr3:uid="{DD850B2B-7A16-48DE-9DB9-B0ABA8FECC5B}" name="Meta Física Esperada 202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E02B59-CB6B-4CB4-AE79-6687E4216D90}" name="Tabla9" displayName="Tabla9" ref="JN110:JN152" totalsRowShown="0" headerRowDxfId="53">
  <autoFilter ref="JN110:JN152" xr:uid="{8856A4DE-CFCE-49BF-9216-CF321D72EBF1}"/>
  <tableColumns count="1">
    <tableColumn id="1" xr3:uid="{FDC89C2B-4C1E-4A13-807C-E91B13DD0288}" name="FUENTES DE FINANCIACIÓ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5E63B2-B7D7-479F-ADD7-B28680419C52}" name="SECRETA" displayName="SECRETA" ref="JP110:JP148" totalsRowShown="0" headerRowDxfId="52">
  <autoFilter ref="JP110:JP148" xr:uid="{32D6CEF5-99FC-4264-9099-B11DEDA6F667}"/>
  <tableColumns count="1">
    <tableColumn id="1" xr3:uid="{C94471C3-86F2-410D-9054-C31B0F259B6C}" name="DEPENDENCIAS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5A98BF-0E72-4971-B540-ADF46966CF60}" name="TPI" displayName="TPI" ref="A2:AK435" totalsRowShown="0" headerRowDxfId="51" dataDxfId="49" headerRowBorderDxfId="50" tableBorderDxfId="48" dataCellStyle="Moneda">
  <autoFilter ref="A2:AK435" xr:uid="{FF1FC35B-0213-499F-A566-A8DACB70B1A4}">
    <filterColumn colId="23">
      <filters>
        <filter val="24. ITTB"/>
      </filters>
    </filterColumn>
  </autoFilter>
  <tableColumns count="37">
    <tableColumn id="35" xr3:uid="{95C635E8-672A-430F-8725-122799001FE9}" name="Cod. PI24-27" dataDxfId="47" dataCellStyle="Moneda"/>
    <tableColumn id="1" xr3:uid="{ABCDAF04-A216-411A-9D61-9A8727481613}" name="Código del Municipio" dataDxfId="46" dataCellStyle="Moneda"/>
    <tableColumn id="2" xr3:uid="{1C28E4F2-0590-4D82-AE69-9AAF30CCBA98}" name="Nombre del Municipio" dataDxfId="45" dataCellStyle="Moneda"/>
    <tableColumn id="3" xr3:uid="{4AD742D1-F92F-4510-936D-D9087119CA1E}" name="Linea Estratégica" dataDxfId="44" dataCellStyle="Moneda"/>
    <tableColumn id="4" xr3:uid="{4653C6DF-FDED-4825-870F-7491406F0741}" name="Descripción de la Meta de Resultado (MR) (Como aparece en el PDD)" dataDxfId="43" dataCellStyle="Moneda"/>
    <tableColumn id="5" xr3:uid="{0C119A04-4175-4B46-9D83-B7C92BBFD47C}" name="Codigo Indicador de Resultado (DNP)" dataDxfId="42" dataCellStyle="Moneda"/>
    <tableColumn id="6" xr3:uid="{C9A6A48C-4154-4BAC-A82F-312735D687B3}" name="Nombre del Indicador de Resultado (IR)" dataDxfId="41" dataCellStyle="Moneda"/>
    <tableColumn id="7" xr3:uid="{1A5F5BEF-44E6-4956-9CD8-36AEC836E719}" name="Linea base del indicador de Resultado" dataDxfId="40" dataCellStyle="Moneda"/>
    <tableColumn id="8" xr3:uid="{E679E940-82F4-4DB1-8479-CFAC67F47F7B}" name="Unidad de Medida" dataDxfId="39" dataCellStyle="Moneda"/>
    <tableColumn id="9" xr3:uid="{B33D1A3D-139D-4341-A529-AE6FFFEE3D5E}" name="Valor MR del Cuatrienio" dataDxfId="38" dataCellStyle="Moneda"/>
    <tableColumn id="10" xr3:uid="{B1870E4C-5E2E-406E-9022-18E68EFDBDC9}" name="Codigo del Sector" dataDxfId="37" dataCellStyle="Moneda"/>
    <tableColumn id="11" xr3:uid="{E1018455-7199-4785-93F6-8B165C0CBC26}" name="Nombre del Sector" dataDxfId="36" dataCellStyle="Moneda"/>
    <tableColumn id="12" xr3:uid="{2FDB5D4E-DD4B-43D5-A7AC-CA47C124829A}" name="Objetivo de Desarrollo Sostenible ODS" dataDxfId="35" dataCellStyle="Moneda"/>
    <tableColumn id="13" xr3:uid="{83429C93-48BB-4188-BCBC-558355C8456B}" name="Código del Programa" dataDxfId="34" dataCellStyle="Moneda"/>
    <tableColumn id="14" xr3:uid="{F1F809E3-51E5-4A51-87B4-8FB039B03EF7}" name="Nombre del Programa" dataDxfId="33" dataCellStyle="Moneda"/>
    <tableColumn id="15" xr3:uid="{717B5D99-AD0A-4406-A8AB-7B859A703E94}" name="Codigo Producto" dataDxfId="32" dataCellStyle="Moneda"/>
    <tableColumn id="16" xr3:uid="{F2DE9265-E56E-49AD-A30A-618FE3B32D91}" name="Nombre Producto" dataDxfId="31" dataCellStyle="Moneda"/>
    <tableColumn id="17" xr3:uid="{727ECF86-161F-4FC8-BBF4-C5C99BA3ABDE}" name="Codigo Indicador de Producto" dataDxfId="30" dataCellStyle="Moneda"/>
    <tableColumn id="18" xr3:uid="{DD54CC47-0BBD-499B-ABB1-BE2FA40279A0}" name="Nombre Indicador de Producto" dataDxfId="29" dataCellStyle="Moneda"/>
    <tableColumn id="19" xr3:uid="{1D96743B-0B92-4837-9B68-3F74D2BE1794}" name="Meta de Producto IP" dataDxfId="28" dataCellStyle="Moneda"/>
    <tableColumn id="20" xr3:uid="{E1057A64-C30B-45A8-A2F3-93681F891A9F}" name="Linea Base IP" dataDxfId="27" dataCellStyle="Moneda"/>
    <tableColumn id="21" xr3:uid="{19F62652-478D-44DC-9E40-414CC161C4FE}" name="Valor Cuatrenio IP" dataDxfId="26" dataCellStyle="Moneda"/>
    <tableColumn id="22" xr3:uid="{DD742C17-9668-4740-AF4C-3CD49A4D3E9A}" name="Unidad de Medida IP" dataDxfId="25" dataCellStyle="Moneda"/>
    <tableColumn id="23" xr3:uid="{FE8C8E1E-A896-427F-9EF4-4AC2844ADFF6}" name="RESPONSABLE" dataDxfId="24" dataCellStyle="Moneda"/>
    <tableColumn id="24" xr3:uid="{04742C2A-F596-4B1F-9735-21B09A8DEB57}" name="2024" dataDxfId="23" dataCellStyle="Moneda"/>
    <tableColumn id="25" xr3:uid="{B046525F-B439-4879-870D-BEC447DC6CE2}" name="2025" dataDxfId="22" dataCellStyle="Moneda"/>
    <tableColumn id="26" xr3:uid="{4B066A1A-F07C-43FB-8828-48FD2CAD244E}" name="2026" dataDxfId="21" dataCellStyle="Moneda"/>
    <tableColumn id="27" xr3:uid="{E870DD88-56A0-4287-8061-BDF1E90B16C0}" name="2027" dataDxfId="20" dataCellStyle="Moneda"/>
    <tableColumn id="28" xr3:uid="{120A5CA1-D4F3-4E38-A9E4-5FBEBB49156E}" name="Acumulado" dataDxfId="19" dataCellStyle="Moneda"/>
    <tableColumn id="29" xr3:uid="{28C7310B-6228-4BA3-9456-0E371B48E767}" name="2024." dataDxfId="18" dataCellStyle="Moneda"/>
    <tableColumn id="30" xr3:uid="{3BF26A25-A8D8-425B-AB6E-A65C899A020C}" name="2025." dataDxfId="17" dataCellStyle="Moneda"/>
    <tableColumn id="31" xr3:uid="{CA4B357E-C053-434F-9DDB-53E9D1167C42}" name="2026." dataDxfId="16" dataCellStyle="Moneda"/>
    <tableColumn id="32" xr3:uid="{DB3B1101-9EDB-4149-9804-1B3B3904626D}" name="2027." dataDxfId="15" dataCellStyle="Moneda"/>
    <tableColumn id="33" xr3:uid="{D1F77658-E326-475C-BC0F-3E913F2C6855}" name="Acumulado." dataDxfId="14" dataCellStyle="Moneda"/>
    <tableColumn id="34" xr3:uid="{85593E65-3E5B-45FB-B12B-549E8D081602}" name="Columna1" dataDxfId="13" dataCellStyle="Moneda"/>
    <tableColumn id="36" xr3:uid="{C296898E-92BB-40D0-8D4F-B0945899DDB6}" name="Columna2" dataDxfId="12" dataCellStyle="Moneda"/>
    <tableColumn id="37" xr3:uid="{DD2C9C14-3F1A-462F-A713-F27C213C10BE}" name="Columna3" dataDxfId="11" dataCellStyle="Moned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830E1C-111D-4F05-9F14-6CFA7CD2ABE9}" name="TC_24" displayName="TC_24" ref="A4:C437" totalsRowShown="0" headerRowDxfId="10" dataDxfId="8" headerRowBorderDxfId="9" tableBorderDxfId="7" totalsRowBorderDxfId="6">
  <tableColumns count="3">
    <tableColumn id="1" xr3:uid="{866FF4FF-719F-466B-9F45-0810F44DEB1D}" name="Cod. PI24-27" dataDxfId="5" dataCellStyle="Moneda"/>
    <tableColumn id="2" xr3:uid="{1628479F-1B23-4E8F-947D-646BE1D1700D}" name="Ejecucion Fisica de la Meta" dataDxfId="4" dataCellStyle="Moneda"/>
    <tableColumn id="3" xr3:uid="{DBB21DF5-B1CB-480A-ADFB-17A1A44A1FDC}" name="Ejecucion Fisica de la Meta (%)" dataDxfId="3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Estilo Presupuesto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https://inspecciontransitotransport-my.sharepoint.com/PLANEACION%20DISTRITAL/PLANEACION%202024/ARMONIZACION/FORMATOS%20MODELOS/TABLERO%20DE%20CONTROL/Tablero%20de%20Control%20Cuatrenio_por_Trimestre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ED68-142D-4E80-8313-316F46138A12}">
  <sheetPr codeName="Hoja2">
    <tabColor theme="9" tint="0.59999389629810485"/>
  </sheetPr>
  <dimension ref="A1:JP428"/>
  <sheetViews>
    <sheetView tabSelected="1" topLeftCell="G2" zoomScale="60" zoomScaleNormal="60" workbookViewId="0">
      <selection activeCell="S14" sqref="S14"/>
    </sheetView>
  </sheetViews>
  <sheetFormatPr baseColWidth="10" defaultColWidth="11.44140625" defaultRowHeight="14.4" x14ac:dyDescent="0.3"/>
  <cols>
    <col min="1" max="1" width="10.6640625" style="166" customWidth="1"/>
    <col min="2" max="2" width="16.44140625" style="1" customWidth="1"/>
    <col min="3" max="3" width="9.5546875" bestFit="1" customWidth="1"/>
    <col min="4" max="4" width="37" style="1" customWidth="1"/>
    <col min="5" max="5" width="19.88671875" style="1" bestFit="1" customWidth="1"/>
    <col min="6" max="6" width="50" style="8" customWidth="1"/>
    <col min="7" max="7" width="51.88671875" style="8" customWidth="1"/>
    <col min="8" max="8" width="55.44140625" style="9" customWidth="1"/>
    <col min="9" max="9" width="12" style="177" hidden="1" customWidth="1"/>
    <col min="10" max="10" width="12" style="85" hidden="1" customWidth="1"/>
    <col min="11" max="11" width="11.6640625" style="9" customWidth="1"/>
    <col min="12" max="14" width="12.44140625" style="24" customWidth="1"/>
    <col min="15" max="15" width="11.5546875" style="1" customWidth="1"/>
    <col min="16" max="16" width="15.6640625" style="1" customWidth="1"/>
    <col min="17" max="17" width="16.5546875" style="1" customWidth="1"/>
    <col min="18" max="18" width="53.88671875" style="1" customWidth="1"/>
    <col min="19" max="19" width="23.88671875" style="9" customWidth="1"/>
    <col min="20" max="20" width="31" style="5" customWidth="1"/>
    <col min="21" max="21" width="12.88671875" style="5" customWidth="1"/>
    <col min="22" max="22" width="12.44140625" style="5" customWidth="1"/>
    <col min="23" max="23" width="24.88671875" style="5" customWidth="1"/>
    <col min="24" max="24" width="26.5546875" style="5" customWidth="1"/>
    <col min="25" max="31" width="17.6640625" style="5" hidden="1" customWidth="1"/>
    <col min="32" max="32" width="6.44140625" style="5" customWidth="1"/>
    <col min="33" max="33" width="7.88671875" style="5" customWidth="1"/>
    <col min="34" max="34" width="17.6640625" style="10" customWidth="1"/>
    <col min="35" max="35" width="17.6640625" style="10" hidden="1" customWidth="1"/>
    <col min="36" max="36" width="21.6640625" style="10" hidden="1" customWidth="1"/>
    <col min="37" max="37" width="17.88671875" style="10" hidden="1" customWidth="1"/>
    <col min="38" max="38" width="22.6640625" style="10" customWidth="1"/>
    <col min="39" max="39" width="28.44140625" style="10" customWidth="1"/>
    <col min="40" max="40" width="21.44140625" style="10" customWidth="1"/>
    <col min="41" max="49" width="17.88671875" style="10" hidden="1" customWidth="1"/>
    <col min="50" max="50" width="17.88671875" style="10" customWidth="1"/>
    <col min="51" max="51" width="20.33203125" style="10" hidden="1" customWidth="1"/>
    <col min="52" max="52" width="23.33203125" style="10" hidden="1" customWidth="1"/>
    <col min="53" max="53" width="17.88671875" style="10" hidden="1" customWidth="1"/>
    <col min="54" max="54" width="22.6640625" style="10" customWidth="1"/>
    <col min="55" max="55" width="34" style="10" customWidth="1"/>
    <col min="56" max="56" width="22.44140625" style="10" customWidth="1"/>
    <col min="57" max="59" width="17.88671875" style="10" hidden="1" customWidth="1"/>
    <col min="60" max="65" width="17.88671875" style="1" hidden="1" customWidth="1"/>
    <col min="66" max="66" width="17.88671875" style="1" customWidth="1"/>
    <col min="67" max="67" width="19.88671875" style="1" hidden="1" customWidth="1"/>
    <col min="68" max="68" width="27.109375" style="1" hidden="1" customWidth="1"/>
    <col min="69" max="69" width="29" style="1" hidden="1" customWidth="1"/>
    <col min="70" max="70" width="29" style="91" customWidth="1"/>
    <col min="71" max="71" width="28" style="1" customWidth="1"/>
    <col min="72" max="72" width="43.88671875" style="1" customWidth="1"/>
    <col min="73" max="73" width="54.88671875" style="15" customWidth="1"/>
    <col min="74" max="122" width="11.44140625" style="15"/>
    <col min="123" max="270" width="11.44140625" style="1"/>
    <col min="271" max="271" width="25.5546875" style="1" customWidth="1"/>
    <col min="272" max="273" width="11.44140625" style="1"/>
    <col min="274" max="274" width="79.88671875" style="1" customWidth="1"/>
    <col min="275" max="275" width="11.44140625" style="1"/>
    <col min="276" max="276" width="69.6640625" style="1" customWidth="1"/>
    <col min="277" max="16384" width="11.44140625" style="1"/>
  </cols>
  <sheetData>
    <row r="1" spans="1:123" ht="78.75" customHeight="1" x14ac:dyDescent="0.3">
      <c r="A1" s="41"/>
      <c r="B1" s="42"/>
      <c r="C1" s="4"/>
      <c r="D1" s="83"/>
      <c r="E1" s="4"/>
      <c r="F1" s="14"/>
      <c r="G1" s="43"/>
      <c r="H1" s="4"/>
      <c r="I1" s="167"/>
      <c r="J1" s="40"/>
      <c r="K1" s="14"/>
      <c r="L1" s="40"/>
      <c r="M1" s="40"/>
      <c r="N1" s="40"/>
      <c r="O1" s="43"/>
      <c r="P1" s="43"/>
      <c r="Q1" s="43"/>
      <c r="R1" s="41"/>
      <c r="S1" s="41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7"/>
      <c r="BI1" s="6"/>
      <c r="BJ1" s="6"/>
      <c r="BK1" s="6"/>
      <c r="BL1" s="6"/>
      <c r="BM1" s="6"/>
      <c r="BN1" s="6"/>
      <c r="BO1" s="6"/>
      <c r="BP1" s="6"/>
      <c r="BQ1" s="6"/>
      <c r="BR1" s="88"/>
      <c r="BS1" s="48"/>
      <c r="BT1" s="48"/>
      <c r="BU1" s="48"/>
    </row>
    <row r="2" spans="1:123" s="2" customFormat="1" ht="43.5" customHeight="1" x14ac:dyDescent="0.3">
      <c r="A2" s="213" t="s">
        <v>0</v>
      </c>
      <c r="B2" s="214"/>
      <c r="C2" s="215"/>
      <c r="D2" s="222" t="s">
        <v>1</v>
      </c>
      <c r="E2" s="223"/>
      <c r="F2" s="223"/>
      <c r="G2" s="223"/>
      <c r="H2" s="223"/>
      <c r="I2" s="216" t="s">
        <v>1785</v>
      </c>
      <c r="J2" s="217"/>
      <c r="K2" s="217"/>
      <c r="L2" s="218"/>
      <c r="M2" s="219" t="s">
        <v>1786</v>
      </c>
      <c r="N2" s="220"/>
      <c r="O2" s="221"/>
      <c r="P2" s="219" t="s">
        <v>2089</v>
      </c>
      <c r="Q2" s="221"/>
      <c r="R2" s="213" t="s">
        <v>2</v>
      </c>
      <c r="S2" s="215"/>
      <c r="T2" s="224" t="s">
        <v>3</v>
      </c>
      <c r="U2" s="225"/>
      <c r="V2" s="226"/>
      <c r="W2" s="227" t="s">
        <v>396</v>
      </c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11" t="s">
        <v>400</v>
      </c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2" t="s">
        <v>397</v>
      </c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180"/>
      <c r="BT2" s="44" t="s">
        <v>473</v>
      </c>
      <c r="BU2" s="49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</row>
    <row r="3" spans="1:123" s="3" customFormat="1" ht="57" customHeight="1" x14ac:dyDescent="0.3">
      <c r="A3" s="92" t="s">
        <v>529</v>
      </c>
      <c r="B3" s="50" t="s">
        <v>373</v>
      </c>
      <c r="C3" s="25" t="s">
        <v>470</v>
      </c>
      <c r="D3" s="93" t="s">
        <v>5</v>
      </c>
      <c r="E3" s="93" t="s">
        <v>6</v>
      </c>
      <c r="F3" s="93" t="s">
        <v>7</v>
      </c>
      <c r="G3" s="26" t="s">
        <v>8</v>
      </c>
      <c r="H3" s="26" t="s">
        <v>1167</v>
      </c>
      <c r="I3" s="174" t="s">
        <v>1987</v>
      </c>
      <c r="J3" s="168" t="s">
        <v>1988</v>
      </c>
      <c r="K3" s="130" t="s">
        <v>1780</v>
      </c>
      <c r="L3" s="27" t="s">
        <v>1781</v>
      </c>
      <c r="M3" s="131" t="s">
        <v>1782</v>
      </c>
      <c r="N3" s="131" t="s">
        <v>1783</v>
      </c>
      <c r="O3" s="131" t="s">
        <v>1784</v>
      </c>
      <c r="P3" s="131" t="s">
        <v>2090</v>
      </c>
      <c r="Q3" s="131" t="s">
        <v>2088</v>
      </c>
      <c r="R3" s="28" t="s">
        <v>9</v>
      </c>
      <c r="S3" s="29" t="s">
        <v>530</v>
      </c>
      <c r="T3" s="27" t="s">
        <v>10</v>
      </c>
      <c r="U3" s="27" t="s">
        <v>372</v>
      </c>
      <c r="V3" s="27" t="s">
        <v>11</v>
      </c>
      <c r="W3" s="30" t="s">
        <v>398</v>
      </c>
      <c r="X3" s="31" t="s">
        <v>1989</v>
      </c>
      <c r="Y3" s="31" t="s">
        <v>1990</v>
      </c>
      <c r="Z3" s="31" t="s">
        <v>1991</v>
      </c>
      <c r="AA3" s="31" t="s">
        <v>1992</v>
      </c>
      <c r="AB3" s="31" t="s">
        <v>1993</v>
      </c>
      <c r="AC3" s="31" t="s">
        <v>1994</v>
      </c>
      <c r="AD3" s="31" t="s">
        <v>1995</v>
      </c>
      <c r="AE3" s="31" t="s">
        <v>1996</v>
      </c>
      <c r="AF3" s="31" t="s">
        <v>1997</v>
      </c>
      <c r="AG3" s="31" t="s">
        <v>1998</v>
      </c>
      <c r="AH3" s="31" t="s">
        <v>1999</v>
      </c>
      <c r="AI3" s="31" t="s">
        <v>2000</v>
      </c>
      <c r="AJ3" s="32" t="s">
        <v>2001</v>
      </c>
      <c r="AK3" s="33" t="s">
        <v>2002</v>
      </c>
      <c r="AL3" s="31" t="s">
        <v>2003</v>
      </c>
      <c r="AM3" s="34" t="s">
        <v>401</v>
      </c>
      <c r="AN3" s="35" t="s">
        <v>2004</v>
      </c>
      <c r="AO3" s="35" t="s">
        <v>2005</v>
      </c>
      <c r="AP3" s="35" t="s">
        <v>2006</v>
      </c>
      <c r="AQ3" s="35" t="s">
        <v>2007</v>
      </c>
      <c r="AR3" s="35" t="s">
        <v>2008</v>
      </c>
      <c r="AS3" s="35" t="s">
        <v>2009</v>
      </c>
      <c r="AT3" s="35" t="s">
        <v>2010</v>
      </c>
      <c r="AU3" s="35" t="s">
        <v>2011</v>
      </c>
      <c r="AV3" s="35" t="s">
        <v>2012</v>
      </c>
      <c r="AW3" s="35" t="s">
        <v>2013</v>
      </c>
      <c r="AX3" s="35" t="s">
        <v>2014</v>
      </c>
      <c r="AY3" s="35" t="s">
        <v>2015</v>
      </c>
      <c r="AZ3" s="36" t="s">
        <v>2016</v>
      </c>
      <c r="BA3" s="37" t="s">
        <v>2017</v>
      </c>
      <c r="BB3" s="37" t="s">
        <v>2018</v>
      </c>
      <c r="BC3" s="38" t="s">
        <v>399</v>
      </c>
      <c r="BD3" s="39" t="s">
        <v>2019</v>
      </c>
      <c r="BE3" s="39" t="s">
        <v>2020</v>
      </c>
      <c r="BF3" s="39" t="s">
        <v>2021</v>
      </c>
      <c r="BG3" s="39" t="s">
        <v>2022</v>
      </c>
      <c r="BH3" s="39" t="s">
        <v>2023</v>
      </c>
      <c r="BI3" s="39" t="s">
        <v>2024</v>
      </c>
      <c r="BJ3" s="39" t="s">
        <v>2025</v>
      </c>
      <c r="BK3" s="39" t="s">
        <v>2026</v>
      </c>
      <c r="BL3" s="39" t="s">
        <v>2027</v>
      </c>
      <c r="BM3" s="39" t="s">
        <v>2028</v>
      </c>
      <c r="BN3" s="39" t="s">
        <v>2029</v>
      </c>
      <c r="BO3" s="39" t="s">
        <v>2030</v>
      </c>
      <c r="BP3" s="39" t="s">
        <v>2031</v>
      </c>
      <c r="BQ3" s="39" t="s">
        <v>2032</v>
      </c>
      <c r="BR3" s="39" t="s">
        <v>2033</v>
      </c>
      <c r="BS3" s="89" t="s">
        <v>2034</v>
      </c>
      <c r="BT3" s="27" t="s">
        <v>474</v>
      </c>
      <c r="BU3" s="181" t="s">
        <v>371</v>
      </c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</row>
    <row r="4" spans="1:123" s="110" customFormat="1" ht="71.400000000000006" customHeight="1" x14ac:dyDescent="0.3">
      <c r="A4" s="169">
        <v>137</v>
      </c>
      <c r="B4" s="94">
        <f>+IFERROR(VLOOKUP(V3.1[[#This Row],[Cod. PI24-27]],TPI[],18,FALSE),"")</f>
        <v>240805300</v>
      </c>
      <c r="C4" s="95" t="s">
        <v>1974</v>
      </c>
      <c r="D4" s="96" t="str">
        <f>+IFERROR(VLOOKUP(V3.1[[#This Row],[Cod. PI24-27]],TPI[],4,FALSE),"")</f>
        <v>Linea Estrategica II / Empleo y Derechos de Todos</v>
      </c>
      <c r="E4" s="96" t="str">
        <f>+IFERROR(VLOOKUP(V3.1[[#This Row],[Cod. PI24-27]],TPI[],12,FALSE),"")</f>
        <v>Transporte</v>
      </c>
      <c r="F4" s="96" t="str">
        <f>+IFERROR(VLOOKUP(V3.1[[#This Row],[Cod. PI24-27]],TPI[],15,FALSE),"")</f>
        <v>Prestación de servicios de transporte público de pasajeros</v>
      </c>
      <c r="G4" s="96" t="str">
        <f>+IFERROR(VLOOKUP(V3.1[[#This Row],[Cod. PI24-27]],TPI[],19,FALSE),"")</f>
        <v>Documentos de estudios técnicos realizados</v>
      </c>
      <c r="H4" s="194" t="str">
        <f>+IFERROR(VLOOKUP(V3.1[[#This Row],[Cod. PI24-27]],TPI[],20,FALSE),"")</f>
        <v xml:space="preserve">Realizar un (1) Documento técnico para la Estructuración del Sistema Estratégico de transporte público. </v>
      </c>
      <c r="I4" s="178">
        <f>+IFERROR(VLOOKUP(V3.1[[#This Row],[Cod. PI24-27]],TC_24[],2,FALSE),"")</f>
        <v>0</v>
      </c>
      <c r="J4" s="179">
        <f>+IFERROR(VLOOKUP(V3.1[[#This Row],[Cod. PI24-27]],TC_24[],3,FALSE),"")</f>
        <v>0</v>
      </c>
      <c r="K4" s="182">
        <f>+IFERROR(VLOOKUP(V3.1[[#This Row],[Cod. PI24-27]],TPI[],26,FALSE),"")</f>
        <v>1</v>
      </c>
      <c r="L4" s="98">
        <v>0</v>
      </c>
      <c r="M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" s="132">
        <f>IFERROR(V3.1[[#This Row],[TOTAL COMPROMISOS]]/V3.1[[#This Row],[TOTAL PRESUPUESTADO]],0)</f>
        <v>0</v>
      </c>
      <c r="O4" s="132">
        <f>IFERROR(V3.1[[#This Row],[TOTAL OBLIGACIONES]]/V3.1[[#This Row],[TOTAL PRESUPUESTADO]],0)</f>
        <v>0</v>
      </c>
      <c r="P4" s="207"/>
      <c r="Q4" s="207">
        <f>+V3.1[[#This Row],[Beneficiarios proyectados]]</f>
        <v>0</v>
      </c>
      <c r="R4" s="206" t="s">
        <v>2035</v>
      </c>
      <c r="S4" s="187" t="s">
        <v>2036</v>
      </c>
      <c r="T4" s="101" t="s">
        <v>2037</v>
      </c>
      <c r="U4" s="102">
        <v>45809</v>
      </c>
      <c r="V4" s="102">
        <v>46022</v>
      </c>
      <c r="W4" s="103">
        <f>+SUM(V3.1[[#This Row],[P_Recursos propios ]:[P_Otros ]])</f>
        <v>5000000</v>
      </c>
      <c r="X4" s="190">
        <v>5000000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5">
        <f>+SUM(V3.1[[#This Row],[C_Recursos propios ]:[C_Otros ]])</f>
        <v>0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6"/>
      <c r="BB4" s="106"/>
      <c r="BC4" s="107">
        <f>+SUM(V3.1[[#This Row],[O_Recursos propios ]:[O_Otros ]])</f>
        <v>0</v>
      </c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6"/>
      <c r="BR4" s="106"/>
      <c r="BS4" s="106"/>
      <c r="BT4" s="106"/>
      <c r="BU4" s="183" t="s">
        <v>2080</v>
      </c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</row>
    <row r="5" spans="1:123" s="110" customFormat="1" ht="66" customHeight="1" x14ac:dyDescent="0.3">
      <c r="A5" s="169">
        <v>138</v>
      </c>
      <c r="B5" s="94">
        <f>+IFERROR(VLOOKUP(V3.1[[#This Row],[Cod. PI24-27]],TPI[],18,FALSE),"")</f>
        <v>240900400</v>
      </c>
      <c r="C5" s="95" t="s">
        <v>1974</v>
      </c>
      <c r="D5" s="96" t="str">
        <f>+IFERROR(VLOOKUP(V3.1[[#This Row],[Cod. PI24-27]],TPI[],4,FALSE),"")</f>
        <v>Linea Estrategica II / Empleo y Derechos de Todos</v>
      </c>
      <c r="E5" s="96" t="str">
        <f>+IFERROR(VLOOKUP(V3.1[[#This Row],[Cod. PI24-27]],TPI[],12,FALSE),"")</f>
        <v>Transporte</v>
      </c>
      <c r="F5" s="96" t="str">
        <f>+IFERROR(VLOOKUP(V3.1[[#This Row],[Cod. PI24-27]],TPI[],15,FALSE),"")</f>
        <v>Seguridad de transporte</v>
      </c>
      <c r="G5" s="96" t="str">
        <f>+IFERROR(VLOOKUP(V3.1[[#This Row],[Cod. PI24-27]],TPI[],19,FALSE),"")</f>
        <v>Operativos de control realizados</v>
      </c>
      <c r="H5" s="96" t="str">
        <f>+IFERROR(VLOOKUP(V3.1[[#This Row],[Cod. PI24-27]],TPI[],20,FALSE),"")</f>
        <v xml:space="preserve">Realizar dos mil setecientos (2700) operativos en el cuatrienio </v>
      </c>
      <c r="I5" s="178">
        <f>+IFERROR(VLOOKUP(V3.1[[#This Row],[Cod. PI24-27]],TC_24[],2,FALSE),"")</f>
        <v>0</v>
      </c>
      <c r="J5" s="179">
        <f>+IFERROR(VLOOKUP(V3.1[[#This Row],[Cod. PI24-27]],TC_24[],3,FALSE),"")</f>
        <v>0</v>
      </c>
      <c r="K5" s="97">
        <f>+IFERROR(VLOOKUP(V3.1[[#This Row],[Cod. PI24-27]],TPI[],26,FALSE),"")</f>
        <v>675</v>
      </c>
      <c r="L5" s="98">
        <v>723</v>
      </c>
      <c r="M5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5" s="132">
        <f>IFERROR(V3.1[[#This Row],[TOTAL COMPROMISOS]]/V3.1[[#This Row],[TOTAL PRESUPUESTADO]],0)</f>
        <v>1</v>
      </c>
      <c r="O5" s="132">
        <f>IFERROR(V3.1[[#This Row],[TOTAL OBLIGACIONES]]/V3.1[[#This Row],[TOTAL PRESUPUESTADO]],0)</f>
        <v>0.41124301191964946</v>
      </c>
      <c r="P5" s="207">
        <v>190117</v>
      </c>
      <c r="Q5" s="207">
        <f>+V3.1[[#This Row],[Beneficiarios proyectados]]</f>
        <v>190117</v>
      </c>
      <c r="R5" s="206" t="s">
        <v>2038</v>
      </c>
      <c r="S5" s="185">
        <v>202500000029667</v>
      </c>
      <c r="T5" s="101" t="s">
        <v>2039</v>
      </c>
      <c r="U5" s="102">
        <v>45894</v>
      </c>
      <c r="V5" s="102">
        <v>46022</v>
      </c>
      <c r="W5" s="103">
        <f>+SUM(V3.1[[#This Row],[P_Recursos propios ]:[P_Otros ]])</f>
        <v>633019875</v>
      </c>
      <c r="X5" s="190">
        <v>633019875</v>
      </c>
      <c r="Y5" s="104"/>
      <c r="Z5" s="104"/>
      <c r="AA5" s="104"/>
      <c r="AB5" s="104"/>
      <c r="AC5" s="104"/>
      <c r="AD5" s="104"/>
      <c r="AE5" s="104"/>
      <c r="AF5" s="104"/>
      <c r="AG5" s="193"/>
      <c r="AH5" s="104"/>
      <c r="AI5" s="104"/>
      <c r="AJ5" s="104"/>
      <c r="AK5" s="104"/>
      <c r="AL5" s="112"/>
      <c r="AM5" s="105">
        <f>+SUM(V3.1[[#This Row],[C_Recursos propios ]:[C_Otros ]])</f>
        <v>633019875</v>
      </c>
      <c r="AN5" s="104">
        <v>633019875</v>
      </c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6"/>
      <c r="BB5" s="106"/>
      <c r="BC5" s="107">
        <f>+SUM(V3.1[[#This Row],[O_Recursos propios ]:[O_Otros ]])</f>
        <v>260325000</v>
      </c>
      <c r="BD5" s="104">
        <v>260325000</v>
      </c>
      <c r="BE5" s="104"/>
      <c r="BF5" s="104"/>
      <c r="BG5" s="104"/>
      <c r="BH5" s="104"/>
      <c r="BI5" s="104"/>
      <c r="BJ5" s="104"/>
      <c r="BK5" s="104"/>
      <c r="BL5" s="104"/>
      <c r="BM5" s="104"/>
      <c r="BN5" s="113"/>
      <c r="BO5" s="112"/>
      <c r="BP5" s="112"/>
      <c r="BQ5" s="114"/>
      <c r="BR5" s="114"/>
      <c r="BS5" s="114"/>
      <c r="BT5" s="106"/>
      <c r="BU5" s="184" t="s">
        <v>2076</v>
      </c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</row>
    <row r="6" spans="1:123" s="110" customFormat="1" ht="49.2" customHeight="1" x14ac:dyDescent="0.3">
      <c r="A6" s="169">
        <v>139</v>
      </c>
      <c r="B6" s="94">
        <f>+IFERROR(VLOOKUP(V3.1[[#This Row],[Cod. PI24-27]],TPI[],18,FALSE),"")</f>
        <v>240901300</v>
      </c>
      <c r="C6" s="95" t="s">
        <v>1974</v>
      </c>
      <c r="D6" s="96" t="str">
        <f>+IFERROR(VLOOKUP(V3.1[[#This Row],[Cod. PI24-27]],TPI[],4,FALSE),"")</f>
        <v>Linea Estrategica II / Empleo y Derechos de Todos</v>
      </c>
      <c r="E6" s="96" t="str">
        <f>+IFERROR(VLOOKUP(V3.1[[#This Row],[Cod. PI24-27]],TPI[],12,FALSE),"")</f>
        <v>Transporte</v>
      </c>
      <c r="F6" s="96" t="str">
        <f>+IFERROR(VLOOKUP(V3.1[[#This Row],[Cod. PI24-27]],TPI[],15,FALSE),"")</f>
        <v>Seguridad de transporte</v>
      </c>
      <c r="G6" s="96" t="str">
        <f>+IFERROR(VLOOKUP(V3.1[[#This Row],[Cod. PI24-27]],TPI[],19,FALSE),"")</f>
        <v xml:space="preserve">Vías con infraestructura instalada </v>
      </c>
      <c r="H6" s="96" t="str">
        <f>+IFERROR(VLOOKUP(V3.1[[#This Row],[Cod. PI24-27]],TPI[],20,FALSE),"")</f>
        <v xml:space="preserve">Desarrollar acciones del plan local de seguridad vial para fortalecer el área de Infraestructura segura en treinta y seis mil (36000) metros lineales de vías del Distrito de Barrancabermeja. </v>
      </c>
      <c r="I6" s="178">
        <f>+IFERROR(VLOOKUP(V3.1[[#This Row],[Cod. PI24-27]],TC_24[],2,FALSE),"")</f>
        <v>0</v>
      </c>
      <c r="J6" s="179">
        <f>+IFERROR(VLOOKUP(V3.1[[#This Row],[Cod. PI24-27]],TC_24[],3,FALSE),"")</f>
        <v>0</v>
      </c>
      <c r="K6" s="97">
        <f>+IFERROR(VLOOKUP(V3.1[[#This Row],[Cod. PI24-27]],TPI[],26,FALSE),"")</f>
        <v>9000</v>
      </c>
      <c r="L6" s="98">
        <v>15714.43</v>
      </c>
      <c r="M6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6" s="132">
        <f>IFERROR(V3.1[[#This Row],[TOTAL COMPROMISOS]]/V3.1[[#This Row],[TOTAL PRESUPUESTADO]],0)</f>
        <v>1</v>
      </c>
      <c r="O6" s="132">
        <f>IFERROR(V3.1[[#This Row],[TOTAL OBLIGACIONES]]/V3.1[[#This Row],[TOTAL PRESUPUESTADO]],0)</f>
        <v>0.95984256454346639</v>
      </c>
      <c r="P6" s="207">
        <v>190117</v>
      </c>
      <c r="Q6" s="207">
        <f>+V3.1[[#This Row],[Beneficiarios proyectados]]</f>
        <v>190117</v>
      </c>
      <c r="R6" s="206" t="s">
        <v>2040</v>
      </c>
      <c r="S6" s="209">
        <v>202500000025540</v>
      </c>
      <c r="T6" s="101" t="s">
        <v>2042</v>
      </c>
      <c r="U6" s="102">
        <v>45813</v>
      </c>
      <c r="V6" s="102">
        <v>46022</v>
      </c>
      <c r="W6" s="103">
        <f>+SUM(V3.1[[#This Row],[P_Recursos propios ]:[P_Otros ]])</f>
        <v>356098437</v>
      </c>
      <c r="X6" s="190">
        <v>356098437</v>
      </c>
      <c r="Y6" s="104"/>
      <c r="Z6" s="104"/>
      <c r="AA6" s="104"/>
      <c r="AB6" s="104"/>
      <c r="AC6" s="104"/>
      <c r="AD6" s="104"/>
      <c r="AE6" s="104"/>
      <c r="AF6" s="104"/>
      <c r="AG6" s="193"/>
      <c r="AH6" s="104"/>
      <c r="AI6" s="104"/>
      <c r="AJ6" s="104"/>
      <c r="AK6" s="104"/>
      <c r="AL6" s="112"/>
      <c r="AM6" s="105">
        <f>+SUM(V3.1[[#This Row],[C_Recursos propios ]:[C_Otros ]])</f>
        <v>356098437</v>
      </c>
      <c r="AN6" s="104">
        <v>356098437</v>
      </c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6"/>
      <c r="BB6" s="106"/>
      <c r="BC6" s="107">
        <f>+SUM(V3.1[[#This Row],[O_Recursos propios ]:[O_Otros ]])</f>
        <v>341798437</v>
      </c>
      <c r="BD6" s="104">
        <v>341798437</v>
      </c>
      <c r="BE6" s="104"/>
      <c r="BF6" s="104"/>
      <c r="BG6" s="104"/>
      <c r="BH6" s="104"/>
      <c r="BI6" s="104"/>
      <c r="BJ6" s="104"/>
      <c r="BK6" s="104"/>
      <c r="BL6" s="104"/>
      <c r="BM6" s="104"/>
      <c r="BN6" s="113"/>
      <c r="BO6" s="112"/>
      <c r="BP6" s="112"/>
      <c r="BQ6" s="114"/>
      <c r="BR6" s="114"/>
      <c r="BS6" s="114"/>
      <c r="BT6" s="106"/>
      <c r="BU6" s="108" t="s">
        <v>2077</v>
      </c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</row>
    <row r="7" spans="1:123" s="110" customFormat="1" ht="51" customHeight="1" x14ac:dyDescent="0.3">
      <c r="A7" s="169">
        <v>139</v>
      </c>
      <c r="B7" s="94">
        <f>+IFERROR(VLOOKUP(V3.1[[#This Row],[Cod. PI24-27]],TPI[],18,FALSE),"")</f>
        <v>240901300</v>
      </c>
      <c r="C7" s="95" t="s">
        <v>1974</v>
      </c>
      <c r="D7" s="96" t="str">
        <f>+IFERROR(VLOOKUP(V3.1[[#This Row],[Cod. PI24-27]],TPI[],4,FALSE),"")</f>
        <v>Linea Estrategica II / Empleo y Derechos de Todos</v>
      </c>
      <c r="E7" s="96" t="str">
        <f>+IFERROR(VLOOKUP(V3.1[[#This Row],[Cod. PI24-27]],TPI[],12,FALSE),"")</f>
        <v>Transporte</v>
      </c>
      <c r="F7" s="96" t="str">
        <f>+IFERROR(VLOOKUP(V3.1[[#This Row],[Cod. PI24-27]],TPI[],15,FALSE),"")</f>
        <v>Seguridad de transporte</v>
      </c>
      <c r="G7" s="96" t="str">
        <f>+IFERROR(VLOOKUP(V3.1[[#This Row],[Cod. PI24-27]],TPI[],19,FALSE),"")</f>
        <v xml:space="preserve">Vías con infraestructura instalada </v>
      </c>
      <c r="H7" s="96" t="str">
        <f>+IFERROR(VLOOKUP(V3.1[[#This Row],[Cod. PI24-27]],TPI[],20,FALSE),"")</f>
        <v xml:space="preserve">Desarrollar acciones del plan local de seguridad vial para fortalecer el área de Infraestructura segura en treinta y seis mil (36000) metros lineales de vías del Distrito de Barrancabermeja. </v>
      </c>
      <c r="I7" s="178">
        <f>+IFERROR(VLOOKUP(V3.1[[#This Row],[Cod. PI24-27]],TC_24[],2,FALSE),"")</f>
        <v>0</v>
      </c>
      <c r="J7" s="179">
        <f>+IFERROR(VLOOKUP(V3.1[[#This Row],[Cod. PI24-27]],TC_24[],3,FALSE),"")</f>
        <v>0</v>
      </c>
      <c r="K7" s="97">
        <f>+IFERROR(VLOOKUP(V3.1[[#This Row],[Cod. PI24-27]],TPI[],26,FALSE),"")</f>
        <v>9000</v>
      </c>
      <c r="L7" s="98">
        <v>15714.43</v>
      </c>
      <c r="M7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7" s="132">
        <f>IFERROR(V3.1[[#This Row],[TOTAL COMPROMISOS]]/V3.1[[#This Row],[TOTAL PRESUPUESTADO]],0)</f>
        <v>1</v>
      </c>
      <c r="O7" s="132">
        <f>IFERROR(V3.1[[#This Row],[TOTAL OBLIGACIONES]]/V3.1[[#This Row],[TOTAL PRESUPUESTADO]],0)</f>
        <v>0.99997936044959101</v>
      </c>
      <c r="P7" s="207">
        <v>216326</v>
      </c>
      <c r="Q7" s="207">
        <f>+V3.1[[#This Row],[Beneficiarios proyectados]]</f>
        <v>216326</v>
      </c>
      <c r="R7" s="206" t="s">
        <v>2043</v>
      </c>
      <c r="S7" s="185">
        <v>2024680810103</v>
      </c>
      <c r="T7" s="101" t="s">
        <v>2065</v>
      </c>
      <c r="U7" s="102">
        <v>45659</v>
      </c>
      <c r="V7" s="102">
        <v>46022</v>
      </c>
      <c r="W7" s="103">
        <f>+SUM(V3.1[[#This Row],[P_Recursos propios ]:[P_Otros ]])</f>
        <v>286326004.33999997</v>
      </c>
      <c r="X7" s="191">
        <v>286326004.33999997</v>
      </c>
      <c r="Y7" s="104"/>
      <c r="Z7" s="104"/>
      <c r="AA7" s="104"/>
      <c r="AB7" s="104"/>
      <c r="AC7" s="104"/>
      <c r="AD7" s="104"/>
      <c r="AE7" s="104"/>
      <c r="AF7" s="104"/>
      <c r="AG7" s="193"/>
      <c r="AH7" s="104"/>
      <c r="AI7" s="104"/>
      <c r="AJ7" s="104"/>
      <c r="AK7" s="104"/>
      <c r="AL7" s="112"/>
      <c r="AM7" s="105">
        <f>+SUM(V3.1[[#This Row],[C_Recursos propios ]:[C_Otros ]])</f>
        <v>286326004.33999997</v>
      </c>
      <c r="AN7" s="104">
        <v>286326004.33999997</v>
      </c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6"/>
      <c r="BB7" s="106"/>
      <c r="BC7" s="107">
        <f>+SUM(V3.1[[#This Row],[O_Recursos propios ]:[O_Otros ]])</f>
        <v>286320094.69999999</v>
      </c>
      <c r="BD7" s="104">
        <v>286320094.69999999</v>
      </c>
      <c r="BE7" s="104"/>
      <c r="BF7" s="104"/>
      <c r="BG7" s="104"/>
      <c r="BH7" s="104"/>
      <c r="BI7" s="104"/>
      <c r="BJ7" s="104"/>
      <c r="BK7" s="104"/>
      <c r="BL7" s="104"/>
      <c r="BM7" s="104"/>
      <c r="BN7" s="113"/>
      <c r="BO7" s="112"/>
      <c r="BP7" s="112"/>
      <c r="BQ7" s="114"/>
      <c r="BR7" s="114"/>
      <c r="BS7" s="114"/>
      <c r="BT7" s="106"/>
      <c r="BU7" s="108" t="s">
        <v>2073</v>
      </c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</row>
    <row r="8" spans="1:123" s="110" customFormat="1" ht="51" hidden="1" customHeight="1" x14ac:dyDescent="0.3">
      <c r="A8" s="169"/>
      <c r="B8" s="94"/>
      <c r="C8" s="95"/>
      <c r="D8" s="96"/>
      <c r="E8" s="96"/>
      <c r="F8" s="96"/>
      <c r="G8" s="96"/>
      <c r="H8" s="96"/>
      <c r="I8" s="178"/>
      <c r="J8" s="179"/>
      <c r="K8" s="97"/>
      <c r="L8" s="98"/>
      <c r="M8" s="132"/>
      <c r="N8" s="132"/>
      <c r="O8" s="132"/>
      <c r="P8" s="207"/>
      <c r="Q8" s="207">
        <f>+V3.1[[#This Row],[Beneficiarios proyectados]]</f>
        <v>0</v>
      </c>
      <c r="R8" s="206"/>
      <c r="S8" s="111"/>
      <c r="T8" s="101"/>
      <c r="U8" s="102"/>
      <c r="V8" s="102"/>
      <c r="W8" s="103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12"/>
      <c r="AM8" s="105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6"/>
      <c r="BB8" s="106"/>
      <c r="BC8" s="107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13"/>
      <c r="BO8" s="112"/>
      <c r="BP8" s="112"/>
      <c r="BQ8" s="114"/>
      <c r="BR8" s="114"/>
      <c r="BS8" s="106"/>
      <c r="BT8" s="106"/>
      <c r="BU8" s="108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</row>
    <row r="9" spans="1:123" s="110" customFormat="1" ht="67.8" customHeight="1" x14ac:dyDescent="0.3">
      <c r="A9" s="169">
        <v>139</v>
      </c>
      <c r="B9" s="94">
        <f>+IFERROR(VLOOKUP(V3.1[[#This Row],[Cod. PI24-27]],TPI[],18,FALSE),"")</f>
        <v>240901300</v>
      </c>
      <c r="C9" s="95" t="s">
        <v>1974</v>
      </c>
      <c r="D9" s="96" t="str">
        <f>+IFERROR(VLOOKUP(V3.1[[#This Row],[Cod. PI24-27]],TPI[],4,FALSE),"")</f>
        <v>Linea Estrategica II / Empleo y Derechos de Todos</v>
      </c>
      <c r="E9" s="96" t="str">
        <f>+IFERROR(VLOOKUP(V3.1[[#This Row],[Cod. PI24-27]],TPI[],12,FALSE),"")</f>
        <v>Transporte</v>
      </c>
      <c r="F9" s="96" t="str">
        <f>+IFERROR(VLOOKUP(V3.1[[#This Row],[Cod. PI24-27]],TPI[],15,FALSE),"")</f>
        <v>Seguridad de transporte</v>
      </c>
      <c r="G9" s="96" t="str">
        <f>+IFERROR(VLOOKUP(V3.1[[#This Row],[Cod. PI24-27]],TPI[],19,FALSE),"")</f>
        <v xml:space="preserve">Vías con infraestructura instalada </v>
      </c>
      <c r="H9" s="96" t="str">
        <f>+IFERROR(VLOOKUP(V3.1[[#This Row],[Cod. PI24-27]],TPI[],20,FALSE),"")</f>
        <v xml:space="preserve">Desarrollar acciones del plan local de seguridad vial para fortalecer el área de Infraestructura segura en treinta y seis mil (36000) metros lineales de vías del Distrito de Barrancabermeja. </v>
      </c>
      <c r="I9" s="178">
        <f>+IFERROR(VLOOKUP(V3.1[[#This Row],[Cod. PI24-27]],TC_24[],2,FALSE),"")</f>
        <v>0</v>
      </c>
      <c r="J9" s="179">
        <f>+IFERROR(VLOOKUP(V3.1[[#This Row],[Cod. PI24-27]],TC_24[],3,FALSE),"")</f>
        <v>0</v>
      </c>
      <c r="K9" s="97">
        <f>+IFERROR(VLOOKUP(V3.1[[#This Row],[Cod. PI24-27]],TPI[],26,FALSE),"")</f>
        <v>9000</v>
      </c>
      <c r="L9" s="98">
        <v>15714.43</v>
      </c>
      <c r="M9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9" s="132">
        <f>IFERROR(V3.1[[#This Row],[TOTAL COMPROMISOS]]/V3.1[[#This Row],[TOTAL PRESUPUESTADO]],0)</f>
        <v>1</v>
      </c>
      <c r="O9" s="132">
        <f>IFERROR(V3.1[[#This Row],[TOTAL OBLIGACIONES]]/V3.1[[#This Row],[TOTAL PRESUPUESTADO]],0)</f>
        <v>0.70080408287113083</v>
      </c>
      <c r="P9" s="207">
        <v>190117</v>
      </c>
      <c r="Q9" s="207">
        <f>+V3.1[[#This Row],[Beneficiarios proyectados]]</f>
        <v>190117</v>
      </c>
      <c r="R9" s="206" t="s">
        <v>2045</v>
      </c>
      <c r="S9" s="185">
        <v>202500000030377</v>
      </c>
      <c r="T9" s="101" t="s">
        <v>2046</v>
      </c>
      <c r="U9" s="102">
        <v>45874</v>
      </c>
      <c r="V9" s="102">
        <v>46022</v>
      </c>
      <c r="W9" s="103">
        <f>+SUM(V3.1[[#This Row],[P_Recursos propios ]:[P_Otros ]])</f>
        <v>478332413</v>
      </c>
      <c r="X9" s="190">
        <v>478332413</v>
      </c>
      <c r="Y9" s="104"/>
      <c r="Z9" s="104"/>
      <c r="AA9" s="104"/>
      <c r="AB9" s="104"/>
      <c r="AC9" s="104"/>
      <c r="AD9" s="104"/>
      <c r="AE9" s="104"/>
      <c r="AF9" s="104"/>
      <c r="AG9" s="193"/>
      <c r="AH9" s="104"/>
      <c r="AI9" s="104"/>
      <c r="AJ9" s="104"/>
      <c r="AK9" s="104"/>
      <c r="AL9" s="112"/>
      <c r="AM9" s="105">
        <f>+SUM(V3.1[[#This Row],[C_Recursos propios ]:[C_Otros ]])</f>
        <v>478332413</v>
      </c>
      <c r="AN9" s="104">
        <v>478332413</v>
      </c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6"/>
      <c r="BB9" s="106"/>
      <c r="BC9" s="107">
        <f>+SUM(V3.1[[#This Row],[O_Recursos propios ]:[O_Otros ]])</f>
        <v>335217308</v>
      </c>
      <c r="BD9" s="104">
        <v>335217308</v>
      </c>
      <c r="BE9" s="104"/>
      <c r="BF9" s="104"/>
      <c r="BG9" s="104"/>
      <c r="BH9" s="104"/>
      <c r="BI9" s="104"/>
      <c r="BJ9" s="104"/>
      <c r="BK9" s="104"/>
      <c r="BL9" s="104"/>
      <c r="BM9" s="104"/>
      <c r="BN9" s="113"/>
      <c r="BO9" s="112"/>
      <c r="BP9" s="112"/>
      <c r="BQ9" s="114"/>
      <c r="BR9" s="114"/>
      <c r="BS9" s="114"/>
      <c r="BT9" s="106"/>
      <c r="BU9" s="108" t="s">
        <v>2078</v>
      </c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</row>
    <row r="10" spans="1:123" s="110" customFormat="1" ht="51" hidden="1" customHeight="1" x14ac:dyDescent="0.3">
      <c r="A10" s="169">
        <v>140</v>
      </c>
      <c r="B10" s="94">
        <f>+IFERROR(VLOOKUP(V3.1[[#This Row],[Cod. PI24-27]],TPI[],18,FALSE),"")</f>
        <v>240901400</v>
      </c>
      <c r="C10" s="95" t="s">
        <v>1974</v>
      </c>
      <c r="D10" s="96" t="str">
        <f>+IFERROR(VLOOKUP(V3.1[[#This Row],[Cod. PI24-27]],TPI[],4,FALSE),"")</f>
        <v>Linea Estrategica II / Empleo y Derechos de Todos</v>
      </c>
      <c r="E10" s="96" t="str">
        <f>+IFERROR(VLOOKUP(V3.1[[#This Row],[Cod. PI24-27]],TPI[],12,FALSE),"")</f>
        <v>Transporte</v>
      </c>
      <c r="F10" s="96" t="str">
        <f>+IFERROR(VLOOKUP(V3.1[[#This Row],[Cod. PI24-27]],TPI[],15,FALSE),"")</f>
        <v>Seguridad de transporte</v>
      </c>
      <c r="G10" s="96" t="str">
        <f>+IFERROR(VLOOKUP(V3.1[[#This Row],[Cod. PI24-27]],TPI[],19,FALSE),"")</f>
        <v>Documentos de planeación realizados</v>
      </c>
      <c r="H10" s="96" t="str">
        <f>+IFERROR(VLOOKUP(V3.1[[#This Row],[Cod. PI24-27]],TPI[],20,FALSE),"")</f>
        <v>gestionar una (1) acción para la formulación,adopción y/o implementación del Plan de Movilidad Segura y Sostenible del Distrito de Barrancabermeja</v>
      </c>
      <c r="I10" s="178">
        <f>+IFERROR(VLOOKUP(V3.1[[#This Row],[Cod. PI24-27]],TC_24[],2,FALSE),"")</f>
        <v>0</v>
      </c>
      <c r="J10" s="179">
        <f>+IFERROR(VLOOKUP(V3.1[[#This Row],[Cod. PI24-27]],TC_24[],3,FALSE),"")</f>
        <v>0</v>
      </c>
      <c r="K10" s="97">
        <f>+IFERROR(VLOOKUP(V3.1[[#This Row],[Cod. PI24-27]],TPI[],26,FALSE),"")</f>
        <v>1</v>
      </c>
      <c r="L10" s="98">
        <v>0</v>
      </c>
      <c r="M1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0" s="132">
        <f>IFERROR(V3.1[[#This Row],[TOTAL COMPROMISOS]]/V3.1[[#This Row],[TOTAL PRESUPUESTADO]],0)</f>
        <v>0</v>
      </c>
      <c r="O10" s="132">
        <f>IFERROR(V3.1[[#This Row],[TOTAL OBLIGACIONES]]/V3.1[[#This Row],[TOTAL PRESUPUESTADO]],0)</f>
        <v>0</v>
      </c>
      <c r="P10" s="207"/>
      <c r="Q10" s="207">
        <f>+V3.1[[#This Row],[Beneficiarios proyectados]]</f>
        <v>0</v>
      </c>
      <c r="R10" s="206" t="s">
        <v>2047</v>
      </c>
      <c r="S10" s="186" t="s">
        <v>2041</v>
      </c>
      <c r="T10" s="101" t="s">
        <v>2048</v>
      </c>
      <c r="U10" s="102">
        <v>45809</v>
      </c>
      <c r="V10" s="102">
        <v>46022</v>
      </c>
      <c r="W10" s="103">
        <f>+SUM(V3.1[[#This Row],[P_Recursos propios ]:[P_Otros ]])</f>
        <v>0</v>
      </c>
      <c r="X10" s="104">
        <v>0</v>
      </c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12"/>
      <c r="AM10" s="105">
        <f>+SUM(V3.1[[#This Row],[C_Recursos propios ]:[C_Otros ]])</f>
        <v>0</v>
      </c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6"/>
      <c r="BB10" s="106"/>
      <c r="BC10" s="107">
        <f>+SUM(V3.1[[#This Row],[O_Recursos propios ]:[O_Otros ]])</f>
        <v>0</v>
      </c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13"/>
      <c r="BO10" s="112"/>
      <c r="BP10" s="112"/>
      <c r="BQ10" s="114"/>
      <c r="BR10" s="114"/>
      <c r="BS10" s="114"/>
      <c r="BT10" s="106"/>
      <c r="BU10" s="183" t="s">
        <v>2079</v>
      </c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</row>
    <row r="11" spans="1:123" s="110" customFormat="1" ht="82.8" customHeight="1" x14ac:dyDescent="0.3">
      <c r="A11" s="169">
        <v>141</v>
      </c>
      <c r="B11" s="94">
        <f>+IFERROR(VLOOKUP(V3.1[[#This Row],[Cod. PI24-27]],TPI[],18,FALSE),"")</f>
        <v>240902300</v>
      </c>
      <c r="C11" s="95" t="s">
        <v>1974</v>
      </c>
      <c r="D11" s="96" t="str">
        <f>+IFERROR(VLOOKUP(V3.1[[#This Row],[Cod. PI24-27]],TPI[],4,FALSE),"")</f>
        <v>Linea Estrategica II / Empleo y Derechos de Todos</v>
      </c>
      <c r="E11" s="96" t="str">
        <f>+IFERROR(VLOOKUP(V3.1[[#This Row],[Cod. PI24-27]],TPI[],12,FALSE),"")</f>
        <v>Transporte</v>
      </c>
      <c r="F11" s="96" t="str">
        <f>+IFERROR(VLOOKUP(V3.1[[#This Row],[Cod. PI24-27]],TPI[],15,FALSE),"")</f>
        <v>Seguridad de transporte</v>
      </c>
      <c r="G11" s="96" t="str">
        <f>+IFERROR(VLOOKUP(V3.1[[#This Row],[Cod. PI24-27]],TPI[],19,FALSE),"")</f>
        <v>Personas sensibilizadas</v>
      </c>
      <c r="H11" s="96" t="str">
        <f>+IFERROR(VLOOKUP(V3.1[[#This Row],[Cod. PI24-27]],TPI[],20,FALSE),"")</f>
        <v>Realizar once (11) estrategias de sensibilización a los actores viales durante el cuatrienio</v>
      </c>
      <c r="I11" s="178">
        <f>+IFERROR(VLOOKUP(V3.1[[#This Row],[Cod. PI24-27]],TC_24[],2,FALSE),"")</f>
        <v>0</v>
      </c>
      <c r="J11" s="179">
        <f>+IFERROR(VLOOKUP(V3.1[[#This Row],[Cod. PI24-27]],TC_24[],3,FALSE),"")</f>
        <v>0</v>
      </c>
      <c r="K11" s="97">
        <f>+IFERROR(VLOOKUP(V3.1[[#This Row],[Cod. PI24-27]],TPI[],26,FALSE),"")</f>
        <v>10000</v>
      </c>
      <c r="L11" s="98">
        <v>21263</v>
      </c>
      <c r="M11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11" s="132">
        <f>IFERROR(V3.1[[#This Row],[TOTAL COMPROMISOS]]/V3.1[[#This Row],[TOTAL PRESUPUESTADO]],0)</f>
        <v>1</v>
      </c>
      <c r="O11" s="132">
        <f>IFERROR(V3.1[[#This Row],[TOTAL OBLIGACIONES]]/V3.1[[#This Row],[TOTAL PRESUPUESTADO]],0)</f>
        <v>1</v>
      </c>
      <c r="P11" s="207">
        <v>217742</v>
      </c>
      <c r="Q11" s="207">
        <f>+V3.1[[#This Row],[Beneficiarios proyectados]]</f>
        <v>217742</v>
      </c>
      <c r="R11" s="206" t="s">
        <v>2049</v>
      </c>
      <c r="S11" s="185">
        <v>202500000019026</v>
      </c>
      <c r="T11" s="101" t="s">
        <v>2050</v>
      </c>
      <c r="U11" s="102">
        <v>45659</v>
      </c>
      <c r="V11" s="102">
        <v>46022</v>
      </c>
      <c r="W11" s="103">
        <f>+SUM(V3.1[[#This Row],[P_Recursos propios ]:[P_Otros ]])</f>
        <v>381640000</v>
      </c>
      <c r="X11" s="190">
        <v>267148000</v>
      </c>
      <c r="Y11" s="104"/>
      <c r="Z11" s="104"/>
      <c r="AA11" s="104"/>
      <c r="AB11" s="104"/>
      <c r="AC11" s="104"/>
      <c r="AD11" s="104"/>
      <c r="AE11" s="104"/>
      <c r="AF11" s="104"/>
      <c r="AG11" s="193"/>
      <c r="AH11" s="104"/>
      <c r="AI11" s="104"/>
      <c r="AJ11" s="104"/>
      <c r="AK11" s="104"/>
      <c r="AL11" s="112">
        <v>114492000</v>
      </c>
      <c r="AM11" s="105">
        <f>+SUM(V3.1[[#This Row],[C_Recursos propios ]:[C_Otros ]])</f>
        <v>381640000</v>
      </c>
      <c r="AN11" s="104">
        <v>267148000</v>
      </c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6"/>
      <c r="BB11" s="106">
        <v>114492000</v>
      </c>
      <c r="BC11" s="107">
        <f>+SUM(V3.1[[#This Row],[O_Recursos propios ]:[O_Otros ]])</f>
        <v>381640000</v>
      </c>
      <c r="BD11" s="104">
        <v>267148000</v>
      </c>
      <c r="BE11" s="104"/>
      <c r="BF11" s="104"/>
      <c r="BG11" s="104"/>
      <c r="BH11" s="104"/>
      <c r="BI11" s="104"/>
      <c r="BJ11" s="104"/>
      <c r="BK11" s="104"/>
      <c r="BL11" s="104"/>
      <c r="BM11" s="104"/>
      <c r="BN11" s="113"/>
      <c r="BO11" s="112"/>
      <c r="BP11" s="112"/>
      <c r="BQ11" s="114"/>
      <c r="BR11" s="114">
        <v>114492000</v>
      </c>
      <c r="BS11" s="114" t="s">
        <v>493</v>
      </c>
      <c r="BT11" s="106"/>
      <c r="BU11" s="188" t="s">
        <v>2086</v>
      </c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</row>
    <row r="12" spans="1:123" s="110" customFormat="1" ht="57" customHeight="1" x14ac:dyDescent="0.3">
      <c r="A12" s="169">
        <v>142</v>
      </c>
      <c r="B12" s="94">
        <f>+IFERROR(VLOOKUP(V3.1[[#This Row],[Cod. PI24-27]],TPI[],18,FALSE),"")</f>
        <v>240902500</v>
      </c>
      <c r="C12" s="95" t="s">
        <v>1974</v>
      </c>
      <c r="D12" s="96" t="str">
        <f>+IFERROR(VLOOKUP(V3.1[[#This Row],[Cod. PI24-27]],TPI[],4,FALSE),"")</f>
        <v>Linea Estrategica II / Empleo y Derechos de Todos</v>
      </c>
      <c r="E12" s="96" t="str">
        <f>+IFERROR(VLOOKUP(V3.1[[#This Row],[Cod. PI24-27]],TPI[],12,FALSE),"")</f>
        <v>Transporte</v>
      </c>
      <c r="F12" s="96" t="str">
        <f>+IFERROR(VLOOKUP(V3.1[[#This Row],[Cod. PI24-27]],TPI[],15,FALSE),"")</f>
        <v>Seguridad de transporte</v>
      </c>
      <c r="G12" s="96" t="str">
        <f>+IFERROR(VLOOKUP(V3.1[[#This Row],[Cod. PI24-27]],TPI[],19,FALSE),"")</f>
        <v>Documentos normativos elaborados</v>
      </c>
      <c r="H12" s="96" t="str">
        <f>+IFERROR(VLOOKUP(V3.1[[#This Row],[Cod. PI24-27]],TPI[],20,FALSE),"")</f>
        <v>Realizar un (1) estudio para la definición normativa de las velocidades seguras en el distrito de Barrancabermeja</v>
      </c>
      <c r="I12" s="178">
        <f>+IFERROR(VLOOKUP(V3.1[[#This Row],[Cod. PI24-27]],TC_24[],2,FALSE),"")</f>
        <v>0</v>
      </c>
      <c r="J12" s="179">
        <f>+IFERROR(VLOOKUP(V3.1[[#This Row],[Cod. PI24-27]],TC_24[],3,FALSE),"")</f>
        <v>0</v>
      </c>
      <c r="K12" s="97">
        <f>+IFERROR(VLOOKUP(V3.1[[#This Row],[Cod. PI24-27]],TPI[],26,FALSE),"")</f>
        <v>1</v>
      </c>
      <c r="L12" s="98">
        <v>0.5</v>
      </c>
      <c r="M12" s="132">
        <f>IFERROR(IF(V3.1[[#This Row],[Ejecución Física de la Meta]] &gt; V3.1[[#This Row],[Meta Física de la vigencia]], 100%, V3.1[[#This Row],[Ejecución Física de la Meta]]/V3.1[[#This Row],[Meta Física de la vigencia]]),0)</f>
        <v>0.5</v>
      </c>
      <c r="N12" s="132">
        <f>IFERROR(V3.1[[#This Row],[TOTAL COMPROMISOS]]/V3.1[[#This Row],[TOTAL PRESUPUESTADO]],0)</f>
        <v>1</v>
      </c>
      <c r="O12" s="132">
        <f>IFERROR(V3.1[[#This Row],[TOTAL OBLIGACIONES]]/V3.1[[#This Row],[TOTAL PRESUPUESTADO]],0)</f>
        <v>0.5</v>
      </c>
      <c r="P12" s="207"/>
      <c r="Q12" s="207">
        <f>+V3.1[[#This Row],[Beneficiarios proyectados]]</f>
        <v>0</v>
      </c>
      <c r="R12" s="206" t="s">
        <v>2051</v>
      </c>
      <c r="S12" s="185" t="s">
        <v>2041</v>
      </c>
      <c r="T12" s="101" t="s">
        <v>2052</v>
      </c>
      <c r="U12" s="102">
        <v>45901</v>
      </c>
      <c r="V12" s="102">
        <v>46022</v>
      </c>
      <c r="W12" s="103">
        <f>+SUM(V3.1[[#This Row],[P_Recursos propios ]:[P_Otros ]])</f>
        <v>50000000</v>
      </c>
      <c r="X12" s="104">
        <v>0</v>
      </c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12">
        <v>50000000</v>
      </c>
      <c r="AM12" s="105">
        <f>+SUM(V3.1[[#This Row],[C_Recursos propios ]:[C_Otros ]])</f>
        <v>50000000</v>
      </c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6"/>
      <c r="BB12" s="106">
        <v>50000000</v>
      </c>
      <c r="BC12" s="107">
        <f>+SUM(V3.1[[#This Row],[O_Recursos propios ]:[O_Otros ]])</f>
        <v>25000000</v>
      </c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13"/>
      <c r="BO12" s="112"/>
      <c r="BP12" s="112"/>
      <c r="BQ12" s="114"/>
      <c r="BR12" s="114">
        <v>25000000</v>
      </c>
      <c r="BS12" s="114" t="s">
        <v>493</v>
      </c>
      <c r="BT12" s="106"/>
      <c r="BU12" s="184" t="s">
        <v>2085</v>
      </c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</row>
    <row r="13" spans="1:123" s="110" customFormat="1" ht="81" customHeight="1" x14ac:dyDescent="0.3">
      <c r="A13" s="169">
        <v>86</v>
      </c>
      <c r="B13" s="94">
        <f>+IFERROR(VLOOKUP(V3.1[[#This Row],[Cod. PI24-27]],TPI[],18,FALSE),"")</f>
        <v>459903100</v>
      </c>
      <c r="C13" s="95" t="s">
        <v>1974</v>
      </c>
      <c r="D13" s="96" t="str">
        <f>+IFERROR(VLOOKUP(V3.1[[#This Row],[Cod. PI24-27]],TPI[],4,FALSE),"")</f>
        <v>Linea Estrategica I / Seguridad Integral para la vida de Todos</v>
      </c>
      <c r="E13" s="96" t="str">
        <f>+IFERROR(VLOOKUP(V3.1[[#This Row],[Cod. PI24-27]],TPI[],12,FALSE),"")</f>
        <v>Gobierno Territorial</v>
      </c>
      <c r="F13" s="96" t="str">
        <f>+IFERROR(VLOOKUP(V3.1[[#This Row],[Cod. PI24-27]],TPI[],15,FALSE),"")</f>
        <v>Fortalecimiento a la gestión y dirección de la administración pública territorial</v>
      </c>
      <c r="G13" s="96" t="str">
        <f>+IFERROR(VLOOKUP(V3.1[[#This Row],[Cod. PI24-27]],TPI[],19,FALSE),"")</f>
        <v>Entidades, organismos y dependencias asistidos técnicamente</v>
      </c>
      <c r="H13" s="96" t="str">
        <f>+IFERROR(VLOOKUP(V3.1[[#This Row],[Cod. PI24-27]],TPI[],20,FALSE),"")</f>
        <v xml:space="preserve">Ejecutar cuatro (4) acciones de fortalecimiento institucional durante el cuatrienio </v>
      </c>
      <c r="I13" s="178">
        <f>+IFERROR(VLOOKUP(V3.1[[#This Row],[Cod. PI24-27]],TC_24[],2,FALSE),"")</f>
        <v>0</v>
      </c>
      <c r="J13" s="179">
        <f>+IFERROR(VLOOKUP(V3.1[[#This Row],[Cod. PI24-27]],TC_24[],3,FALSE),"")</f>
        <v>0</v>
      </c>
      <c r="K13" s="97">
        <f>+IFERROR(VLOOKUP(V3.1[[#This Row],[Cod. PI24-27]],TPI[],26,FALSE),"")</f>
        <v>1</v>
      </c>
      <c r="L13" s="98">
        <v>1</v>
      </c>
      <c r="M13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13" s="132">
        <f>IFERROR(V3.1[[#This Row],[TOTAL COMPROMISOS]]/V3.1[[#This Row],[TOTAL PRESUPUESTADO]],0)</f>
        <v>0.99996607884038036</v>
      </c>
      <c r="O13" s="132">
        <f>IFERROR(V3.1[[#This Row],[TOTAL OBLIGACIONES]]/V3.1[[#This Row],[TOTAL PRESUPUESTADO]],0)</f>
        <v>0.9779689532875947</v>
      </c>
      <c r="P13" s="207">
        <v>217742</v>
      </c>
      <c r="Q13" s="207">
        <f>+V3.1[[#This Row],[Beneficiarios proyectados]]</f>
        <v>217742</v>
      </c>
      <c r="R13" s="206" t="s">
        <v>2053</v>
      </c>
      <c r="S13" s="185">
        <v>202500000019842</v>
      </c>
      <c r="T13" s="101" t="s">
        <v>2066</v>
      </c>
      <c r="U13" s="102">
        <v>45719</v>
      </c>
      <c r="V13" s="102">
        <v>46022</v>
      </c>
      <c r="W13" s="103">
        <f>+SUM(V3.1[[#This Row],[P_Recursos propios ]:[P_Otros ]])</f>
        <v>1384534035</v>
      </c>
      <c r="X13" s="190">
        <v>1384534035</v>
      </c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12"/>
      <c r="AM13" s="105">
        <f>+SUM(V3.1[[#This Row],[C_Recursos propios ]:[C_Otros ]])</f>
        <v>1384487070</v>
      </c>
      <c r="AN13" s="104">
        <v>1384487070</v>
      </c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6"/>
      <c r="BB13" s="106"/>
      <c r="BC13" s="107">
        <f>+SUM(V3.1[[#This Row],[O_Recursos propios ]:[O_Otros ]])</f>
        <v>1354031301</v>
      </c>
      <c r="BD13" s="104">
        <v>1354031301</v>
      </c>
      <c r="BE13" s="104"/>
      <c r="BF13" s="104"/>
      <c r="BG13" s="104"/>
      <c r="BH13" s="104"/>
      <c r="BI13" s="104"/>
      <c r="BJ13" s="104"/>
      <c r="BK13" s="104"/>
      <c r="BL13" s="104"/>
      <c r="BM13" s="104"/>
      <c r="BN13" s="113"/>
      <c r="BO13" s="112"/>
      <c r="BP13" s="112"/>
      <c r="BQ13" s="114"/>
      <c r="BR13" s="114"/>
      <c r="BS13" s="114"/>
      <c r="BT13" s="106"/>
      <c r="BU13" s="184" t="s">
        <v>2081</v>
      </c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</row>
    <row r="14" spans="1:123" s="110" customFormat="1" ht="63" customHeight="1" x14ac:dyDescent="0.3">
      <c r="A14" s="169">
        <v>85</v>
      </c>
      <c r="B14" s="94">
        <f>+IFERROR(VLOOKUP(V3.1[[#This Row],[Cod. PI24-27]],TPI[],18,FALSE),"")</f>
        <v>459901100</v>
      </c>
      <c r="C14" s="95" t="s">
        <v>1974</v>
      </c>
      <c r="D14" s="96" t="str">
        <f>+IFERROR(VLOOKUP(V3.1[[#This Row],[Cod. PI24-27]],TPI[],4,FALSE),"")</f>
        <v>Linea Estrategica I / Seguridad Integral para la vida de Todos</v>
      </c>
      <c r="E14" s="96" t="str">
        <f>+IFERROR(VLOOKUP(V3.1[[#This Row],[Cod. PI24-27]],TPI[],12,FALSE),"")</f>
        <v>Gobierno Territorial</v>
      </c>
      <c r="F14" s="96" t="str">
        <f>+IFERROR(VLOOKUP(V3.1[[#This Row],[Cod. PI24-27]],TPI[],15,FALSE),"")</f>
        <v>Fortalecimiento a la gestión y dirección de la administración pública territorial</v>
      </c>
      <c r="G14" s="96" t="str">
        <f>+IFERROR(VLOOKUP(V3.1[[#This Row],[Cod. PI24-27]],TPI[],19,FALSE),"")</f>
        <v>Sedes adecuadas</v>
      </c>
      <c r="H14" s="96" t="str">
        <f>+IFERROR(VLOOKUP(V3.1[[#This Row],[Cod. PI24-27]],TPI[],20,FALSE),"")</f>
        <v>Realizar dos (2) acciones de adecuación y dotación en las sedes de la ITTB</v>
      </c>
      <c r="I14" s="178">
        <f>+IFERROR(VLOOKUP(V3.1[[#This Row],[Cod. PI24-27]],TC_24[],2,FALSE),"")</f>
        <v>1</v>
      </c>
      <c r="J14" s="179">
        <f>+IFERROR(VLOOKUP(V3.1[[#This Row],[Cod. PI24-27]],TC_24[],3,FALSE),"")</f>
        <v>0.5</v>
      </c>
      <c r="K14" s="97">
        <f>+IFERROR(VLOOKUP(V3.1[[#This Row],[Cod. PI24-27]],TPI[],26,FALSE),"")</f>
        <v>1</v>
      </c>
      <c r="L14" s="98">
        <v>1</v>
      </c>
      <c r="M14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14" s="132">
        <f>IFERROR(V3.1[[#This Row],[TOTAL COMPROMISOS]]/V3.1[[#This Row],[TOTAL PRESUPUESTADO]],0)</f>
        <v>1</v>
      </c>
      <c r="O14" s="132">
        <f>IFERROR(V3.1[[#This Row],[TOTAL OBLIGACIONES]]/V3.1[[#This Row],[TOTAL PRESUPUESTADO]],0)</f>
        <v>1</v>
      </c>
      <c r="P14" s="207">
        <v>216326</v>
      </c>
      <c r="Q14" s="207">
        <f>+V3.1[[#This Row],[Beneficiarios proyectados]]</f>
        <v>216326</v>
      </c>
      <c r="R14" s="206" t="s">
        <v>2054</v>
      </c>
      <c r="S14" s="189">
        <v>2024680810137</v>
      </c>
      <c r="T14" s="101" t="s">
        <v>2055</v>
      </c>
      <c r="U14" s="102">
        <v>45694</v>
      </c>
      <c r="V14" s="102">
        <v>46022</v>
      </c>
      <c r="W14" s="103">
        <f>+SUM(V3.1[[#This Row],[P_Recursos propios ]:[P_Otros ]])</f>
        <v>33976257</v>
      </c>
      <c r="X14" s="190">
        <v>33976257</v>
      </c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12"/>
      <c r="AM14" s="105">
        <f>+SUM(V3.1[[#This Row],[C_Recursos propios ]:[C_Otros ]])</f>
        <v>33976257</v>
      </c>
      <c r="AN14" s="104">
        <v>33976257</v>
      </c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6"/>
      <c r="BB14" s="106"/>
      <c r="BC14" s="107">
        <f>+SUM(V3.1[[#This Row],[O_Recursos propios ]:[O_Otros ]])</f>
        <v>33976257</v>
      </c>
      <c r="BD14" s="104">
        <v>33976257</v>
      </c>
      <c r="BE14" s="104"/>
      <c r="BF14" s="104"/>
      <c r="BG14" s="104"/>
      <c r="BH14" s="104"/>
      <c r="BI14" s="104"/>
      <c r="BJ14" s="104"/>
      <c r="BK14" s="104"/>
      <c r="BL14" s="104"/>
      <c r="BM14" s="104"/>
      <c r="BN14" s="113"/>
      <c r="BO14" s="112"/>
      <c r="BP14" s="112"/>
      <c r="BQ14" s="114"/>
      <c r="BR14" s="114"/>
      <c r="BS14" s="114"/>
      <c r="BT14" s="106"/>
      <c r="BU14" s="108" t="s">
        <v>2064</v>
      </c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</row>
    <row r="15" spans="1:123" s="110" customFormat="1" ht="51" hidden="1" customHeight="1" x14ac:dyDescent="0.3">
      <c r="A15" s="169">
        <v>85</v>
      </c>
      <c r="B15" s="94">
        <f>+IFERROR(VLOOKUP(V3.1[[#This Row],[Cod. PI24-27]],TPI[],18,FALSE),"")</f>
        <v>459901100</v>
      </c>
      <c r="C15" s="95" t="s">
        <v>1974</v>
      </c>
      <c r="D15" s="96" t="str">
        <f>+IFERROR(VLOOKUP(V3.1[[#This Row],[Cod. PI24-27]],TPI[],4,FALSE),"")</f>
        <v>Linea Estrategica I / Seguridad Integral para la vida de Todos</v>
      </c>
      <c r="E15" s="96" t="str">
        <f>+IFERROR(VLOOKUP(V3.1[[#This Row],[Cod. PI24-27]],TPI[],12,FALSE),"")</f>
        <v>Gobierno Territorial</v>
      </c>
      <c r="F15" s="96" t="str">
        <f>+IFERROR(VLOOKUP(V3.1[[#This Row],[Cod. PI24-27]],TPI[],15,FALSE),"")</f>
        <v>Fortalecimiento a la gestión y dirección de la administración pública territorial</v>
      </c>
      <c r="G15" s="96" t="str">
        <f>+IFERROR(VLOOKUP(V3.1[[#This Row],[Cod. PI24-27]],TPI[],19,FALSE),"")</f>
        <v>Sedes adecuadas</v>
      </c>
      <c r="H15" s="96" t="str">
        <f>+IFERROR(VLOOKUP(V3.1[[#This Row],[Cod. PI24-27]],TPI[],20,FALSE),"")</f>
        <v>Realizar dos (2) acciones de adecuación y dotación en las sedes de la ITTB</v>
      </c>
      <c r="I15" s="178">
        <f>+IFERROR(VLOOKUP(V3.1[[#This Row],[Cod. PI24-27]],TC_24[],2,FALSE),"")</f>
        <v>1</v>
      </c>
      <c r="J15" s="179">
        <f>+IFERROR(VLOOKUP(V3.1[[#This Row],[Cod. PI24-27]],TC_24[],3,FALSE),"")</f>
        <v>0.5</v>
      </c>
      <c r="K15" s="97">
        <f>+IFERROR(VLOOKUP(V3.1[[#This Row],[Cod. PI24-27]],TPI[],26,FALSE),"")</f>
        <v>1</v>
      </c>
      <c r="L15" s="98">
        <v>0</v>
      </c>
      <c r="M1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5" s="132">
        <f>IFERROR(V3.1[[#This Row],[TOTAL COMPROMISOS]]/V3.1[[#This Row],[TOTAL PRESUPUESTADO]],0)</f>
        <v>0</v>
      </c>
      <c r="O15" s="132">
        <f>IFERROR(V3.1[[#This Row],[TOTAL OBLIGACIONES]]/V3.1[[#This Row],[TOTAL PRESUPUESTADO]],0)</f>
        <v>0</v>
      </c>
      <c r="P15" s="207"/>
      <c r="Q15" s="207">
        <f>+V3.1[[#This Row],[Beneficiarios proyectados]]</f>
        <v>0</v>
      </c>
      <c r="R15" s="206" t="s">
        <v>2056</v>
      </c>
      <c r="S15" s="185" t="s">
        <v>2041</v>
      </c>
      <c r="T15" s="101" t="s">
        <v>2057</v>
      </c>
      <c r="U15" s="102">
        <v>0</v>
      </c>
      <c r="V15" s="102">
        <v>0</v>
      </c>
      <c r="W15" s="103">
        <f>+SUM(V3.1[[#This Row],[P_Recursos propios ]:[P_Otros ]])</f>
        <v>0</v>
      </c>
      <c r="X15" s="104">
        <v>0</v>
      </c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12"/>
      <c r="AM15" s="105">
        <f>+SUM(V3.1[[#This Row],[C_Recursos propios ]:[C_Otros ]])</f>
        <v>0</v>
      </c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6"/>
      <c r="BB15" s="106"/>
      <c r="BC15" s="107">
        <f>+SUM(V3.1[[#This Row],[O_Recursos propios ]:[O_Otros ]])</f>
        <v>0</v>
      </c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13"/>
      <c r="BO15" s="112"/>
      <c r="BP15" s="112"/>
      <c r="BQ15" s="114"/>
      <c r="BR15" s="114"/>
      <c r="BS15" s="114"/>
      <c r="BT15" s="106"/>
      <c r="BU15" s="108" t="s">
        <v>2080</v>
      </c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</row>
    <row r="16" spans="1:123" s="110" customFormat="1" ht="51" hidden="1" customHeight="1" x14ac:dyDescent="0.3">
      <c r="A16" s="169">
        <v>83</v>
      </c>
      <c r="B16" s="94">
        <f>+IFERROR(VLOOKUP(V3.1[[#This Row],[Cod. PI24-27]],TPI[],18,FALSE),"")</f>
        <v>459900600</v>
      </c>
      <c r="C16" s="95" t="s">
        <v>1974</v>
      </c>
      <c r="D16" s="96" t="str">
        <f>+IFERROR(VLOOKUP(V3.1[[#This Row],[Cod. PI24-27]],TPI[],4,FALSE),"")</f>
        <v>Linea Estrategica I / Seguridad Integral para la vida de Todos</v>
      </c>
      <c r="E16" s="96" t="str">
        <f>+IFERROR(VLOOKUP(V3.1[[#This Row],[Cod. PI24-27]],TPI[],12,FALSE),"")</f>
        <v>Gobierno Territorial</v>
      </c>
      <c r="F16" s="96" t="str">
        <f>+IFERROR(VLOOKUP(V3.1[[#This Row],[Cod. PI24-27]],TPI[],15,FALSE),"")</f>
        <v>Fortalecimiento a la gestión y dirección de la administración pública territorial</v>
      </c>
      <c r="G16" s="96" t="str">
        <f>+IFERROR(VLOOKUP(V3.1[[#This Row],[Cod. PI24-27]],TPI[],19,FALSE),"")</f>
        <v>Estudios de preinversión elaborados</v>
      </c>
      <c r="H16" s="96" t="str">
        <f>+IFERROR(VLOOKUP(V3.1[[#This Row],[Cod. PI24-27]],TPI[],20,FALSE),"")</f>
        <v xml:space="preserve">Realizar dos (2) estudios técnicos para la intervención de la infraestructura en bienes inmuebles de la ITTB. </v>
      </c>
      <c r="I16" s="178">
        <f>+IFERROR(VLOOKUP(V3.1[[#This Row],[Cod. PI24-27]],TC_24[],2,FALSE),"")</f>
        <v>0</v>
      </c>
      <c r="J16" s="179">
        <f>+IFERROR(VLOOKUP(V3.1[[#This Row],[Cod. PI24-27]],TC_24[],3,FALSE),"")</f>
        <v>0</v>
      </c>
      <c r="K16" s="97">
        <f>+IFERROR(VLOOKUP(V3.1[[#This Row],[Cod. PI24-27]],TPI[],26,FALSE),"")</f>
        <v>2</v>
      </c>
      <c r="L16" s="98">
        <v>0</v>
      </c>
      <c r="M1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6" s="132">
        <f>IFERROR(V3.1[[#This Row],[TOTAL COMPROMISOS]]/V3.1[[#This Row],[TOTAL PRESUPUESTADO]],0)</f>
        <v>0</v>
      </c>
      <c r="O16" s="132">
        <f>IFERROR(V3.1[[#This Row],[TOTAL OBLIGACIONES]]/V3.1[[#This Row],[TOTAL PRESUPUESTADO]],0)</f>
        <v>0</v>
      </c>
      <c r="P16" s="207"/>
      <c r="Q16" s="207">
        <f>+V3.1[[#This Row],[Beneficiarios proyectados]]</f>
        <v>0</v>
      </c>
      <c r="R16" s="206" t="s">
        <v>2058</v>
      </c>
      <c r="S16" s="185" t="s">
        <v>2041</v>
      </c>
      <c r="T16" s="101" t="s">
        <v>2059</v>
      </c>
      <c r="U16" s="102">
        <v>0</v>
      </c>
      <c r="V16" s="102">
        <v>0</v>
      </c>
      <c r="W16" s="103">
        <f>+SUM(V3.1[[#This Row],[P_Recursos propios ]:[P_Otros ]])</f>
        <v>0</v>
      </c>
      <c r="X16" s="104">
        <v>0</v>
      </c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12"/>
      <c r="AM16" s="105">
        <f>+SUM(V3.1[[#This Row],[C_Recursos propios ]:[C_Otros ]])</f>
        <v>0</v>
      </c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6"/>
      <c r="BB16" s="106"/>
      <c r="BC16" s="107">
        <f>+SUM(V3.1[[#This Row],[O_Recursos propios ]:[O_Otros ]])</f>
        <v>0</v>
      </c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13"/>
      <c r="BO16" s="112"/>
      <c r="BP16" s="112"/>
      <c r="BQ16" s="114"/>
      <c r="BR16" s="114"/>
      <c r="BS16" s="114"/>
      <c r="BT16" s="106"/>
      <c r="BU16" s="108" t="s">
        <v>2080</v>
      </c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</row>
    <row r="17" spans="1:123" s="110" customFormat="1" ht="102" customHeight="1" x14ac:dyDescent="0.3">
      <c r="A17" s="169">
        <v>141</v>
      </c>
      <c r="B17" s="94">
        <f>+IFERROR(VLOOKUP(V3.1[[#This Row],[Cod. PI24-27]],TPI[],18,FALSE),"")</f>
        <v>240902300</v>
      </c>
      <c r="C17" s="95" t="s">
        <v>1974</v>
      </c>
      <c r="D17" s="96" t="str">
        <f>+IFERROR(VLOOKUP(V3.1[[#This Row],[Cod. PI24-27]],TPI[],4,FALSE),"")</f>
        <v>Linea Estrategica II / Empleo y Derechos de Todos</v>
      </c>
      <c r="E17" s="96" t="str">
        <f>+IFERROR(VLOOKUP(V3.1[[#This Row],[Cod. PI24-27]],TPI[],12,FALSE),"")</f>
        <v>Transporte</v>
      </c>
      <c r="F17" s="96" t="str">
        <f>+IFERROR(VLOOKUP(V3.1[[#This Row],[Cod. PI24-27]],TPI[],15,FALSE),"")</f>
        <v>Seguridad de transporte</v>
      </c>
      <c r="G17" s="96" t="str">
        <f>+IFERROR(VLOOKUP(V3.1[[#This Row],[Cod. PI24-27]],TPI[],19,FALSE),"")</f>
        <v>Personas sensibilizadas</v>
      </c>
      <c r="H17" s="96" t="str">
        <f>+IFERROR(VLOOKUP(V3.1[[#This Row],[Cod. PI24-27]],TPI[],20,FALSE),"")</f>
        <v>Realizar once (11) estrategias de sensibilización a los actores viales durante el cuatrienio</v>
      </c>
      <c r="I17" s="178">
        <f>+IFERROR(VLOOKUP(V3.1[[#This Row],[Cod. PI24-27]],TC_24[],2,FALSE),"")</f>
        <v>0</v>
      </c>
      <c r="J17" s="179">
        <f>+IFERROR(VLOOKUP(V3.1[[#This Row],[Cod. PI24-27]],TC_24[],3,FALSE),"")</f>
        <v>0</v>
      </c>
      <c r="K17" s="97">
        <f>+IFERROR(VLOOKUP(V3.1[[#This Row],[Cod. PI24-27]],TPI[],26,FALSE),"")</f>
        <v>10000</v>
      </c>
      <c r="L17" s="98">
        <v>21263</v>
      </c>
      <c r="M17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17" s="132">
        <f>IFERROR(V3.1[[#This Row],[TOTAL COMPROMISOS]]/V3.1[[#This Row],[TOTAL PRESUPUESTADO]],0)</f>
        <v>0.5</v>
      </c>
      <c r="O17" s="132">
        <f>IFERROR(V3.1[[#This Row],[TOTAL OBLIGACIONES]]/V3.1[[#This Row],[TOTAL PRESUPUESTADO]],0)</f>
        <v>0.5</v>
      </c>
      <c r="P17" s="207">
        <v>10000</v>
      </c>
      <c r="Q17" s="207">
        <f>+V3.1[[#This Row],[Beneficiarios proyectados]]</f>
        <v>10000</v>
      </c>
      <c r="R17" s="206" t="s">
        <v>2060</v>
      </c>
      <c r="S17" s="185">
        <v>202500000027338</v>
      </c>
      <c r="T17" s="101" t="s">
        <v>2061</v>
      </c>
      <c r="U17" s="102">
        <v>45835</v>
      </c>
      <c r="V17" s="102">
        <v>46022</v>
      </c>
      <c r="W17" s="103">
        <f>+SUM(V3.1[[#This Row],[P_Recursos propios ]:[P_Otros ]])</f>
        <v>200000000</v>
      </c>
      <c r="X17" s="190">
        <v>200000000</v>
      </c>
      <c r="Y17" s="104"/>
      <c r="Z17" s="104"/>
      <c r="AA17" s="104"/>
      <c r="AB17" s="104"/>
      <c r="AC17" s="104"/>
      <c r="AD17" s="104"/>
      <c r="AE17" s="104"/>
      <c r="AF17" s="104"/>
      <c r="AG17" s="193"/>
      <c r="AH17" s="104"/>
      <c r="AI17" s="104"/>
      <c r="AJ17" s="104"/>
      <c r="AK17" s="104"/>
      <c r="AL17" s="112"/>
      <c r="AM17" s="105">
        <f>+SUM(V3.1[[#This Row],[C_Recursos propios ]:[C_Otros ]])</f>
        <v>100000000</v>
      </c>
      <c r="AN17" s="104">
        <v>100000000</v>
      </c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6"/>
      <c r="BB17" s="106"/>
      <c r="BC17" s="107">
        <f>+SUM(V3.1[[#This Row],[O_Recursos propios ]:[O_Otros ]])</f>
        <v>100000000</v>
      </c>
      <c r="BD17" s="104">
        <v>100000000</v>
      </c>
      <c r="BE17" s="104"/>
      <c r="BF17" s="104"/>
      <c r="BG17" s="104"/>
      <c r="BH17" s="104"/>
      <c r="BI17" s="104"/>
      <c r="BJ17" s="104"/>
      <c r="BK17" s="104"/>
      <c r="BL17" s="104"/>
      <c r="BM17" s="104"/>
      <c r="BN17" s="113"/>
      <c r="BO17" s="112"/>
      <c r="BP17" s="112"/>
      <c r="BQ17" s="114"/>
      <c r="BR17" s="114"/>
      <c r="BS17" s="114"/>
      <c r="BT17" s="106"/>
      <c r="BU17" s="108" t="s">
        <v>2074</v>
      </c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</row>
    <row r="18" spans="1:123" s="110" customFormat="1" ht="84" customHeight="1" x14ac:dyDescent="0.3">
      <c r="A18" s="169">
        <v>86</v>
      </c>
      <c r="B18" s="94">
        <f>+IFERROR(VLOOKUP(V3.1[[#This Row],[Cod. PI24-27]],TPI[],18,FALSE),"")</f>
        <v>459903100</v>
      </c>
      <c r="C18" s="95" t="s">
        <v>1974</v>
      </c>
      <c r="D18" s="96" t="str">
        <f>+IFERROR(VLOOKUP(V3.1[[#This Row],[Cod. PI24-27]],TPI[],4,FALSE),"")</f>
        <v>Linea Estrategica I / Seguridad Integral para la vida de Todos</v>
      </c>
      <c r="E18" s="96" t="str">
        <f>+IFERROR(VLOOKUP(V3.1[[#This Row],[Cod. PI24-27]],TPI[],12,FALSE),"")</f>
        <v>Gobierno Territorial</v>
      </c>
      <c r="F18" s="96" t="str">
        <f>+IFERROR(VLOOKUP(V3.1[[#This Row],[Cod. PI24-27]],TPI[],15,FALSE),"")</f>
        <v>Fortalecimiento a la gestión y dirección de la administración pública territorial</v>
      </c>
      <c r="G18" s="96" t="str">
        <f>+IFERROR(VLOOKUP(V3.1[[#This Row],[Cod. PI24-27]],TPI[],19,FALSE),"")</f>
        <v>Entidades, organismos y dependencias asistidos técnicamente</v>
      </c>
      <c r="H18" s="96" t="str">
        <f>+IFERROR(VLOOKUP(V3.1[[#This Row],[Cod. PI24-27]],TPI[],20,FALSE),"")</f>
        <v xml:space="preserve">Ejecutar cuatro (4) acciones de fortalecimiento institucional durante el cuatrienio </v>
      </c>
      <c r="I18" s="178">
        <f>+IFERROR(VLOOKUP(V3.1[[#This Row],[Cod. PI24-27]],TC_24[],2,FALSE),"")</f>
        <v>0</v>
      </c>
      <c r="J18" s="179">
        <f>+IFERROR(VLOOKUP(V3.1[[#This Row],[Cod. PI24-27]],TC_24[],3,FALSE),"")</f>
        <v>0</v>
      </c>
      <c r="K18" s="97">
        <f>+IFERROR(VLOOKUP(V3.1[[#This Row],[Cod. PI24-27]],TPI[],26,FALSE),"")</f>
        <v>1</v>
      </c>
      <c r="L18" s="98">
        <v>0</v>
      </c>
      <c r="M1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8" s="132">
        <f>IFERROR(V3.1[[#This Row],[TOTAL COMPROMISOS]]/V3.1[[#This Row],[TOTAL PRESUPUESTADO]],0)</f>
        <v>0</v>
      </c>
      <c r="O18" s="132">
        <f>IFERROR(V3.1[[#This Row],[TOTAL OBLIGACIONES]]/V3.1[[#This Row],[TOTAL PRESUPUESTADO]],0)</f>
        <v>0</v>
      </c>
      <c r="P18" s="207"/>
      <c r="Q18" s="207">
        <f>+V3.1[[#This Row],[Beneficiarios proyectados]]</f>
        <v>0</v>
      </c>
      <c r="R18" s="206" t="s">
        <v>2062</v>
      </c>
      <c r="S18" s="185" t="s">
        <v>2041</v>
      </c>
      <c r="T18" s="101" t="s">
        <v>2063</v>
      </c>
      <c r="U18" s="102">
        <v>0</v>
      </c>
      <c r="V18" s="102">
        <v>0</v>
      </c>
      <c r="W18" s="103">
        <f>+SUM(V3.1[[#This Row],[P_Recursos propios ]:[P_Otros ]])</f>
        <v>0</v>
      </c>
      <c r="X18" s="104">
        <v>0</v>
      </c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12"/>
      <c r="AM18" s="105">
        <f>+SUM(V3.1[[#This Row],[C_Recursos propios ]:[C_Otros ]])</f>
        <v>0</v>
      </c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6"/>
      <c r="BB18" s="106"/>
      <c r="BC18" s="107">
        <f>+SUM(V3.1[[#This Row],[O_Recursos propios ]:[O_Otros ]])</f>
        <v>0</v>
      </c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13"/>
      <c r="BO18" s="112"/>
      <c r="BP18" s="112"/>
      <c r="BQ18" s="114"/>
      <c r="BR18" s="114"/>
      <c r="BS18" s="114"/>
      <c r="BT18" s="106"/>
      <c r="BU18" s="108" t="s">
        <v>2080</v>
      </c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</row>
    <row r="19" spans="1:123" s="110" customFormat="1" ht="67.2" customHeight="1" x14ac:dyDescent="0.3">
      <c r="A19" s="169">
        <v>139</v>
      </c>
      <c r="B19" s="94">
        <f>+IFERROR(VLOOKUP(V3.1[[#This Row],[Cod. PI24-27]],TPI[],18,FALSE),"")</f>
        <v>240901300</v>
      </c>
      <c r="C19" s="95" t="s">
        <v>1974</v>
      </c>
      <c r="D19" s="96" t="str">
        <f>+IFERROR(VLOOKUP(V3.1[[#This Row],[Cod. PI24-27]],TPI[],4,FALSE),"")</f>
        <v>Linea Estrategica II / Empleo y Derechos de Todos</v>
      </c>
      <c r="E19" s="96" t="str">
        <f>+IFERROR(VLOOKUP(V3.1[[#This Row],[Cod. PI24-27]],TPI[],12,FALSE),"")</f>
        <v>Transporte</v>
      </c>
      <c r="F19" s="96" t="str">
        <f>+IFERROR(VLOOKUP(V3.1[[#This Row],[Cod. PI24-27]],TPI[],15,FALSE),"")</f>
        <v>Seguridad de transporte</v>
      </c>
      <c r="G19" s="96" t="str">
        <f>+IFERROR(VLOOKUP(V3.1[[#This Row],[Cod. PI24-27]],TPI[],19,FALSE),"")</f>
        <v xml:space="preserve">Vías con infraestructura instalada </v>
      </c>
      <c r="H19" s="96" t="str">
        <f>+IFERROR(VLOOKUP(V3.1[[#This Row],[Cod. PI24-27]],TPI[],20,FALSE),"")</f>
        <v xml:space="preserve">Desarrollar acciones del plan local de seguridad vial para fortalecer el área de Infraestructura segura en treinta y seis mil (36000) metros lineales de vías del Distrito de Barrancabermeja. </v>
      </c>
      <c r="I19" s="178">
        <f>+IFERROR(VLOOKUP(V3.1[[#This Row],[Cod. PI24-27]],TC_24[],2,FALSE),"")</f>
        <v>0</v>
      </c>
      <c r="J19" s="179">
        <f>+IFERROR(VLOOKUP(V3.1[[#This Row],[Cod. PI24-27]],TC_24[],3,FALSE),"")</f>
        <v>0</v>
      </c>
      <c r="K19" s="97">
        <f>+IFERROR(VLOOKUP(V3.1[[#This Row],[Cod. PI24-27]],TPI[],26,FALSE),"")</f>
        <v>9000</v>
      </c>
      <c r="L19" s="98">
        <v>15714.43</v>
      </c>
      <c r="M19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19" s="132">
        <f>IFERROR(V3.1[[#This Row],[TOTAL COMPROMISOS]]/V3.1[[#This Row],[TOTAL PRESUPUESTADO]],0)</f>
        <v>1</v>
      </c>
      <c r="O19" s="132">
        <f>IFERROR(V3.1[[#This Row],[TOTAL OBLIGACIONES]]/V3.1[[#This Row],[TOTAL PRESUPUESTADO]],0)</f>
        <v>0.4824234319821421</v>
      </c>
      <c r="P19" s="207">
        <v>190117</v>
      </c>
      <c r="Q19" s="207">
        <f>+V3.1[[#This Row],[Beneficiarios proyectados]]</f>
        <v>190117</v>
      </c>
      <c r="R19" s="206" t="s">
        <v>2043</v>
      </c>
      <c r="S19" s="185">
        <v>202500000041624</v>
      </c>
      <c r="T19" s="101" t="s">
        <v>2044</v>
      </c>
      <c r="U19" s="102">
        <v>45971</v>
      </c>
      <c r="V19" s="102">
        <v>46022</v>
      </c>
      <c r="W19" s="103">
        <f>+SUM(V3.1[[#This Row],[P_Recursos propios ]:[P_Otros ]])</f>
        <v>325209705</v>
      </c>
      <c r="X19" s="190">
        <v>325209705</v>
      </c>
      <c r="Y19" s="104"/>
      <c r="Z19" s="104"/>
      <c r="AA19" s="104"/>
      <c r="AB19" s="104"/>
      <c r="AC19" s="104"/>
      <c r="AD19" s="104"/>
      <c r="AE19" s="104"/>
      <c r="AF19" s="104"/>
      <c r="AG19" s="193"/>
      <c r="AH19" s="104"/>
      <c r="AI19" s="104"/>
      <c r="AJ19" s="104"/>
      <c r="AK19" s="104"/>
      <c r="AL19" s="112"/>
      <c r="AM19" s="105">
        <f>+SUM(V3.1[[#This Row],[C_Recursos propios ]:[C_Otros ]])</f>
        <v>325209705</v>
      </c>
      <c r="AN19" s="104">
        <v>325209705</v>
      </c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6"/>
      <c r="BB19" s="106"/>
      <c r="BC19" s="107">
        <f>+SUM(V3.1[[#This Row],[O_Recursos propios ]:[O_Otros ]])</f>
        <v>156888782</v>
      </c>
      <c r="BD19" s="104">
        <v>156888782</v>
      </c>
      <c r="BE19" s="104"/>
      <c r="BF19" s="104"/>
      <c r="BG19" s="104"/>
      <c r="BH19" s="104"/>
      <c r="BI19" s="104"/>
      <c r="BJ19" s="104"/>
      <c r="BK19" s="104"/>
      <c r="BL19" s="104"/>
      <c r="BM19" s="104"/>
      <c r="BN19" s="113"/>
      <c r="BO19" s="112"/>
      <c r="BP19" s="112"/>
      <c r="BQ19" s="114"/>
      <c r="BR19" s="114"/>
      <c r="BS19" s="114"/>
      <c r="BT19" s="106"/>
      <c r="BU19" s="108" t="s">
        <v>2082</v>
      </c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</row>
    <row r="20" spans="1:123" s="110" customFormat="1" ht="69" customHeight="1" x14ac:dyDescent="0.3">
      <c r="A20" s="169">
        <v>141</v>
      </c>
      <c r="B20" s="94">
        <f>+IFERROR(VLOOKUP(V3.1[[#This Row],[Cod. PI24-27]],TPI[],18,FALSE),"")</f>
        <v>240902300</v>
      </c>
      <c r="C20" s="95" t="s">
        <v>1974</v>
      </c>
      <c r="D20" s="96" t="str">
        <f>+IFERROR(VLOOKUP(V3.1[[#This Row],[Cod. PI24-27]],TPI[],4,FALSE),"")</f>
        <v>Linea Estrategica II / Empleo y Derechos de Todos</v>
      </c>
      <c r="E20" s="96" t="str">
        <f>+IFERROR(VLOOKUP(V3.1[[#This Row],[Cod. PI24-27]],TPI[],12,FALSE),"")</f>
        <v>Transporte</v>
      </c>
      <c r="F20" s="96" t="str">
        <f>+IFERROR(VLOOKUP(V3.1[[#This Row],[Cod. PI24-27]],TPI[],15,FALSE),"")</f>
        <v>Seguridad de transporte</v>
      </c>
      <c r="G20" s="96" t="str">
        <f>+IFERROR(VLOOKUP(V3.1[[#This Row],[Cod. PI24-27]],TPI[],19,FALSE),"")</f>
        <v>Personas sensibilizadas</v>
      </c>
      <c r="H20" s="96" t="str">
        <f>+IFERROR(VLOOKUP(V3.1[[#This Row],[Cod. PI24-27]],TPI[],20,FALSE),"")</f>
        <v>Realizar once (11) estrategias de sensibilización a los actores viales durante el cuatrienio</v>
      </c>
      <c r="I20" s="178">
        <f>+IFERROR(VLOOKUP(V3.1[[#This Row],[Cod. PI24-27]],TC_24[],2,FALSE),"")</f>
        <v>0</v>
      </c>
      <c r="J20" s="179">
        <f>+IFERROR(VLOOKUP(V3.1[[#This Row],[Cod. PI24-27]],TC_24[],3,FALSE),"")</f>
        <v>0</v>
      </c>
      <c r="K20" s="97">
        <f>+IFERROR(VLOOKUP(V3.1[[#This Row],[Cod. PI24-27]],TPI[],26,FALSE),"")</f>
        <v>10000</v>
      </c>
      <c r="L20" s="98">
        <v>21263</v>
      </c>
      <c r="M20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20" s="132">
        <f>IFERROR(V3.1[[#This Row],[TOTAL COMPROMISOS]]/V3.1[[#This Row],[TOTAL PRESUPUESTADO]],0)</f>
        <v>1</v>
      </c>
      <c r="O20" s="132">
        <f>IFERROR(V3.1[[#This Row],[TOTAL OBLIGACIONES]]/V3.1[[#This Row],[TOTAL PRESUPUESTADO]],0)</f>
        <v>0.5</v>
      </c>
      <c r="P20" s="207">
        <v>5000</v>
      </c>
      <c r="Q20" s="207">
        <f>+V3.1[[#This Row],[Beneficiarios proyectados]]</f>
        <v>5000</v>
      </c>
      <c r="R20" s="206" t="s">
        <v>2067</v>
      </c>
      <c r="S20" s="185">
        <v>202500000037880</v>
      </c>
      <c r="T20" s="101" t="s">
        <v>2068</v>
      </c>
      <c r="U20" s="102">
        <v>45950</v>
      </c>
      <c r="V20" s="102">
        <v>46022</v>
      </c>
      <c r="W20" s="103">
        <f>+SUM(V3.1[[#This Row],[P_Recursos propios ]:[P_Otros ]])</f>
        <v>207104204</v>
      </c>
      <c r="X20" s="190">
        <v>207104204</v>
      </c>
      <c r="Y20" s="104"/>
      <c r="Z20" s="104"/>
      <c r="AA20" s="104"/>
      <c r="AB20" s="104"/>
      <c r="AC20" s="104"/>
      <c r="AD20" s="104"/>
      <c r="AE20" s="104"/>
      <c r="AF20" s="104"/>
      <c r="AG20" s="193"/>
      <c r="AH20" s="104"/>
      <c r="AI20" s="104"/>
      <c r="AJ20" s="104"/>
      <c r="AK20" s="104"/>
      <c r="AL20" s="112"/>
      <c r="AM20" s="105">
        <f>+SUM(V3.1[[#This Row],[C_Recursos propios ]:[C_Otros ]])</f>
        <v>207104204</v>
      </c>
      <c r="AN20" s="104">
        <v>207104204</v>
      </c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6"/>
      <c r="BB20" s="106"/>
      <c r="BC20" s="107">
        <f>+SUM(V3.1[[#This Row],[O_Recursos propios ]:[O_Otros ]])</f>
        <v>103552102</v>
      </c>
      <c r="BD20" s="104">
        <v>103552102</v>
      </c>
      <c r="BE20" s="104"/>
      <c r="BF20" s="104"/>
      <c r="BG20" s="104"/>
      <c r="BH20" s="104"/>
      <c r="BI20" s="104"/>
      <c r="BJ20" s="104"/>
      <c r="BK20" s="104"/>
      <c r="BL20" s="104"/>
      <c r="BM20" s="104"/>
      <c r="BN20" s="113"/>
      <c r="BO20" s="112"/>
      <c r="BP20" s="112"/>
      <c r="BQ20" s="114"/>
      <c r="BR20" s="114"/>
      <c r="BS20" s="114"/>
      <c r="BT20" s="106"/>
      <c r="BU20" s="108" t="s">
        <v>2083</v>
      </c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</row>
    <row r="21" spans="1:123" s="110" customFormat="1" ht="82.8" customHeight="1" x14ac:dyDescent="0.3">
      <c r="A21" s="169">
        <v>138</v>
      </c>
      <c r="B21" s="94">
        <f>+IFERROR(VLOOKUP(V3.1[[#This Row],[Cod. PI24-27]],TPI[],18,FALSE),"")</f>
        <v>240900400</v>
      </c>
      <c r="C21" s="95" t="s">
        <v>1974</v>
      </c>
      <c r="D21" s="96" t="str">
        <f>+IFERROR(VLOOKUP(V3.1[[#This Row],[Cod. PI24-27]],TPI[],4,FALSE),"")</f>
        <v>Linea Estrategica II / Empleo y Derechos de Todos</v>
      </c>
      <c r="E21" s="96" t="str">
        <f>+IFERROR(VLOOKUP(V3.1[[#This Row],[Cod. PI24-27]],TPI[],12,FALSE),"")</f>
        <v>Transporte</v>
      </c>
      <c r="F21" s="96" t="str">
        <f>+IFERROR(VLOOKUP(V3.1[[#This Row],[Cod. PI24-27]],TPI[],15,FALSE),"")</f>
        <v>Seguridad de transporte</v>
      </c>
      <c r="G21" s="96" t="str">
        <f>+IFERROR(VLOOKUP(V3.1[[#This Row],[Cod. PI24-27]],TPI[],19,FALSE),"")</f>
        <v>Operativos de control realizados</v>
      </c>
      <c r="H21" s="96" t="str">
        <f>+IFERROR(VLOOKUP(V3.1[[#This Row],[Cod. PI24-27]],TPI[],20,FALSE),"")</f>
        <v xml:space="preserve">Realizar dos mil setecientos (2700) operativos en el cuatrienio </v>
      </c>
      <c r="I21" s="178">
        <f>+IFERROR(VLOOKUP(V3.1[[#This Row],[Cod. PI24-27]],TC_24[],2,FALSE),"")</f>
        <v>0</v>
      </c>
      <c r="J21" s="179">
        <f>+IFERROR(VLOOKUP(V3.1[[#This Row],[Cod. PI24-27]],TC_24[],3,FALSE),"")</f>
        <v>0</v>
      </c>
      <c r="K21" s="97">
        <f>+IFERROR(VLOOKUP(V3.1[[#This Row],[Cod. PI24-27]],TPI[],26,FALSE),"")</f>
        <v>675</v>
      </c>
      <c r="L21" s="98">
        <v>723</v>
      </c>
      <c r="M21" s="132">
        <f>IFERROR(IF(V3.1[[#This Row],[Ejecución Física de la Meta]] &gt; V3.1[[#This Row],[Meta Física de la vigencia]], 100%, V3.1[[#This Row],[Ejecución Física de la Meta]]/V3.1[[#This Row],[Meta Física de la vigencia]]),0)</f>
        <v>1</v>
      </c>
      <c r="N21" s="132">
        <f>IFERROR(V3.1[[#This Row],[TOTAL COMPROMISOS]]/V3.1[[#This Row],[TOTAL PRESUPUESTADO]],0)</f>
        <v>1</v>
      </c>
      <c r="O21" s="132">
        <f>IFERROR(V3.1[[#This Row],[TOTAL OBLIGACIONES]]/V3.1[[#This Row],[TOTAL PRESUPUESTADO]],0)</f>
        <v>0.73841094028138443</v>
      </c>
      <c r="P21" s="207">
        <v>217742</v>
      </c>
      <c r="Q21" s="207">
        <f>+V3.1[[#This Row],[Beneficiarios proyectados]]</f>
        <v>217742</v>
      </c>
      <c r="R21" s="206" t="s">
        <v>2069</v>
      </c>
      <c r="S21" s="185">
        <v>202500000030904</v>
      </c>
      <c r="T21" s="101" t="s">
        <v>2070</v>
      </c>
      <c r="U21" s="102">
        <v>45881</v>
      </c>
      <c r="V21" s="102">
        <v>46022</v>
      </c>
      <c r="W21" s="103">
        <f>+SUM(V3.1[[#This Row],[P_Recursos propios ]:[P_Otros ]])</f>
        <v>149983199</v>
      </c>
      <c r="X21" s="192">
        <v>149983199</v>
      </c>
      <c r="Y21" s="104"/>
      <c r="Z21" s="104"/>
      <c r="AA21" s="104"/>
      <c r="AB21" s="104"/>
      <c r="AC21" s="104"/>
      <c r="AD21" s="104"/>
      <c r="AE21" s="104"/>
      <c r="AF21" s="104"/>
      <c r="AG21" s="193"/>
      <c r="AH21" s="104"/>
      <c r="AI21" s="104"/>
      <c r="AJ21" s="104"/>
      <c r="AK21" s="104"/>
      <c r="AL21" s="112"/>
      <c r="AM21" s="105">
        <f>+SUM(V3.1[[#This Row],[C_Recursos propios ]:[C_Otros ]])</f>
        <v>149983199</v>
      </c>
      <c r="AN21" s="104">
        <v>149983199</v>
      </c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6"/>
      <c r="BB21" s="106"/>
      <c r="BC21" s="107">
        <f>+SUM(V3.1[[#This Row],[O_Recursos propios ]:[O_Otros ]])</f>
        <v>110749235</v>
      </c>
      <c r="BD21" s="104">
        <v>110749235</v>
      </c>
      <c r="BE21" s="104"/>
      <c r="BF21" s="104"/>
      <c r="BG21" s="104"/>
      <c r="BH21" s="104"/>
      <c r="BI21" s="104"/>
      <c r="BJ21" s="104"/>
      <c r="BK21" s="104"/>
      <c r="BL21" s="104"/>
      <c r="BM21" s="104"/>
      <c r="BN21" s="113"/>
      <c r="BO21" s="112"/>
      <c r="BP21" s="112"/>
      <c r="BQ21" s="114"/>
      <c r="BR21" s="114"/>
      <c r="BS21" s="114"/>
      <c r="BT21" s="106"/>
      <c r="BU21" s="108" t="s">
        <v>2084</v>
      </c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</row>
    <row r="22" spans="1:123" s="110" customFormat="1" ht="72" customHeight="1" x14ac:dyDescent="0.3">
      <c r="A22" s="169">
        <v>85</v>
      </c>
      <c r="B22" s="94">
        <f>+IFERROR(VLOOKUP(V3.1[[#This Row],[Cod. PI24-27]],TPI[],18,FALSE),"")</f>
        <v>459901100</v>
      </c>
      <c r="C22" s="95" t="s">
        <v>1974</v>
      </c>
      <c r="D22" s="96" t="str">
        <f>+IFERROR(VLOOKUP(V3.1[[#This Row],[Cod. PI24-27]],TPI[],4,FALSE),"")</f>
        <v>Linea Estrategica I / Seguridad Integral para la vida de Todos</v>
      </c>
      <c r="E22" s="96" t="str">
        <f>+IFERROR(VLOOKUP(V3.1[[#This Row],[Cod. PI24-27]],TPI[],12,FALSE),"")</f>
        <v>Gobierno Territorial</v>
      </c>
      <c r="F22" s="96" t="str">
        <f>+IFERROR(VLOOKUP(V3.1[[#This Row],[Cod. PI24-27]],TPI[],15,FALSE),"")</f>
        <v>Fortalecimiento a la gestión y dirección de la administración pública territorial</v>
      </c>
      <c r="G22" s="96" t="str">
        <f>+IFERROR(VLOOKUP(V3.1[[#This Row],[Cod. PI24-27]],TPI[],19,FALSE),"")</f>
        <v>Sedes adecuadas</v>
      </c>
      <c r="H22" s="96" t="str">
        <f>+IFERROR(VLOOKUP(V3.1[[#This Row],[Cod. PI24-27]],TPI[],20,FALSE),"")</f>
        <v>Realizar dos (2) acciones de adecuación y dotación en las sedes de la ITTB</v>
      </c>
      <c r="I22" s="195">
        <f>+IFERROR(VLOOKUP(V3.1[[#This Row],[Cod. PI24-27]],TC_24[],2,FALSE),"")</f>
        <v>1</v>
      </c>
      <c r="J22" s="196">
        <f>+IFERROR(VLOOKUP(V3.1[[#This Row],[Cod. PI24-27]],TC_24[],3,FALSE),"")</f>
        <v>0.5</v>
      </c>
      <c r="K22" s="97">
        <f>+IFERROR(VLOOKUP(V3.1[[#This Row],[Cod. PI24-27]],TPI[],26,FALSE),"")</f>
        <v>1</v>
      </c>
      <c r="L22" s="98">
        <v>0.9</v>
      </c>
      <c r="M22" s="197">
        <f>IFERROR(IF(V3.1[[#This Row],[Ejecución Física de la Meta]] &gt; V3.1[[#This Row],[Meta Física de la vigencia]], 100%, V3.1[[#This Row],[Ejecución Física de la Meta]]/V3.1[[#This Row],[Meta Física de la vigencia]]),0)</f>
        <v>0.9</v>
      </c>
      <c r="N22" s="197">
        <f>IFERROR(V3.1[[#This Row],[TOTAL COMPROMISOS]]/V3.1[[#This Row],[TOTAL PRESUPUESTADO]],0)</f>
        <v>1</v>
      </c>
      <c r="O22" s="197">
        <f>IFERROR(V3.1[[#This Row],[TOTAL OBLIGACIONES]]/V3.1[[#This Row],[TOTAL PRESUPUESTADO]],0)</f>
        <v>1</v>
      </c>
      <c r="P22" s="208"/>
      <c r="Q22" s="208">
        <f>+V3.1[[#This Row],[Beneficiarios proyectados]]</f>
        <v>0</v>
      </c>
      <c r="R22" s="210" t="s">
        <v>2071</v>
      </c>
      <c r="S22" s="185">
        <v>2023680810038</v>
      </c>
      <c r="T22" s="101" t="s">
        <v>2072</v>
      </c>
      <c r="U22" s="102">
        <v>45779</v>
      </c>
      <c r="V22" s="102">
        <v>46022</v>
      </c>
      <c r="W22" s="103">
        <f>+SUM(V3.1[[#This Row],[P_Recursos propios ]:[P_Otros ]])</f>
        <v>502759836</v>
      </c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12">
        <v>502759836</v>
      </c>
      <c r="AM22" s="105">
        <f>+SUM(V3.1[[#This Row],[C_Recursos propios ]:[C_Otros ]])</f>
        <v>502759836</v>
      </c>
      <c r="AN22" s="104">
        <v>502759836</v>
      </c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6"/>
      <c r="BB22" s="106"/>
      <c r="BC22" s="107">
        <f>+SUM(V3.1[[#This Row],[O_Recursos propios ]:[O_Otros ]])</f>
        <v>502759836</v>
      </c>
      <c r="BD22" s="104">
        <v>502759836</v>
      </c>
      <c r="BE22" s="104"/>
      <c r="BF22" s="104"/>
      <c r="BG22" s="104"/>
      <c r="BH22" s="104"/>
      <c r="BI22" s="104"/>
      <c r="BJ22" s="104"/>
      <c r="BK22" s="104"/>
      <c r="BL22" s="104"/>
      <c r="BM22" s="104"/>
      <c r="BN22" s="113"/>
      <c r="BO22" s="112"/>
      <c r="BP22" s="112"/>
      <c r="BQ22" s="114"/>
      <c r="BR22" s="114"/>
      <c r="BS22" s="114"/>
      <c r="BT22" s="106"/>
      <c r="BU22" s="108" t="s">
        <v>2075</v>
      </c>
    </row>
    <row r="23" spans="1:123" s="110" customFormat="1" ht="18" hidden="1" customHeight="1" x14ac:dyDescent="0.3">
      <c r="A23" s="169"/>
      <c r="B23" s="94" t="str">
        <f>+IFERROR(VLOOKUP(V3.1[[#This Row],[Cod. PI24-27]],TPI[],18,FALSE),"")</f>
        <v/>
      </c>
      <c r="C23" s="95"/>
      <c r="D23" s="96" t="str">
        <f>+IFERROR(VLOOKUP(V3.1[[#This Row],[Cod. PI24-27]],TPI[],4,FALSE),"")</f>
        <v/>
      </c>
      <c r="E23" s="96" t="str">
        <f>+IFERROR(VLOOKUP(V3.1[[#This Row],[Cod. PI24-27]],TPI[],12,FALSE),"")</f>
        <v/>
      </c>
      <c r="F23" s="96" t="str">
        <f>+IFERROR(VLOOKUP(V3.1[[#This Row],[Cod. PI24-27]],TPI[],15,FALSE),"")</f>
        <v/>
      </c>
      <c r="G23" s="96" t="str">
        <f>+IFERROR(VLOOKUP(V3.1[[#This Row],[Cod. PI24-27]],TPI[],19,FALSE),"")</f>
        <v/>
      </c>
      <c r="H23" s="96" t="str">
        <f>+IFERROR(VLOOKUP(V3.1[[#This Row],[Cod. PI24-27]],TPI[],20,FALSE),"")</f>
        <v/>
      </c>
      <c r="I23" s="178" t="str">
        <f>+IFERROR(VLOOKUP(V3.1[[#This Row],[Cod. PI24-27]],TC_24[],2,FALSE),"")</f>
        <v/>
      </c>
      <c r="J23" s="179" t="str">
        <f>+IFERROR(VLOOKUP(V3.1[[#This Row],[Cod. PI24-27]],TC_24[],3,FALSE),"")</f>
        <v/>
      </c>
      <c r="K23" s="97" t="str">
        <f>+IFERROR(VLOOKUP(V3.1[[#This Row],[Cod. PI24-27]],TPI[],26,FALSE),"")</f>
        <v/>
      </c>
      <c r="L23" s="98"/>
      <c r="M2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23" s="132">
        <f>IFERROR(V3.1[[#This Row],[TOTAL COMPROMISOS]]/V3.1[[#This Row],[TOTAL PRESUPUESTADO]],0)</f>
        <v>0</v>
      </c>
      <c r="O23" s="132">
        <f>IFERROR(V3.1[[#This Row],[TOTAL OBLIGACIONES]]/V3.1[[#This Row],[TOTAL PRESUPUESTADO]],0)</f>
        <v>0</v>
      </c>
      <c r="P23" s="132"/>
      <c r="Q23" s="132">
        <f>+V3.1[[#This Row],[Beneficiarios proyectados]]</f>
        <v>0</v>
      </c>
      <c r="R23" s="99"/>
      <c r="S23" s="111"/>
      <c r="T23" s="101"/>
      <c r="U23" s="102"/>
      <c r="V23" s="102"/>
      <c r="W23" s="103">
        <f>+SUM(V3.1[[#This Row],[P_Recursos propios ]:[P_Otros ]])</f>
        <v>0</v>
      </c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12"/>
      <c r="AM23" s="105">
        <f>+SUM(V3.1[[#This Row],[C_Recursos propios ]:[C_Otros ]])</f>
        <v>0</v>
      </c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6"/>
      <c r="BB23" s="106"/>
      <c r="BC23" s="107">
        <f>+SUM(V3.1[[#This Row],[O_Recursos propios ]:[O_Otros ]])</f>
        <v>0</v>
      </c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13"/>
      <c r="BO23" s="112"/>
      <c r="BP23" s="112"/>
      <c r="BQ23" s="114"/>
      <c r="BR23" s="114"/>
      <c r="BS23" s="114"/>
      <c r="BT23" s="106"/>
      <c r="BU23" s="108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</row>
    <row r="24" spans="1:123" s="110" customFormat="1" ht="18" hidden="1" customHeight="1" x14ac:dyDescent="0.3">
      <c r="A24" s="169"/>
      <c r="B24" s="94" t="str">
        <f>+IFERROR(VLOOKUP(V3.1[[#This Row],[Cod. PI24-27]],TPI[],18,FALSE),"")</f>
        <v/>
      </c>
      <c r="C24" s="95"/>
      <c r="D24" s="96" t="str">
        <f>+IFERROR(VLOOKUP(V3.1[[#This Row],[Cod. PI24-27]],TPI[],4,FALSE),"")</f>
        <v/>
      </c>
      <c r="E24" s="96" t="str">
        <f>+IFERROR(VLOOKUP(V3.1[[#This Row],[Cod. PI24-27]],TPI[],12,FALSE),"")</f>
        <v/>
      </c>
      <c r="F24" s="96" t="str">
        <f>+IFERROR(VLOOKUP(V3.1[[#This Row],[Cod. PI24-27]],TPI[],15,FALSE),"")</f>
        <v/>
      </c>
      <c r="G24" s="96" t="str">
        <f>+IFERROR(VLOOKUP(V3.1[[#This Row],[Cod. PI24-27]],TPI[],19,FALSE),"")</f>
        <v/>
      </c>
      <c r="H24" s="96" t="str">
        <f>+IFERROR(VLOOKUP(V3.1[[#This Row],[Cod. PI24-27]],TPI[],20,FALSE),"")</f>
        <v/>
      </c>
      <c r="I24" s="178" t="str">
        <f>+IFERROR(VLOOKUP(V3.1[[#This Row],[Cod. PI24-27]],TC_24[],2,FALSE),"")</f>
        <v/>
      </c>
      <c r="J24" s="179" t="str">
        <f>+IFERROR(VLOOKUP(V3.1[[#This Row],[Cod. PI24-27]],TC_24[],3,FALSE),"")</f>
        <v/>
      </c>
      <c r="K24" s="97" t="str">
        <f>+IFERROR(VLOOKUP(V3.1[[#This Row],[Cod. PI24-27]],TPI[],26,FALSE),"")</f>
        <v/>
      </c>
      <c r="L24" s="98"/>
      <c r="M2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24" s="132">
        <f>IFERROR(V3.1[[#This Row],[TOTAL COMPROMISOS]]/V3.1[[#This Row],[TOTAL PRESUPUESTADO]],0)</f>
        <v>0</v>
      </c>
      <c r="O24" s="132">
        <f>IFERROR(V3.1[[#This Row],[TOTAL OBLIGACIONES]]/V3.1[[#This Row],[TOTAL PRESUPUESTADO]],0)</f>
        <v>0</v>
      </c>
      <c r="P24" s="132"/>
      <c r="Q24" s="132">
        <f>+V3.1[[#This Row],[Beneficiarios proyectados]]</f>
        <v>0</v>
      </c>
      <c r="R24" s="99"/>
      <c r="S24" s="111"/>
      <c r="T24" s="101"/>
      <c r="U24" s="102"/>
      <c r="V24" s="102"/>
      <c r="W24" s="103">
        <f>+SUM(V3.1[[#This Row],[P_Recursos propios ]:[P_Otros ]])</f>
        <v>0</v>
      </c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12"/>
      <c r="AM24" s="105">
        <f>+SUM(V3.1[[#This Row],[C_Recursos propios ]:[C_Otros ]])</f>
        <v>0</v>
      </c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6"/>
      <c r="BB24" s="106"/>
      <c r="BC24" s="107">
        <f>+SUM(V3.1[[#This Row],[O_Recursos propios ]:[O_Otros ]])</f>
        <v>0</v>
      </c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13"/>
      <c r="BO24" s="112"/>
      <c r="BP24" s="112"/>
      <c r="BQ24" s="114"/>
      <c r="BR24" s="114"/>
      <c r="BS24" s="114"/>
      <c r="BT24" s="106"/>
      <c r="BU24" s="108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</row>
    <row r="25" spans="1:123" s="110" customFormat="1" ht="18" hidden="1" customHeight="1" x14ac:dyDescent="0.3">
      <c r="A25" s="169"/>
      <c r="B25" s="94" t="str">
        <f>+IFERROR(VLOOKUP(V3.1[[#This Row],[Cod. PI24-27]],TPI[],18,FALSE),"")</f>
        <v/>
      </c>
      <c r="C25" s="95"/>
      <c r="D25" s="96" t="str">
        <f>+IFERROR(VLOOKUP(V3.1[[#This Row],[Cod. PI24-27]],TPI[],4,FALSE),"")</f>
        <v/>
      </c>
      <c r="E25" s="96" t="str">
        <f>+IFERROR(VLOOKUP(V3.1[[#This Row],[Cod. PI24-27]],TPI[],12,FALSE),"")</f>
        <v/>
      </c>
      <c r="F25" s="96" t="str">
        <f>+IFERROR(VLOOKUP(V3.1[[#This Row],[Cod. PI24-27]],TPI[],15,FALSE),"")</f>
        <v/>
      </c>
      <c r="G25" s="96" t="str">
        <f>+IFERROR(VLOOKUP(V3.1[[#This Row],[Cod. PI24-27]],TPI[],19,FALSE),"")</f>
        <v/>
      </c>
      <c r="H25" s="96" t="str">
        <f>+IFERROR(VLOOKUP(V3.1[[#This Row],[Cod. PI24-27]],TPI[],20,FALSE),"")</f>
        <v/>
      </c>
      <c r="I25" s="178" t="str">
        <f>+IFERROR(VLOOKUP(V3.1[[#This Row],[Cod. PI24-27]],TC_24[],2,FALSE),"")</f>
        <v/>
      </c>
      <c r="J25" s="179" t="str">
        <f>+IFERROR(VLOOKUP(V3.1[[#This Row],[Cod. PI24-27]],TC_24[],3,FALSE),"")</f>
        <v/>
      </c>
      <c r="K25" s="97" t="str">
        <f>+IFERROR(VLOOKUP(V3.1[[#This Row],[Cod. PI24-27]],TPI[],26,FALSE),"")</f>
        <v/>
      </c>
      <c r="L25" s="98"/>
      <c r="M2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25" s="132">
        <f>IFERROR(V3.1[[#This Row],[TOTAL COMPROMISOS]]/V3.1[[#This Row],[TOTAL PRESUPUESTADO]],0)</f>
        <v>0</v>
      </c>
      <c r="O25" s="132">
        <f>IFERROR(V3.1[[#This Row],[TOTAL OBLIGACIONES]]/V3.1[[#This Row],[TOTAL PRESUPUESTADO]],0)</f>
        <v>0</v>
      </c>
      <c r="P25" s="132"/>
      <c r="Q25" s="132">
        <f>+V3.1[[#This Row],[Beneficiarios proyectados]]</f>
        <v>0</v>
      </c>
      <c r="R25" s="99"/>
      <c r="S25" s="111"/>
      <c r="T25" s="101"/>
      <c r="U25" s="102"/>
      <c r="V25" s="102"/>
      <c r="W25" s="103">
        <f>+SUM(V3.1[[#This Row],[P_Recursos propios ]:[P_Otros ]])</f>
        <v>0</v>
      </c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12"/>
      <c r="AM25" s="105">
        <f>+SUM(V3.1[[#This Row],[C_Recursos propios ]:[C_Otros ]])</f>
        <v>0</v>
      </c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6"/>
      <c r="BB25" s="106"/>
      <c r="BC25" s="107">
        <f>+SUM(V3.1[[#This Row],[O_Recursos propios ]:[O_Otros ]])</f>
        <v>0</v>
      </c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13"/>
      <c r="BO25" s="112"/>
      <c r="BP25" s="112"/>
      <c r="BQ25" s="114"/>
      <c r="BR25" s="114"/>
      <c r="BS25" s="114"/>
      <c r="BT25" s="106"/>
      <c r="BU25" s="108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</row>
    <row r="26" spans="1:123" s="110" customFormat="1" ht="15.6" hidden="1" x14ac:dyDescent="0.3">
      <c r="A26" s="169"/>
      <c r="B26" s="94" t="str">
        <f>+IFERROR(VLOOKUP(V3.1[[#This Row],[Cod. PI24-27]],TPI[],18,FALSE),"")</f>
        <v/>
      </c>
      <c r="C26" s="95"/>
      <c r="D26" s="96" t="str">
        <f>+IFERROR(VLOOKUP(V3.1[[#This Row],[Cod. PI24-27]],TPI[],4,FALSE),"")</f>
        <v/>
      </c>
      <c r="E26" s="96" t="str">
        <f>+IFERROR(VLOOKUP(V3.1[[#This Row],[Cod. PI24-27]],TPI[],12,FALSE),"")</f>
        <v/>
      </c>
      <c r="F26" s="96" t="str">
        <f>+IFERROR(VLOOKUP(V3.1[[#This Row],[Cod. PI24-27]],TPI[],15,FALSE),"")</f>
        <v/>
      </c>
      <c r="G26" s="96" t="str">
        <f>+IFERROR(VLOOKUP(V3.1[[#This Row],[Cod. PI24-27]],TPI[],19,FALSE),"")</f>
        <v/>
      </c>
      <c r="H26" s="96" t="str">
        <f>+IFERROR(VLOOKUP(V3.1[[#This Row],[Cod. PI24-27]],TPI[],20,FALSE),"")</f>
        <v/>
      </c>
      <c r="I26" s="178" t="str">
        <f>+IFERROR(VLOOKUP(V3.1[[#This Row],[Cod. PI24-27]],TC_24[],2,FALSE),"")</f>
        <v/>
      </c>
      <c r="J26" s="179" t="str">
        <f>+IFERROR(VLOOKUP(V3.1[[#This Row],[Cod. PI24-27]],TC_24[],3,FALSE),"")</f>
        <v/>
      </c>
      <c r="K26" s="97" t="str">
        <f>+IFERROR(VLOOKUP(V3.1[[#This Row],[Cod. PI24-27]],TPI[],26,FALSE),"")</f>
        <v/>
      </c>
      <c r="L26" s="98"/>
      <c r="M2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26" s="132">
        <f>IFERROR(V3.1[[#This Row],[TOTAL COMPROMISOS]]/V3.1[[#This Row],[TOTAL PRESUPUESTADO]],0)</f>
        <v>0</v>
      </c>
      <c r="O26" s="132">
        <f>IFERROR(V3.1[[#This Row],[TOTAL OBLIGACIONES]]/V3.1[[#This Row],[TOTAL PRESUPUESTADO]],0)</f>
        <v>0</v>
      </c>
      <c r="P26" s="132"/>
      <c r="Q26" s="132">
        <f>+V3.1[[#This Row],[Beneficiarios proyectados]]</f>
        <v>0</v>
      </c>
      <c r="R26" s="99"/>
      <c r="S26" s="111"/>
      <c r="T26" s="101"/>
      <c r="U26" s="102"/>
      <c r="V26" s="102"/>
      <c r="W26" s="103">
        <f>+SUM(V3.1[[#This Row],[P_Recursos propios ]:[P_Otros ]])</f>
        <v>0</v>
      </c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12"/>
      <c r="AM26" s="105">
        <f>+SUM(V3.1[[#This Row],[C_Recursos propios ]:[C_Otros ]])</f>
        <v>0</v>
      </c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6"/>
      <c r="BB26" s="106"/>
      <c r="BC26" s="107">
        <f>+SUM(V3.1[[#This Row],[O_Recursos propios ]:[O_Otros ]])</f>
        <v>0</v>
      </c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13"/>
      <c r="BO26" s="112"/>
      <c r="BP26" s="112"/>
      <c r="BQ26" s="114"/>
      <c r="BR26" s="114"/>
      <c r="BS26" s="114"/>
      <c r="BT26" s="106"/>
      <c r="BU26" s="108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</row>
    <row r="27" spans="1:123" s="110" customFormat="1" ht="15.6" hidden="1" x14ac:dyDescent="0.3">
      <c r="A27" s="169"/>
      <c r="B27" s="94" t="str">
        <f>+IFERROR(VLOOKUP(V3.1[[#This Row],[Cod. PI24-27]],TPI[],18,FALSE),"")</f>
        <v/>
      </c>
      <c r="C27" s="95"/>
      <c r="D27" s="96" t="str">
        <f>+IFERROR(VLOOKUP(V3.1[[#This Row],[Cod. PI24-27]],TPI[],4,FALSE),"")</f>
        <v/>
      </c>
      <c r="E27" s="96" t="str">
        <f>+IFERROR(VLOOKUP(V3.1[[#This Row],[Cod. PI24-27]],TPI[],12,FALSE),"")</f>
        <v/>
      </c>
      <c r="F27" s="96" t="str">
        <f>+IFERROR(VLOOKUP(V3.1[[#This Row],[Cod. PI24-27]],TPI[],15,FALSE),"")</f>
        <v/>
      </c>
      <c r="G27" s="96" t="str">
        <f>+IFERROR(VLOOKUP(V3.1[[#This Row],[Cod. PI24-27]],TPI[],19,FALSE),"")</f>
        <v/>
      </c>
      <c r="H27" s="96" t="str">
        <f>+IFERROR(VLOOKUP(V3.1[[#This Row],[Cod. PI24-27]],TPI[],20,FALSE),"")</f>
        <v/>
      </c>
      <c r="I27" s="178" t="str">
        <f>+IFERROR(VLOOKUP(V3.1[[#This Row],[Cod. PI24-27]],TC_24[],2,FALSE),"")</f>
        <v/>
      </c>
      <c r="J27" s="179" t="str">
        <f>+IFERROR(VLOOKUP(V3.1[[#This Row],[Cod. PI24-27]],TC_24[],3,FALSE),"")</f>
        <v/>
      </c>
      <c r="K27" s="97" t="str">
        <f>+IFERROR(VLOOKUP(V3.1[[#This Row],[Cod. PI24-27]],TPI[],26,FALSE),"")</f>
        <v/>
      </c>
      <c r="L27" s="98"/>
      <c r="M2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27" s="132">
        <f>IFERROR(V3.1[[#This Row],[TOTAL COMPROMISOS]]/V3.1[[#This Row],[TOTAL PRESUPUESTADO]],0)</f>
        <v>0</v>
      </c>
      <c r="O27" s="132">
        <f>IFERROR(V3.1[[#This Row],[TOTAL OBLIGACIONES]]/V3.1[[#This Row],[TOTAL PRESUPUESTADO]],0)</f>
        <v>0</v>
      </c>
      <c r="P27" s="132"/>
      <c r="Q27" s="132">
        <f>+V3.1[[#This Row],[Beneficiarios proyectados]]</f>
        <v>0</v>
      </c>
      <c r="R27" s="99"/>
      <c r="S27" s="111"/>
      <c r="T27" s="101"/>
      <c r="U27" s="102"/>
      <c r="V27" s="102"/>
      <c r="W27" s="103">
        <f>+SUM(V3.1[[#This Row],[P_Recursos propios ]:[P_Otros ]])</f>
        <v>0</v>
      </c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12"/>
      <c r="AM27" s="105">
        <f>+SUM(V3.1[[#This Row],[C_Recursos propios ]:[C_Otros ]])</f>
        <v>0</v>
      </c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6"/>
      <c r="BB27" s="106"/>
      <c r="BC27" s="107">
        <f>+SUM(V3.1[[#This Row],[O_Recursos propios ]:[O_Otros ]])</f>
        <v>0</v>
      </c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13"/>
      <c r="BO27" s="112"/>
      <c r="BP27" s="112"/>
      <c r="BQ27" s="114"/>
      <c r="BR27" s="114"/>
      <c r="BS27" s="114"/>
      <c r="BT27" s="106"/>
      <c r="BU27" s="108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</row>
    <row r="28" spans="1:123" s="110" customFormat="1" ht="15.6" hidden="1" x14ac:dyDescent="0.3">
      <c r="A28" s="169"/>
      <c r="B28" s="94" t="str">
        <f>+IFERROR(VLOOKUP(V3.1[[#This Row],[Cod. PI24-27]],TPI[],18,FALSE),"")</f>
        <v/>
      </c>
      <c r="C28" s="95"/>
      <c r="D28" s="96" t="str">
        <f>+IFERROR(VLOOKUP(V3.1[[#This Row],[Cod. PI24-27]],TPI[],4,FALSE),"")</f>
        <v/>
      </c>
      <c r="E28" s="96" t="str">
        <f>+IFERROR(VLOOKUP(V3.1[[#This Row],[Cod. PI24-27]],TPI[],12,FALSE),"")</f>
        <v/>
      </c>
      <c r="F28" s="96" t="str">
        <f>+IFERROR(VLOOKUP(V3.1[[#This Row],[Cod. PI24-27]],TPI[],15,FALSE),"")</f>
        <v/>
      </c>
      <c r="G28" s="96" t="str">
        <f>+IFERROR(VLOOKUP(V3.1[[#This Row],[Cod. PI24-27]],TPI[],19,FALSE),"")</f>
        <v/>
      </c>
      <c r="H28" s="96" t="str">
        <f>+IFERROR(VLOOKUP(V3.1[[#This Row],[Cod. PI24-27]],TPI[],20,FALSE),"")</f>
        <v/>
      </c>
      <c r="I28" s="178" t="str">
        <f>+IFERROR(VLOOKUP(V3.1[[#This Row],[Cod. PI24-27]],TC_24[],2,FALSE),"")</f>
        <v/>
      </c>
      <c r="J28" s="179" t="str">
        <f>+IFERROR(VLOOKUP(V3.1[[#This Row],[Cod. PI24-27]],TC_24[],3,FALSE),"")</f>
        <v/>
      </c>
      <c r="K28" s="97" t="str">
        <f>+IFERROR(VLOOKUP(V3.1[[#This Row],[Cod. PI24-27]],TPI[],26,FALSE),"")</f>
        <v/>
      </c>
      <c r="L28" s="98"/>
      <c r="M2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28" s="132">
        <f>IFERROR(V3.1[[#This Row],[TOTAL COMPROMISOS]]/V3.1[[#This Row],[TOTAL PRESUPUESTADO]],0)</f>
        <v>0</v>
      </c>
      <c r="O28" s="132">
        <f>IFERROR(V3.1[[#This Row],[TOTAL OBLIGACIONES]]/V3.1[[#This Row],[TOTAL PRESUPUESTADO]],0)</f>
        <v>0</v>
      </c>
      <c r="P28" s="132"/>
      <c r="Q28" s="132">
        <f>+V3.1[[#This Row],[Beneficiarios proyectados]]</f>
        <v>0</v>
      </c>
      <c r="R28" s="99"/>
      <c r="S28" s="111"/>
      <c r="T28" s="101"/>
      <c r="U28" s="102"/>
      <c r="V28" s="102"/>
      <c r="W28" s="103">
        <f>+SUM(V3.1[[#This Row],[P_Recursos propios ]:[P_Otros ]])</f>
        <v>0</v>
      </c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12"/>
      <c r="AM28" s="105">
        <f>+SUM(V3.1[[#This Row],[C_Recursos propios ]:[C_Otros ]])</f>
        <v>0</v>
      </c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6"/>
      <c r="BB28" s="106"/>
      <c r="BC28" s="107">
        <f>+SUM(V3.1[[#This Row],[O_Recursos propios ]:[O_Otros ]])</f>
        <v>0</v>
      </c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13"/>
      <c r="BO28" s="112"/>
      <c r="BP28" s="112"/>
      <c r="BQ28" s="114"/>
      <c r="BR28" s="114"/>
      <c r="BS28" s="114"/>
      <c r="BT28" s="106"/>
      <c r="BU28" s="108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</row>
    <row r="29" spans="1:123" s="110" customFormat="1" ht="15.6" hidden="1" x14ac:dyDescent="0.3">
      <c r="A29" s="169"/>
      <c r="B29" s="94" t="str">
        <f>+IFERROR(VLOOKUP(V3.1[[#This Row],[Cod. PI24-27]],TPI[],18,FALSE),"")</f>
        <v/>
      </c>
      <c r="C29" s="95"/>
      <c r="D29" s="96" t="str">
        <f>+IFERROR(VLOOKUP(V3.1[[#This Row],[Cod. PI24-27]],TPI[],4,FALSE),"")</f>
        <v/>
      </c>
      <c r="E29" s="96" t="str">
        <f>+IFERROR(VLOOKUP(V3.1[[#This Row],[Cod. PI24-27]],TPI[],12,FALSE),"")</f>
        <v/>
      </c>
      <c r="F29" s="96" t="str">
        <f>+IFERROR(VLOOKUP(V3.1[[#This Row],[Cod. PI24-27]],TPI[],15,FALSE),"")</f>
        <v/>
      </c>
      <c r="G29" s="96" t="str">
        <f>+IFERROR(VLOOKUP(V3.1[[#This Row],[Cod. PI24-27]],TPI[],19,FALSE),"")</f>
        <v/>
      </c>
      <c r="H29" s="96" t="str">
        <f>+IFERROR(VLOOKUP(V3.1[[#This Row],[Cod. PI24-27]],TPI[],20,FALSE),"")</f>
        <v/>
      </c>
      <c r="I29" s="178" t="str">
        <f>+IFERROR(VLOOKUP(V3.1[[#This Row],[Cod. PI24-27]],TC_24[],2,FALSE),"")</f>
        <v/>
      </c>
      <c r="J29" s="179" t="str">
        <f>+IFERROR(VLOOKUP(V3.1[[#This Row],[Cod. PI24-27]],TC_24[],3,FALSE),"")</f>
        <v/>
      </c>
      <c r="K29" s="97" t="str">
        <f>+IFERROR(VLOOKUP(V3.1[[#This Row],[Cod. PI24-27]],TPI[],26,FALSE),"")</f>
        <v/>
      </c>
      <c r="L29" s="98"/>
      <c r="M2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29" s="132">
        <f>IFERROR(V3.1[[#This Row],[TOTAL COMPROMISOS]]/V3.1[[#This Row],[TOTAL PRESUPUESTADO]],0)</f>
        <v>0</v>
      </c>
      <c r="O29" s="132">
        <f>IFERROR(V3.1[[#This Row],[TOTAL OBLIGACIONES]]/V3.1[[#This Row],[TOTAL PRESUPUESTADO]],0)</f>
        <v>0</v>
      </c>
      <c r="P29" s="132"/>
      <c r="Q29" s="132">
        <f>+V3.1[[#This Row],[Beneficiarios proyectados]]</f>
        <v>0</v>
      </c>
      <c r="R29" s="99"/>
      <c r="S29" s="111"/>
      <c r="T29" s="101"/>
      <c r="U29" s="102"/>
      <c r="V29" s="102"/>
      <c r="W29" s="103">
        <f>+SUM(V3.1[[#This Row],[P_Recursos propios ]:[P_Otros ]])</f>
        <v>0</v>
      </c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12"/>
      <c r="AM29" s="105">
        <f>+SUM(V3.1[[#This Row],[C_Recursos propios ]:[C_Otros ]])</f>
        <v>0</v>
      </c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6"/>
      <c r="BB29" s="106"/>
      <c r="BC29" s="107">
        <f>+SUM(V3.1[[#This Row],[O_Recursos propios ]:[O_Otros ]])</f>
        <v>0</v>
      </c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13"/>
      <c r="BO29" s="112"/>
      <c r="BP29" s="112"/>
      <c r="BQ29" s="114"/>
      <c r="BR29" s="114"/>
      <c r="BS29" s="114"/>
      <c r="BT29" s="106"/>
      <c r="BU29" s="108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</row>
    <row r="30" spans="1:123" s="110" customFormat="1" ht="15.6" hidden="1" x14ac:dyDescent="0.3">
      <c r="A30" s="169"/>
      <c r="B30" s="94" t="str">
        <f>+IFERROR(VLOOKUP(V3.1[[#This Row],[Cod. PI24-27]],TPI[],18,FALSE),"")</f>
        <v/>
      </c>
      <c r="C30" s="95"/>
      <c r="D30" s="96" t="str">
        <f>+IFERROR(VLOOKUP(V3.1[[#This Row],[Cod. PI24-27]],TPI[],4,FALSE),"")</f>
        <v/>
      </c>
      <c r="E30" s="96" t="str">
        <f>+IFERROR(VLOOKUP(V3.1[[#This Row],[Cod. PI24-27]],TPI[],12,FALSE),"")</f>
        <v/>
      </c>
      <c r="F30" s="96" t="str">
        <f>+IFERROR(VLOOKUP(V3.1[[#This Row],[Cod. PI24-27]],TPI[],15,FALSE),"")</f>
        <v/>
      </c>
      <c r="G30" s="96" t="str">
        <f>+IFERROR(VLOOKUP(V3.1[[#This Row],[Cod. PI24-27]],TPI[],19,FALSE),"")</f>
        <v/>
      </c>
      <c r="H30" s="96" t="str">
        <f>+IFERROR(VLOOKUP(V3.1[[#This Row],[Cod. PI24-27]],TPI[],20,FALSE),"")</f>
        <v/>
      </c>
      <c r="I30" s="178" t="str">
        <f>+IFERROR(VLOOKUP(V3.1[[#This Row],[Cod. PI24-27]],TC_24[],2,FALSE),"")</f>
        <v/>
      </c>
      <c r="J30" s="179" t="str">
        <f>+IFERROR(VLOOKUP(V3.1[[#This Row],[Cod. PI24-27]],TC_24[],3,FALSE),"")</f>
        <v/>
      </c>
      <c r="K30" s="97" t="str">
        <f>+IFERROR(VLOOKUP(V3.1[[#This Row],[Cod. PI24-27]],TPI[],26,FALSE),"")</f>
        <v/>
      </c>
      <c r="L30" s="98"/>
      <c r="M3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0" s="132">
        <f>IFERROR(V3.1[[#This Row],[TOTAL COMPROMISOS]]/V3.1[[#This Row],[TOTAL PRESUPUESTADO]],0)</f>
        <v>0</v>
      </c>
      <c r="O30" s="132">
        <f>IFERROR(V3.1[[#This Row],[TOTAL OBLIGACIONES]]/V3.1[[#This Row],[TOTAL PRESUPUESTADO]],0)</f>
        <v>0</v>
      </c>
      <c r="P30" s="132"/>
      <c r="Q30" s="132">
        <f>+V3.1[[#This Row],[Beneficiarios proyectados]]</f>
        <v>0</v>
      </c>
      <c r="R30" s="99"/>
      <c r="S30" s="111"/>
      <c r="T30" s="101"/>
      <c r="U30" s="102"/>
      <c r="V30" s="102"/>
      <c r="W30" s="103">
        <f>+SUM(V3.1[[#This Row],[P_Recursos propios ]:[P_Otros ]])</f>
        <v>0</v>
      </c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12"/>
      <c r="AM30" s="105">
        <f>+SUM(V3.1[[#This Row],[C_Recursos propios ]:[C_Otros ]])</f>
        <v>0</v>
      </c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6"/>
      <c r="BB30" s="106"/>
      <c r="BC30" s="107">
        <f>+SUM(V3.1[[#This Row],[O_Recursos propios ]:[O_Otros ]])</f>
        <v>0</v>
      </c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13"/>
      <c r="BO30" s="112"/>
      <c r="BP30" s="112"/>
      <c r="BQ30" s="114"/>
      <c r="BR30" s="114"/>
      <c r="BS30" s="114"/>
      <c r="BT30" s="106"/>
      <c r="BU30" s="108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</row>
    <row r="31" spans="1:123" s="110" customFormat="1" ht="15.6" hidden="1" x14ac:dyDescent="0.3">
      <c r="A31" s="169"/>
      <c r="B31" s="94" t="str">
        <f>+IFERROR(VLOOKUP(V3.1[[#This Row],[Cod. PI24-27]],TPI[],18,FALSE),"")</f>
        <v/>
      </c>
      <c r="C31" s="95"/>
      <c r="D31" s="96" t="str">
        <f>+IFERROR(VLOOKUP(V3.1[[#This Row],[Cod. PI24-27]],TPI[],4,FALSE),"")</f>
        <v/>
      </c>
      <c r="E31" s="96" t="str">
        <f>+IFERROR(VLOOKUP(V3.1[[#This Row],[Cod. PI24-27]],TPI[],12,FALSE),"")</f>
        <v/>
      </c>
      <c r="F31" s="96" t="str">
        <f>+IFERROR(VLOOKUP(V3.1[[#This Row],[Cod. PI24-27]],TPI[],15,FALSE),"")</f>
        <v/>
      </c>
      <c r="G31" s="96" t="str">
        <f>+IFERROR(VLOOKUP(V3.1[[#This Row],[Cod. PI24-27]],TPI[],19,FALSE),"")</f>
        <v/>
      </c>
      <c r="H31" s="96" t="str">
        <f>+IFERROR(VLOOKUP(V3.1[[#This Row],[Cod. PI24-27]],TPI[],20,FALSE),"")</f>
        <v/>
      </c>
      <c r="I31" s="178" t="str">
        <f>+IFERROR(VLOOKUP(V3.1[[#This Row],[Cod. PI24-27]],TC_24[],2,FALSE),"")</f>
        <v/>
      </c>
      <c r="J31" s="179" t="str">
        <f>+IFERROR(VLOOKUP(V3.1[[#This Row],[Cod. PI24-27]],TC_24[],3,FALSE),"")</f>
        <v/>
      </c>
      <c r="K31" s="97" t="str">
        <f>+IFERROR(VLOOKUP(V3.1[[#This Row],[Cod. PI24-27]],TPI[],26,FALSE),"")</f>
        <v/>
      </c>
      <c r="L31" s="98"/>
      <c r="M3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1" s="132">
        <f>IFERROR(V3.1[[#This Row],[TOTAL COMPROMISOS]]/V3.1[[#This Row],[TOTAL PRESUPUESTADO]],0)</f>
        <v>0</v>
      </c>
      <c r="O31" s="132">
        <f>IFERROR(V3.1[[#This Row],[TOTAL OBLIGACIONES]]/V3.1[[#This Row],[TOTAL PRESUPUESTADO]],0)</f>
        <v>0</v>
      </c>
      <c r="P31" s="132"/>
      <c r="Q31" s="132">
        <f>+V3.1[[#This Row],[Beneficiarios proyectados]]</f>
        <v>0</v>
      </c>
      <c r="R31" s="99"/>
      <c r="S31" s="111"/>
      <c r="T31" s="101"/>
      <c r="U31" s="102"/>
      <c r="V31" s="102"/>
      <c r="W31" s="103">
        <f>+SUM(V3.1[[#This Row],[P_Recursos propios ]:[P_Otros ]])</f>
        <v>0</v>
      </c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12"/>
      <c r="AM31" s="105">
        <f>+SUM(V3.1[[#This Row],[C_Recursos propios ]:[C_Otros ]])</f>
        <v>0</v>
      </c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6"/>
      <c r="BB31" s="106"/>
      <c r="BC31" s="107">
        <f>+SUM(V3.1[[#This Row],[O_Recursos propios ]:[O_Otros ]])</f>
        <v>0</v>
      </c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13"/>
      <c r="BO31" s="112"/>
      <c r="BP31" s="112"/>
      <c r="BQ31" s="114"/>
      <c r="BR31" s="114"/>
      <c r="BS31" s="114"/>
      <c r="BT31" s="106"/>
      <c r="BU31" s="108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</row>
    <row r="32" spans="1:123" s="110" customFormat="1" ht="15.6" hidden="1" x14ac:dyDescent="0.3">
      <c r="A32" s="169"/>
      <c r="B32" s="94" t="str">
        <f>+IFERROR(VLOOKUP(V3.1[[#This Row],[Cod. PI24-27]],TPI[],18,FALSE),"")</f>
        <v/>
      </c>
      <c r="C32" s="95"/>
      <c r="D32" s="96" t="str">
        <f>+IFERROR(VLOOKUP(V3.1[[#This Row],[Cod. PI24-27]],TPI[],4,FALSE),"")</f>
        <v/>
      </c>
      <c r="E32" s="96" t="str">
        <f>+IFERROR(VLOOKUP(V3.1[[#This Row],[Cod. PI24-27]],TPI[],12,FALSE),"")</f>
        <v/>
      </c>
      <c r="F32" s="96" t="str">
        <f>+IFERROR(VLOOKUP(V3.1[[#This Row],[Cod. PI24-27]],TPI[],15,FALSE),"")</f>
        <v/>
      </c>
      <c r="G32" s="96" t="str">
        <f>+IFERROR(VLOOKUP(V3.1[[#This Row],[Cod. PI24-27]],TPI[],19,FALSE),"")</f>
        <v/>
      </c>
      <c r="H32" s="96" t="str">
        <f>+IFERROR(VLOOKUP(V3.1[[#This Row],[Cod. PI24-27]],TPI[],20,FALSE),"")</f>
        <v/>
      </c>
      <c r="I32" s="178" t="str">
        <f>+IFERROR(VLOOKUP(V3.1[[#This Row],[Cod. PI24-27]],TC_24[],2,FALSE),"")</f>
        <v/>
      </c>
      <c r="J32" s="179" t="str">
        <f>+IFERROR(VLOOKUP(V3.1[[#This Row],[Cod. PI24-27]],TC_24[],3,FALSE),"")</f>
        <v/>
      </c>
      <c r="K32" s="97" t="str">
        <f>+IFERROR(VLOOKUP(V3.1[[#This Row],[Cod. PI24-27]],TPI[],26,FALSE),"")</f>
        <v/>
      </c>
      <c r="L32" s="98"/>
      <c r="M3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2" s="132">
        <f>IFERROR(V3.1[[#This Row],[TOTAL COMPROMISOS]]/V3.1[[#This Row],[TOTAL PRESUPUESTADO]],0)</f>
        <v>0</v>
      </c>
      <c r="O32" s="132">
        <f>IFERROR(V3.1[[#This Row],[TOTAL OBLIGACIONES]]/V3.1[[#This Row],[TOTAL PRESUPUESTADO]],0)</f>
        <v>0</v>
      </c>
      <c r="P32" s="132"/>
      <c r="Q32" s="132">
        <f>+V3.1[[#This Row],[Beneficiarios proyectados]]</f>
        <v>0</v>
      </c>
      <c r="R32" s="99"/>
      <c r="S32" s="111"/>
      <c r="T32" s="101"/>
      <c r="U32" s="102"/>
      <c r="V32" s="102"/>
      <c r="W32" s="103">
        <f>+SUM(V3.1[[#This Row],[P_Recursos propios ]:[P_Otros ]])</f>
        <v>0</v>
      </c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12"/>
      <c r="AM32" s="105">
        <f>+SUM(V3.1[[#This Row],[C_Recursos propios ]:[C_Otros ]])</f>
        <v>0</v>
      </c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6"/>
      <c r="BB32" s="106"/>
      <c r="BC32" s="107">
        <f>+SUM(V3.1[[#This Row],[O_Recursos propios ]:[O_Otros ]])</f>
        <v>0</v>
      </c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13"/>
      <c r="BO32" s="112"/>
      <c r="BP32" s="112"/>
      <c r="BQ32" s="114"/>
      <c r="BR32" s="114"/>
      <c r="BS32" s="114"/>
      <c r="BT32" s="106"/>
      <c r="BU32" s="108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</row>
    <row r="33" spans="1:123" s="110" customFormat="1" ht="15.6" hidden="1" x14ac:dyDescent="0.3">
      <c r="A33" s="169"/>
      <c r="B33" s="94" t="str">
        <f>+IFERROR(VLOOKUP(V3.1[[#This Row],[Cod. PI24-27]],TPI[],18,FALSE),"")</f>
        <v/>
      </c>
      <c r="C33" s="95"/>
      <c r="D33" s="96" t="str">
        <f>+IFERROR(VLOOKUP(V3.1[[#This Row],[Cod. PI24-27]],TPI[],4,FALSE),"")</f>
        <v/>
      </c>
      <c r="E33" s="96" t="str">
        <f>+IFERROR(VLOOKUP(V3.1[[#This Row],[Cod. PI24-27]],TPI[],12,FALSE),"")</f>
        <v/>
      </c>
      <c r="F33" s="96" t="str">
        <f>+IFERROR(VLOOKUP(V3.1[[#This Row],[Cod. PI24-27]],TPI[],15,FALSE),"")</f>
        <v/>
      </c>
      <c r="G33" s="96" t="str">
        <f>+IFERROR(VLOOKUP(V3.1[[#This Row],[Cod. PI24-27]],TPI[],19,FALSE),"")</f>
        <v/>
      </c>
      <c r="H33" s="96" t="str">
        <f>+IFERROR(VLOOKUP(V3.1[[#This Row],[Cod. PI24-27]],TPI[],20,FALSE),"")</f>
        <v/>
      </c>
      <c r="I33" s="178" t="str">
        <f>+IFERROR(VLOOKUP(V3.1[[#This Row],[Cod. PI24-27]],TC_24[],2,FALSE),"")</f>
        <v/>
      </c>
      <c r="J33" s="179" t="str">
        <f>+IFERROR(VLOOKUP(V3.1[[#This Row],[Cod. PI24-27]],TC_24[],3,FALSE),"")</f>
        <v/>
      </c>
      <c r="K33" s="97" t="str">
        <f>+IFERROR(VLOOKUP(V3.1[[#This Row],[Cod. PI24-27]],TPI[],26,FALSE),"")</f>
        <v/>
      </c>
      <c r="L33" s="98"/>
      <c r="M3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3" s="132">
        <f>IFERROR(V3.1[[#This Row],[TOTAL COMPROMISOS]]/V3.1[[#This Row],[TOTAL PRESUPUESTADO]],0)</f>
        <v>0</v>
      </c>
      <c r="O33" s="132">
        <f>IFERROR(V3.1[[#This Row],[TOTAL OBLIGACIONES]]/V3.1[[#This Row],[TOTAL PRESUPUESTADO]],0)</f>
        <v>0</v>
      </c>
      <c r="P33" s="132"/>
      <c r="Q33" s="132">
        <f>+V3.1[[#This Row],[Beneficiarios proyectados]]</f>
        <v>0</v>
      </c>
      <c r="R33" s="99"/>
      <c r="S33" s="111"/>
      <c r="T33" s="101"/>
      <c r="U33" s="102"/>
      <c r="V33" s="102"/>
      <c r="W33" s="103">
        <f>+SUM(V3.1[[#This Row],[P_Recursos propios ]:[P_Otros ]])</f>
        <v>0</v>
      </c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12"/>
      <c r="AM33" s="105">
        <f>+SUM(V3.1[[#This Row],[C_Recursos propios ]:[C_Otros ]])</f>
        <v>0</v>
      </c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6"/>
      <c r="BB33" s="106"/>
      <c r="BC33" s="107">
        <f>+SUM(V3.1[[#This Row],[O_Recursos propios ]:[O_Otros ]])</f>
        <v>0</v>
      </c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13"/>
      <c r="BO33" s="112"/>
      <c r="BP33" s="112"/>
      <c r="BQ33" s="114"/>
      <c r="BR33" s="114"/>
      <c r="BS33" s="114"/>
      <c r="BT33" s="106"/>
      <c r="BU33" s="108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</row>
    <row r="34" spans="1:123" s="109" customFormat="1" ht="15.6" hidden="1" x14ac:dyDescent="0.3">
      <c r="A34" s="169"/>
      <c r="B34" s="94" t="str">
        <f>+IFERROR(VLOOKUP(V3.1[[#This Row],[Cod. PI24-27]],TPI[],18,FALSE),"")</f>
        <v/>
      </c>
      <c r="C34" s="95"/>
      <c r="D34" s="96" t="str">
        <f>+IFERROR(VLOOKUP(V3.1[[#This Row],[Cod. PI24-27]],TPI[],4,FALSE),"")</f>
        <v/>
      </c>
      <c r="E34" s="96" t="str">
        <f>+IFERROR(VLOOKUP(V3.1[[#This Row],[Cod. PI24-27]],TPI[],12,FALSE),"")</f>
        <v/>
      </c>
      <c r="F34" s="96" t="str">
        <f>+IFERROR(VLOOKUP(V3.1[[#This Row],[Cod. PI24-27]],TPI[],15,FALSE),"")</f>
        <v/>
      </c>
      <c r="G34" s="96" t="str">
        <f>+IFERROR(VLOOKUP(V3.1[[#This Row],[Cod. PI24-27]],TPI[],19,FALSE),"")</f>
        <v/>
      </c>
      <c r="H34" s="96" t="str">
        <f>+IFERROR(VLOOKUP(V3.1[[#This Row],[Cod. PI24-27]],TPI[],20,FALSE),"")</f>
        <v/>
      </c>
      <c r="I34" s="178" t="str">
        <f>+IFERROR(VLOOKUP(V3.1[[#This Row],[Cod. PI24-27]],TC_24[],2,FALSE),"")</f>
        <v/>
      </c>
      <c r="J34" s="179" t="str">
        <f>+IFERROR(VLOOKUP(V3.1[[#This Row],[Cod. PI24-27]],TC_24[],3,FALSE),"")</f>
        <v/>
      </c>
      <c r="K34" s="97" t="str">
        <f>+IFERROR(VLOOKUP(V3.1[[#This Row],[Cod. PI24-27]],TPI[],26,FALSE),"")</f>
        <v/>
      </c>
      <c r="L34" s="98"/>
      <c r="M3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4" s="132">
        <f>IFERROR(V3.1[[#This Row],[TOTAL COMPROMISOS]]/V3.1[[#This Row],[TOTAL PRESUPUESTADO]],0)</f>
        <v>0</v>
      </c>
      <c r="O34" s="132">
        <f>IFERROR(V3.1[[#This Row],[TOTAL OBLIGACIONES]]/V3.1[[#This Row],[TOTAL PRESUPUESTADO]],0)</f>
        <v>0</v>
      </c>
      <c r="P34" s="132"/>
      <c r="Q34" s="132">
        <f>+V3.1[[#This Row],[Beneficiarios proyectados]]</f>
        <v>0</v>
      </c>
      <c r="R34" s="99"/>
      <c r="S34" s="111"/>
      <c r="T34" s="101"/>
      <c r="U34" s="102"/>
      <c r="V34" s="102"/>
      <c r="W34" s="103">
        <f>+SUM(V3.1[[#This Row],[P_Recursos propios ]:[P_Otros ]])</f>
        <v>0</v>
      </c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12"/>
      <c r="AM34" s="105">
        <f>+SUM(V3.1[[#This Row],[C_Recursos propios ]:[C_Otros ]])</f>
        <v>0</v>
      </c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6"/>
      <c r="BB34" s="106"/>
      <c r="BC34" s="107">
        <f>+SUM(V3.1[[#This Row],[O_Recursos propios ]:[O_Otros ]])</f>
        <v>0</v>
      </c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13"/>
      <c r="BO34" s="112"/>
      <c r="BP34" s="112"/>
      <c r="BQ34" s="114"/>
      <c r="BR34" s="114"/>
      <c r="BS34" s="114"/>
      <c r="BT34" s="106"/>
      <c r="BU34" s="108"/>
    </row>
    <row r="35" spans="1:123" s="109" customFormat="1" ht="15.6" hidden="1" x14ac:dyDescent="0.3">
      <c r="A35" s="169"/>
      <c r="B35" s="94" t="str">
        <f>+IFERROR(VLOOKUP(V3.1[[#This Row],[Cod. PI24-27]],TPI[],18,FALSE),"")</f>
        <v/>
      </c>
      <c r="C35" s="95"/>
      <c r="D35" s="96" t="str">
        <f>+IFERROR(VLOOKUP(V3.1[[#This Row],[Cod. PI24-27]],TPI[],4,FALSE),"")</f>
        <v/>
      </c>
      <c r="E35" s="96" t="str">
        <f>+IFERROR(VLOOKUP(V3.1[[#This Row],[Cod. PI24-27]],TPI[],12,FALSE),"")</f>
        <v/>
      </c>
      <c r="F35" s="96" t="str">
        <f>+IFERROR(VLOOKUP(V3.1[[#This Row],[Cod. PI24-27]],TPI[],15,FALSE),"")</f>
        <v/>
      </c>
      <c r="G35" s="96" t="str">
        <f>+IFERROR(VLOOKUP(V3.1[[#This Row],[Cod. PI24-27]],TPI[],19,FALSE),"")</f>
        <v/>
      </c>
      <c r="H35" s="96" t="str">
        <f>+IFERROR(VLOOKUP(V3.1[[#This Row],[Cod. PI24-27]],TPI[],20,FALSE),"")</f>
        <v/>
      </c>
      <c r="I35" s="178" t="str">
        <f>+IFERROR(VLOOKUP(V3.1[[#This Row],[Cod. PI24-27]],TC_24[],2,FALSE),"")</f>
        <v/>
      </c>
      <c r="J35" s="179" t="str">
        <f>+IFERROR(VLOOKUP(V3.1[[#This Row],[Cod. PI24-27]],TC_24[],3,FALSE),"")</f>
        <v/>
      </c>
      <c r="K35" s="97" t="str">
        <f>+IFERROR(VLOOKUP(V3.1[[#This Row],[Cod. PI24-27]],TPI[],26,FALSE),"")</f>
        <v/>
      </c>
      <c r="L35" s="98"/>
      <c r="M3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5" s="132">
        <f>IFERROR(V3.1[[#This Row],[TOTAL COMPROMISOS]]/V3.1[[#This Row],[TOTAL PRESUPUESTADO]],0)</f>
        <v>0</v>
      </c>
      <c r="O35" s="132">
        <f>IFERROR(V3.1[[#This Row],[TOTAL OBLIGACIONES]]/V3.1[[#This Row],[TOTAL PRESUPUESTADO]],0)</f>
        <v>0</v>
      </c>
      <c r="P35" s="132"/>
      <c r="Q35" s="132">
        <f>+V3.1[[#This Row],[Beneficiarios proyectados]]</f>
        <v>0</v>
      </c>
      <c r="R35" s="99"/>
      <c r="S35" s="111"/>
      <c r="T35" s="101"/>
      <c r="U35" s="102"/>
      <c r="V35" s="102"/>
      <c r="W35" s="103">
        <f>+SUM(V3.1[[#This Row],[P_Recursos propios ]:[P_Otros ]])</f>
        <v>0</v>
      </c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12"/>
      <c r="AM35" s="105">
        <f>+SUM(V3.1[[#This Row],[C_Recursos propios ]:[C_Otros ]])</f>
        <v>0</v>
      </c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6"/>
      <c r="BB35" s="106"/>
      <c r="BC35" s="107">
        <f>+SUM(V3.1[[#This Row],[O_Recursos propios ]:[O_Otros ]])</f>
        <v>0</v>
      </c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13"/>
      <c r="BO35" s="112"/>
      <c r="BP35" s="112"/>
      <c r="BQ35" s="114"/>
      <c r="BR35" s="114"/>
      <c r="BS35" s="114"/>
      <c r="BT35" s="106"/>
      <c r="BU35" s="108"/>
    </row>
    <row r="36" spans="1:123" s="109" customFormat="1" ht="15.6" hidden="1" x14ac:dyDescent="0.3">
      <c r="A36" s="169"/>
      <c r="B36" s="94" t="str">
        <f>+IFERROR(VLOOKUP(V3.1[[#This Row],[Cod. PI24-27]],TPI[],18,FALSE),"")</f>
        <v/>
      </c>
      <c r="C36" s="95"/>
      <c r="D36" s="96" t="str">
        <f>+IFERROR(VLOOKUP(V3.1[[#This Row],[Cod. PI24-27]],TPI[],4,FALSE),"")</f>
        <v/>
      </c>
      <c r="E36" s="96" t="str">
        <f>+IFERROR(VLOOKUP(V3.1[[#This Row],[Cod. PI24-27]],TPI[],12,FALSE),"")</f>
        <v/>
      </c>
      <c r="F36" s="96" t="str">
        <f>+IFERROR(VLOOKUP(V3.1[[#This Row],[Cod. PI24-27]],TPI[],15,FALSE),"")</f>
        <v/>
      </c>
      <c r="G36" s="96" t="str">
        <f>+IFERROR(VLOOKUP(V3.1[[#This Row],[Cod. PI24-27]],TPI[],19,FALSE),"")</f>
        <v/>
      </c>
      <c r="H36" s="96" t="str">
        <f>+IFERROR(VLOOKUP(V3.1[[#This Row],[Cod. PI24-27]],TPI[],20,FALSE),"")</f>
        <v/>
      </c>
      <c r="I36" s="178" t="str">
        <f>+IFERROR(VLOOKUP(V3.1[[#This Row],[Cod. PI24-27]],TC_24[],2,FALSE),"")</f>
        <v/>
      </c>
      <c r="J36" s="179" t="str">
        <f>+IFERROR(VLOOKUP(V3.1[[#This Row],[Cod. PI24-27]],TC_24[],3,FALSE),"")</f>
        <v/>
      </c>
      <c r="K36" s="97" t="str">
        <f>+IFERROR(VLOOKUP(V3.1[[#This Row],[Cod. PI24-27]],TPI[],26,FALSE),"")</f>
        <v/>
      </c>
      <c r="L36" s="98"/>
      <c r="M3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6" s="132">
        <f>IFERROR(V3.1[[#This Row],[TOTAL COMPROMISOS]]/V3.1[[#This Row],[TOTAL PRESUPUESTADO]],0)</f>
        <v>0</v>
      </c>
      <c r="O36" s="132">
        <f>IFERROR(V3.1[[#This Row],[TOTAL OBLIGACIONES]]/V3.1[[#This Row],[TOTAL PRESUPUESTADO]],0)</f>
        <v>0</v>
      </c>
      <c r="P36" s="132"/>
      <c r="Q36" s="132">
        <f>+V3.1[[#This Row],[Beneficiarios proyectados]]</f>
        <v>0</v>
      </c>
      <c r="R36" s="99"/>
      <c r="S36" s="111"/>
      <c r="T36" s="101"/>
      <c r="U36" s="102"/>
      <c r="V36" s="102"/>
      <c r="W36" s="103">
        <f>+SUM(V3.1[[#This Row],[P_Recursos propios ]:[P_Otros ]])</f>
        <v>0</v>
      </c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12"/>
      <c r="AM36" s="105">
        <f>+SUM(V3.1[[#This Row],[C_Recursos propios ]:[C_Otros ]])</f>
        <v>0</v>
      </c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6"/>
      <c r="BB36" s="106"/>
      <c r="BC36" s="107">
        <f>+SUM(V3.1[[#This Row],[O_Recursos propios ]:[O_Otros ]])</f>
        <v>0</v>
      </c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13"/>
      <c r="BO36" s="112"/>
      <c r="BP36" s="112"/>
      <c r="BQ36" s="114"/>
      <c r="BR36" s="114"/>
      <c r="BS36" s="114"/>
      <c r="BT36" s="106"/>
      <c r="BU36" s="108"/>
    </row>
    <row r="37" spans="1:123" s="109" customFormat="1" ht="15.6" hidden="1" x14ac:dyDescent="0.3">
      <c r="A37" s="169"/>
      <c r="B37" s="94" t="str">
        <f>+IFERROR(VLOOKUP(V3.1[[#This Row],[Cod. PI24-27]],TPI[],18,FALSE),"")</f>
        <v/>
      </c>
      <c r="C37" s="95"/>
      <c r="D37" s="96" t="str">
        <f>+IFERROR(VLOOKUP(V3.1[[#This Row],[Cod. PI24-27]],TPI[],4,FALSE),"")</f>
        <v/>
      </c>
      <c r="E37" s="96" t="str">
        <f>+IFERROR(VLOOKUP(V3.1[[#This Row],[Cod. PI24-27]],TPI[],12,FALSE),"")</f>
        <v/>
      </c>
      <c r="F37" s="96" t="str">
        <f>+IFERROR(VLOOKUP(V3.1[[#This Row],[Cod. PI24-27]],TPI[],15,FALSE),"")</f>
        <v/>
      </c>
      <c r="G37" s="96" t="str">
        <f>+IFERROR(VLOOKUP(V3.1[[#This Row],[Cod. PI24-27]],TPI[],19,FALSE),"")</f>
        <v/>
      </c>
      <c r="H37" s="96" t="str">
        <f>+IFERROR(VLOOKUP(V3.1[[#This Row],[Cod. PI24-27]],TPI[],20,FALSE),"")</f>
        <v/>
      </c>
      <c r="I37" s="178" t="str">
        <f>+IFERROR(VLOOKUP(V3.1[[#This Row],[Cod. PI24-27]],TC_24[],2,FALSE),"")</f>
        <v/>
      </c>
      <c r="J37" s="179" t="str">
        <f>+IFERROR(VLOOKUP(V3.1[[#This Row],[Cod. PI24-27]],TC_24[],3,FALSE),"")</f>
        <v/>
      </c>
      <c r="K37" s="97" t="str">
        <f>+IFERROR(VLOOKUP(V3.1[[#This Row],[Cod. PI24-27]],TPI[],26,FALSE),"")</f>
        <v/>
      </c>
      <c r="L37" s="98"/>
      <c r="M3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7" s="132">
        <f>IFERROR(V3.1[[#This Row],[TOTAL COMPROMISOS]]/V3.1[[#This Row],[TOTAL PRESUPUESTADO]],0)</f>
        <v>0</v>
      </c>
      <c r="O37" s="132">
        <f>IFERROR(V3.1[[#This Row],[TOTAL OBLIGACIONES]]/V3.1[[#This Row],[TOTAL PRESUPUESTADO]],0)</f>
        <v>0</v>
      </c>
      <c r="P37" s="132"/>
      <c r="Q37" s="132">
        <f>+V3.1[[#This Row],[Beneficiarios proyectados]]</f>
        <v>0</v>
      </c>
      <c r="R37" s="99"/>
      <c r="S37" s="111"/>
      <c r="T37" s="101"/>
      <c r="U37" s="102"/>
      <c r="V37" s="102"/>
      <c r="W37" s="103">
        <f>+SUM(V3.1[[#This Row],[P_Recursos propios ]:[P_Otros ]])</f>
        <v>0</v>
      </c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12"/>
      <c r="AM37" s="105">
        <f>+SUM(V3.1[[#This Row],[C_Recursos propios ]:[C_Otros ]])</f>
        <v>0</v>
      </c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6"/>
      <c r="BB37" s="106"/>
      <c r="BC37" s="107">
        <f>+SUM(V3.1[[#This Row],[O_Recursos propios ]:[O_Otros ]])</f>
        <v>0</v>
      </c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13"/>
      <c r="BO37" s="112"/>
      <c r="BP37" s="112"/>
      <c r="BQ37" s="114"/>
      <c r="BR37" s="114"/>
      <c r="BS37" s="114"/>
      <c r="BT37" s="106"/>
      <c r="BU37" s="108"/>
    </row>
    <row r="38" spans="1:123" s="109" customFormat="1" ht="15.6" hidden="1" x14ac:dyDescent="0.3">
      <c r="A38" s="169"/>
      <c r="B38" s="94" t="str">
        <f>+IFERROR(VLOOKUP(V3.1[[#This Row],[Cod. PI24-27]],TPI[],18,FALSE),"")</f>
        <v/>
      </c>
      <c r="C38" s="95"/>
      <c r="D38" s="96" t="str">
        <f>+IFERROR(VLOOKUP(V3.1[[#This Row],[Cod. PI24-27]],TPI[],4,FALSE),"")</f>
        <v/>
      </c>
      <c r="E38" s="96" t="str">
        <f>+IFERROR(VLOOKUP(V3.1[[#This Row],[Cod. PI24-27]],TPI[],12,FALSE),"")</f>
        <v/>
      </c>
      <c r="F38" s="96" t="str">
        <f>+IFERROR(VLOOKUP(V3.1[[#This Row],[Cod. PI24-27]],TPI[],15,FALSE),"")</f>
        <v/>
      </c>
      <c r="G38" s="96" t="str">
        <f>+IFERROR(VLOOKUP(V3.1[[#This Row],[Cod. PI24-27]],TPI[],19,FALSE),"")</f>
        <v/>
      </c>
      <c r="H38" s="96" t="str">
        <f>+IFERROR(VLOOKUP(V3.1[[#This Row],[Cod. PI24-27]],TPI[],20,FALSE),"")</f>
        <v/>
      </c>
      <c r="I38" s="178" t="str">
        <f>+IFERROR(VLOOKUP(V3.1[[#This Row],[Cod. PI24-27]],TC_24[],2,FALSE),"")</f>
        <v/>
      </c>
      <c r="J38" s="179" t="str">
        <f>+IFERROR(VLOOKUP(V3.1[[#This Row],[Cod. PI24-27]],TC_24[],3,FALSE),"")</f>
        <v/>
      </c>
      <c r="K38" s="97" t="str">
        <f>+IFERROR(VLOOKUP(V3.1[[#This Row],[Cod. PI24-27]],TPI[],26,FALSE),"")</f>
        <v/>
      </c>
      <c r="L38" s="98"/>
      <c r="M3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8" s="132">
        <f>IFERROR(V3.1[[#This Row],[TOTAL COMPROMISOS]]/V3.1[[#This Row],[TOTAL PRESUPUESTADO]],0)</f>
        <v>0</v>
      </c>
      <c r="O38" s="132">
        <f>IFERROR(V3.1[[#This Row],[TOTAL OBLIGACIONES]]/V3.1[[#This Row],[TOTAL PRESUPUESTADO]],0)</f>
        <v>0</v>
      </c>
      <c r="P38" s="132"/>
      <c r="Q38" s="132">
        <f>+V3.1[[#This Row],[Beneficiarios proyectados]]</f>
        <v>0</v>
      </c>
      <c r="R38" s="99"/>
      <c r="S38" s="111"/>
      <c r="T38" s="101"/>
      <c r="U38" s="102"/>
      <c r="V38" s="102"/>
      <c r="W38" s="103">
        <f>+SUM(V3.1[[#This Row],[P_Recursos propios ]:[P_Otros ]])</f>
        <v>0</v>
      </c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12"/>
      <c r="AM38" s="105">
        <f>+SUM(V3.1[[#This Row],[C_Recursos propios ]:[C_Otros ]])</f>
        <v>0</v>
      </c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6"/>
      <c r="BB38" s="106"/>
      <c r="BC38" s="107">
        <f>+SUM(V3.1[[#This Row],[O_Recursos propios ]:[O_Otros ]])</f>
        <v>0</v>
      </c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13"/>
      <c r="BO38" s="112"/>
      <c r="BP38" s="112"/>
      <c r="BQ38" s="114"/>
      <c r="BR38" s="114"/>
      <c r="BS38" s="114"/>
      <c r="BT38" s="106"/>
      <c r="BU38" s="108"/>
    </row>
    <row r="39" spans="1:123" s="109" customFormat="1" ht="15.6" hidden="1" x14ac:dyDescent="0.3">
      <c r="A39" s="169"/>
      <c r="B39" s="94" t="str">
        <f>+IFERROR(VLOOKUP(V3.1[[#This Row],[Cod. PI24-27]],TPI[],18,FALSE),"")</f>
        <v/>
      </c>
      <c r="C39" s="95"/>
      <c r="D39" s="96" t="str">
        <f>+IFERROR(VLOOKUP(V3.1[[#This Row],[Cod. PI24-27]],TPI[],4,FALSE),"")</f>
        <v/>
      </c>
      <c r="E39" s="96" t="str">
        <f>+IFERROR(VLOOKUP(V3.1[[#This Row],[Cod. PI24-27]],TPI[],12,FALSE),"")</f>
        <v/>
      </c>
      <c r="F39" s="96" t="str">
        <f>+IFERROR(VLOOKUP(V3.1[[#This Row],[Cod. PI24-27]],TPI[],15,FALSE),"")</f>
        <v/>
      </c>
      <c r="G39" s="96" t="str">
        <f>+IFERROR(VLOOKUP(V3.1[[#This Row],[Cod. PI24-27]],TPI[],19,FALSE),"")</f>
        <v/>
      </c>
      <c r="H39" s="96" t="str">
        <f>+IFERROR(VLOOKUP(V3.1[[#This Row],[Cod. PI24-27]],TPI[],20,FALSE),"")</f>
        <v/>
      </c>
      <c r="I39" s="178" t="str">
        <f>+IFERROR(VLOOKUP(V3.1[[#This Row],[Cod. PI24-27]],TC_24[],2,FALSE),"")</f>
        <v/>
      </c>
      <c r="J39" s="179" t="str">
        <f>+IFERROR(VLOOKUP(V3.1[[#This Row],[Cod. PI24-27]],TC_24[],3,FALSE),"")</f>
        <v/>
      </c>
      <c r="K39" s="97" t="str">
        <f>+IFERROR(VLOOKUP(V3.1[[#This Row],[Cod. PI24-27]],TPI[],26,FALSE),"")</f>
        <v/>
      </c>
      <c r="L39" s="98"/>
      <c r="M3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39" s="132">
        <f>IFERROR(V3.1[[#This Row],[TOTAL COMPROMISOS]]/V3.1[[#This Row],[TOTAL PRESUPUESTADO]],0)</f>
        <v>0</v>
      </c>
      <c r="O39" s="132">
        <f>IFERROR(V3.1[[#This Row],[TOTAL OBLIGACIONES]]/V3.1[[#This Row],[TOTAL PRESUPUESTADO]],0)</f>
        <v>0</v>
      </c>
      <c r="P39" s="132"/>
      <c r="Q39" s="132">
        <f>+V3.1[[#This Row],[Beneficiarios proyectados]]</f>
        <v>0</v>
      </c>
      <c r="R39" s="99"/>
      <c r="S39" s="111"/>
      <c r="T39" s="101"/>
      <c r="U39" s="102"/>
      <c r="V39" s="102"/>
      <c r="W39" s="103">
        <f>+SUM(V3.1[[#This Row],[P_Recursos propios ]:[P_Otros ]])</f>
        <v>0</v>
      </c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12"/>
      <c r="AM39" s="105">
        <f>+SUM(V3.1[[#This Row],[C_Recursos propios ]:[C_Otros ]])</f>
        <v>0</v>
      </c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6"/>
      <c r="BB39" s="106"/>
      <c r="BC39" s="107">
        <f>+SUM(V3.1[[#This Row],[O_Recursos propios ]:[O_Otros ]])</f>
        <v>0</v>
      </c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13"/>
      <c r="BO39" s="112"/>
      <c r="BP39" s="112"/>
      <c r="BQ39" s="114"/>
      <c r="BR39" s="114"/>
      <c r="BS39" s="114"/>
      <c r="BT39" s="106"/>
      <c r="BU39" s="108"/>
    </row>
    <row r="40" spans="1:123" s="109" customFormat="1" ht="15.6" hidden="1" x14ac:dyDescent="0.3">
      <c r="A40" s="169"/>
      <c r="B40" s="94" t="str">
        <f>+IFERROR(VLOOKUP(V3.1[[#This Row],[Cod. PI24-27]],TPI[],18,FALSE),"")</f>
        <v/>
      </c>
      <c r="C40" s="95"/>
      <c r="D40" s="96" t="str">
        <f>+IFERROR(VLOOKUP(V3.1[[#This Row],[Cod. PI24-27]],TPI[],4,FALSE),"")</f>
        <v/>
      </c>
      <c r="E40" s="96" t="str">
        <f>+IFERROR(VLOOKUP(V3.1[[#This Row],[Cod. PI24-27]],TPI[],12,FALSE),"")</f>
        <v/>
      </c>
      <c r="F40" s="96" t="str">
        <f>+IFERROR(VLOOKUP(V3.1[[#This Row],[Cod. PI24-27]],TPI[],15,FALSE),"")</f>
        <v/>
      </c>
      <c r="G40" s="96" t="str">
        <f>+IFERROR(VLOOKUP(V3.1[[#This Row],[Cod. PI24-27]],TPI[],19,FALSE),"")</f>
        <v/>
      </c>
      <c r="H40" s="96" t="str">
        <f>+IFERROR(VLOOKUP(V3.1[[#This Row],[Cod. PI24-27]],TPI[],20,FALSE),"")</f>
        <v/>
      </c>
      <c r="I40" s="178" t="str">
        <f>+IFERROR(VLOOKUP(V3.1[[#This Row],[Cod. PI24-27]],TC_24[],2,FALSE),"")</f>
        <v/>
      </c>
      <c r="J40" s="179" t="str">
        <f>+IFERROR(VLOOKUP(V3.1[[#This Row],[Cod. PI24-27]],TC_24[],3,FALSE),"")</f>
        <v/>
      </c>
      <c r="K40" s="97" t="str">
        <f>+IFERROR(VLOOKUP(V3.1[[#This Row],[Cod. PI24-27]],TPI[],26,FALSE),"")</f>
        <v/>
      </c>
      <c r="L40" s="98"/>
      <c r="M4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0" s="132">
        <f>IFERROR(V3.1[[#This Row],[TOTAL COMPROMISOS]]/V3.1[[#This Row],[TOTAL PRESUPUESTADO]],0)</f>
        <v>0</v>
      </c>
      <c r="O40" s="132">
        <f>IFERROR(V3.1[[#This Row],[TOTAL OBLIGACIONES]]/V3.1[[#This Row],[TOTAL PRESUPUESTADO]],0)</f>
        <v>0</v>
      </c>
      <c r="P40" s="132"/>
      <c r="Q40" s="132">
        <f>+V3.1[[#This Row],[Beneficiarios proyectados]]</f>
        <v>0</v>
      </c>
      <c r="R40" s="99"/>
      <c r="S40" s="111"/>
      <c r="T40" s="101"/>
      <c r="U40" s="102"/>
      <c r="V40" s="102"/>
      <c r="W40" s="103">
        <f>+SUM(V3.1[[#This Row],[P_Recursos propios ]:[P_Otros ]])</f>
        <v>0</v>
      </c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12"/>
      <c r="AM40" s="105">
        <f>+SUM(V3.1[[#This Row],[C_Recursos propios ]:[C_Otros ]])</f>
        <v>0</v>
      </c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6"/>
      <c r="BB40" s="106"/>
      <c r="BC40" s="107">
        <f>+SUM(V3.1[[#This Row],[O_Recursos propios ]:[O_Otros ]])</f>
        <v>0</v>
      </c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13"/>
      <c r="BO40" s="112"/>
      <c r="BP40" s="112"/>
      <c r="BQ40" s="114"/>
      <c r="BR40" s="114"/>
      <c r="BS40" s="114"/>
      <c r="BT40" s="106"/>
      <c r="BU40" s="108"/>
    </row>
    <row r="41" spans="1:123" s="109" customFormat="1" ht="15.6" hidden="1" x14ac:dyDescent="0.3">
      <c r="A41" s="169"/>
      <c r="B41" s="94" t="str">
        <f>+IFERROR(VLOOKUP(V3.1[[#This Row],[Cod. PI24-27]],TPI[],18,FALSE),"")</f>
        <v/>
      </c>
      <c r="C41" s="95"/>
      <c r="D41" s="96" t="str">
        <f>+IFERROR(VLOOKUP(V3.1[[#This Row],[Cod. PI24-27]],TPI[],4,FALSE),"")</f>
        <v/>
      </c>
      <c r="E41" s="96" t="str">
        <f>+IFERROR(VLOOKUP(V3.1[[#This Row],[Cod. PI24-27]],TPI[],12,FALSE),"")</f>
        <v/>
      </c>
      <c r="F41" s="96" t="str">
        <f>+IFERROR(VLOOKUP(V3.1[[#This Row],[Cod. PI24-27]],TPI[],15,FALSE),"")</f>
        <v/>
      </c>
      <c r="G41" s="96" t="str">
        <f>+IFERROR(VLOOKUP(V3.1[[#This Row],[Cod. PI24-27]],TPI[],19,FALSE),"")</f>
        <v/>
      </c>
      <c r="H41" s="96" t="str">
        <f>+IFERROR(VLOOKUP(V3.1[[#This Row],[Cod. PI24-27]],TPI[],20,FALSE),"")</f>
        <v/>
      </c>
      <c r="I41" s="178" t="str">
        <f>+IFERROR(VLOOKUP(V3.1[[#This Row],[Cod. PI24-27]],TC_24[],2,FALSE),"")</f>
        <v/>
      </c>
      <c r="J41" s="179" t="str">
        <f>+IFERROR(VLOOKUP(V3.1[[#This Row],[Cod. PI24-27]],TC_24[],3,FALSE),"")</f>
        <v/>
      </c>
      <c r="K41" s="97" t="str">
        <f>+IFERROR(VLOOKUP(V3.1[[#This Row],[Cod. PI24-27]],TPI[],26,FALSE),"")</f>
        <v/>
      </c>
      <c r="L41" s="98"/>
      <c r="M4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1" s="132">
        <f>IFERROR(V3.1[[#This Row],[TOTAL COMPROMISOS]]/V3.1[[#This Row],[TOTAL PRESUPUESTADO]],0)</f>
        <v>0</v>
      </c>
      <c r="O41" s="132">
        <f>IFERROR(V3.1[[#This Row],[TOTAL OBLIGACIONES]]/V3.1[[#This Row],[TOTAL PRESUPUESTADO]],0)</f>
        <v>0</v>
      </c>
      <c r="P41" s="132"/>
      <c r="Q41" s="132">
        <f>+V3.1[[#This Row],[Beneficiarios proyectados]]</f>
        <v>0</v>
      </c>
      <c r="R41" s="99"/>
      <c r="S41" s="111"/>
      <c r="T41" s="101"/>
      <c r="U41" s="102"/>
      <c r="V41" s="102"/>
      <c r="W41" s="103">
        <f>+SUM(V3.1[[#This Row],[P_Recursos propios ]:[P_Otros ]])</f>
        <v>0</v>
      </c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12"/>
      <c r="AM41" s="105">
        <f>+SUM(V3.1[[#This Row],[C_Recursos propios ]:[C_Otros ]])</f>
        <v>0</v>
      </c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6"/>
      <c r="BB41" s="106"/>
      <c r="BC41" s="107">
        <f>+SUM(V3.1[[#This Row],[O_Recursos propios ]:[O_Otros ]])</f>
        <v>0</v>
      </c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13"/>
      <c r="BO41" s="112"/>
      <c r="BP41" s="112"/>
      <c r="BQ41" s="114"/>
      <c r="BR41" s="114"/>
      <c r="BS41" s="114"/>
      <c r="BT41" s="106"/>
      <c r="BU41" s="108"/>
    </row>
    <row r="42" spans="1:123" s="109" customFormat="1" ht="15.6" hidden="1" x14ac:dyDescent="0.3">
      <c r="A42" s="169"/>
      <c r="B42" s="94" t="str">
        <f>+IFERROR(VLOOKUP(V3.1[[#This Row],[Cod. PI24-27]],TPI[],18,FALSE),"")</f>
        <v/>
      </c>
      <c r="C42" s="95"/>
      <c r="D42" s="96" t="str">
        <f>+IFERROR(VLOOKUP(V3.1[[#This Row],[Cod. PI24-27]],TPI[],4,FALSE),"")</f>
        <v/>
      </c>
      <c r="E42" s="96" t="str">
        <f>+IFERROR(VLOOKUP(V3.1[[#This Row],[Cod. PI24-27]],TPI[],12,FALSE),"")</f>
        <v/>
      </c>
      <c r="F42" s="96" t="str">
        <f>+IFERROR(VLOOKUP(V3.1[[#This Row],[Cod. PI24-27]],TPI[],15,FALSE),"")</f>
        <v/>
      </c>
      <c r="G42" s="96" t="str">
        <f>+IFERROR(VLOOKUP(V3.1[[#This Row],[Cod. PI24-27]],TPI[],19,FALSE),"")</f>
        <v/>
      </c>
      <c r="H42" s="96" t="str">
        <f>+IFERROR(VLOOKUP(V3.1[[#This Row],[Cod. PI24-27]],TPI[],20,FALSE),"")</f>
        <v/>
      </c>
      <c r="I42" s="178" t="str">
        <f>+IFERROR(VLOOKUP(V3.1[[#This Row],[Cod. PI24-27]],TC_24[],2,FALSE),"")</f>
        <v/>
      </c>
      <c r="J42" s="179" t="str">
        <f>+IFERROR(VLOOKUP(V3.1[[#This Row],[Cod. PI24-27]],TC_24[],3,FALSE),"")</f>
        <v/>
      </c>
      <c r="K42" s="97" t="str">
        <f>+IFERROR(VLOOKUP(V3.1[[#This Row],[Cod. PI24-27]],TPI[],26,FALSE),"")</f>
        <v/>
      </c>
      <c r="L42" s="98"/>
      <c r="M4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2" s="132">
        <f>IFERROR(V3.1[[#This Row],[TOTAL COMPROMISOS]]/V3.1[[#This Row],[TOTAL PRESUPUESTADO]],0)</f>
        <v>0</v>
      </c>
      <c r="O42" s="132">
        <f>IFERROR(V3.1[[#This Row],[TOTAL OBLIGACIONES]]/V3.1[[#This Row],[TOTAL PRESUPUESTADO]],0)</f>
        <v>0</v>
      </c>
      <c r="P42" s="132"/>
      <c r="Q42" s="132">
        <f>+V3.1[[#This Row],[Beneficiarios proyectados]]</f>
        <v>0</v>
      </c>
      <c r="R42" s="99"/>
      <c r="S42" s="111"/>
      <c r="T42" s="101"/>
      <c r="U42" s="102"/>
      <c r="V42" s="102"/>
      <c r="W42" s="103">
        <f>+SUM(V3.1[[#This Row],[P_Recursos propios ]:[P_Otros ]])</f>
        <v>0</v>
      </c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12"/>
      <c r="AM42" s="105">
        <f>+SUM(V3.1[[#This Row],[C_Recursos propios ]:[C_Otros ]])</f>
        <v>0</v>
      </c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6"/>
      <c r="BB42" s="106"/>
      <c r="BC42" s="107">
        <f>+SUM(V3.1[[#This Row],[O_Recursos propios ]:[O_Otros ]])</f>
        <v>0</v>
      </c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13"/>
      <c r="BO42" s="112"/>
      <c r="BP42" s="112"/>
      <c r="BQ42" s="114"/>
      <c r="BR42" s="114"/>
      <c r="BS42" s="114"/>
      <c r="BT42" s="106"/>
      <c r="BU42" s="108"/>
    </row>
    <row r="43" spans="1:123" s="109" customFormat="1" ht="15.6" hidden="1" x14ac:dyDescent="0.3">
      <c r="A43" s="169"/>
      <c r="B43" s="94" t="str">
        <f>+IFERROR(VLOOKUP(V3.1[[#This Row],[Cod. PI24-27]],TPI[],18,FALSE),"")</f>
        <v/>
      </c>
      <c r="C43" s="95"/>
      <c r="D43" s="96" t="str">
        <f>+IFERROR(VLOOKUP(V3.1[[#This Row],[Cod. PI24-27]],TPI[],4,FALSE),"")</f>
        <v/>
      </c>
      <c r="E43" s="96" t="str">
        <f>+IFERROR(VLOOKUP(V3.1[[#This Row],[Cod. PI24-27]],TPI[],12,FALSE),"")</f>
        <v/>
      </c>
      <c r="F43" s="96" t="str">
        <f>+IFERROR(VLOOKUP(V3.1[[#This Row],[Cod. PI24-27]],TPI[],15,FALSE),"")</f>
        <v/>
      </c>
      <c r="G43" s="96" t="str">
        <f>+IFERROR(VLOOKUP(V3.1[[#This Row],[Cod. PI24-27]],TPI[],19,FALSE),"")</f>
        <v/>
      </c>
      <c r="H43" s="96" t="str">
        <f>+IFERROR(VLOOKUP(V3.1[[#This Row],[Cod. PI24-27]],TPI[],20,FALSE),"")</f>
        <v/>
      </c>
      <c r="I43" s="178" t="str">
        <f>+IFERROR(VLOOKUP(V3.1[[#This Row],[Cod. PI24-27]],TC_24[],2,FALSE),"")</f>
        <v/>
      </c>
      <c r="J43" s="179" t="str">
        <f>+IFERROR(VLOOKUP(V3.1[[#This Row],[Cod. PI24-27]],TC_24[],3,FALSE),"")</f>
        <v/>
      </c>
      <c r="K43" s="97" t="str">
        <f>+IFERROR(VLOOKUP(V3.1[[#This Row],[Cod. PI24-27]],TPI[],26,FALSE),"")</f>
        <v/>
      </c>
      <c r="L43" s="98"/>
      <c r="M4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3" s="132">
        <f>IFERROR(V3.1[[#This Row],[TOTAL COMPROMISOS]]/V3.1[[#This Row],[TOTAL PRESUPUESTADO]],0)</f>
        <v>0</v>
      </c>
      <c r="O43" s="132">
        <f>IFERROR(V3.1[[#This Row],[TOTAL OBLIGACIONES]]/V3.1[[#This Row],[TOTAL PRESUPUESTADO]],0)</f>
        <v>0</v>
      </c>
      <c r="P43" s="132"/>
      <c r="Q43" s="132">
        <f>+V3.1[[#This Row],[Beneficiarios proyectados]]</f>
        <v>0</v>
      </c>
      <c r="R43" s="99"/>
      <c r="S43" s="111"/>
      <c r="T43" s="101"/>
      <c r="U43" s="102"/>
      <c r="V43" s="102"/>
      <c r="W43" s="103">
        <f>+SUM(V3.1[[#This Row],[P_Recursos propios ]:[P_Otros ]])</f>
        <v>0</v>
      </c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12"/>
      <c r="AM43" s="105">
        <f>+SUM(V3.1[[#This Row],[C_Recursos propios ]:[C_Otros ]])</f>
        <v>0</v>
      </c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6"/>
      <c r="BB43" s="106"/>
      <c r="BC43" s="107">
        <f>+SUM(V3.1[[#This Row],[O_Recursos propios ]:[O_Otros ]])</f>
        <v>0</v>
      </c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13"/>
      <c r="BO43" s="112"/>
      <c r="BP43" s="112"/>
      <c r="BQ43" s="114"/>
      <c r="BR43" s="114"/>
      <c r="BS43" s="114"/>
      <c r="BT43" s="106"/>
      <c r="BU43" s="108"/>
    </row>
    <row r="44" spans="1:123" s="109" customFormat="1" ht="15.6" hidden="1" x14ac:dyDescent="0.3">
      <c r="A44" s="169"/>
      <c r="B44" s="94" t="str">
        <f>+IFERROR(VLOOKUP(V3.1[[#This Row],[Cod. PI24-27]],TPI[],18,FALSE),"")</f>
        <v/>
      </c>
      <c r="C44" s="95"/>
      <c r="D44" s="96" t="str">
        <f>+IFERROR(VLOOKUP(V3.1[[#This Row],[Cod. PI24-27]],TPI[],4,FALSE),"")</f>
        <v/>
      </c>
      <c r="E44" s="96" t="str">
        <f>+IFERROR(VLOOKUP(V3.1[[#This Row],[Cod. PI24-27]],TPI[],12,FALSE),"")</f>
        <v/>
      </c>
      <c r="F44" s="96" t="str">
        <f>+IFERROR(VLOOKUP(V3.1[[#This Row],[Cod. PI24-27]],TPI[],15,FALSE),"")</f>
        <v/>
      </c>
      <c r="G44" s="96" t="str">
        <f>+IFERROR(VLOOKUP(V3.1[[#This Row],[Cod. PI24-27]],TPI[],19,FALSE),"")</f>
        <v/>
      </c>
      <c r="H44" s="96" t="str">
        <f>+IFERROR(VLOOKUP(V3.1[[#This Row],[Cod. PI24-27]],TPI[],20,FALSE),"")</f>
        <v/>
      </c>
      <c r="I44" s="178" t="str">
        <f>+IFERROR(VLOOKUP(V3.1[[#This Row],[Cod. PI24-27]],TC_24[],2,FALSE),"")</f>
        <v/>
      </c>
      <c r="J44" s="179" t="str">
        <f>+IFERROR(VLOOKUP(V3.1[[#This Row],[Cod. PI24-27]],TC_24[],3,FALSE),"")</f>
        <v/>
      </c>
      <c r="K44" s="97" t="str">
        <f>+IFERROR(VLOOKUP(V3.1[[#This Row],[Cod. PI24-27]],TPI[],26,FALSE),"")</f>
        <v/>
      </c>
      <c r="L44" s="98"/>
      <c r="M4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4" s="132">
        <f>IFERROR(V3.1[[#This Row],[TOTAL COMPROMISOS]]/V3.1[[#This Row],[TOTAL PRESUPUESTADO]],0)</f>
        <v>0</v>
      </c>
      <c r="O44" s="132">
        <f>IFERROR(V3.1[[#This Row],[TOTAL OBLIGACIONES]]/V3.1[[#This Row],[TOTAL PRESUPUESTADO]],0)</f>
        <v>0</v>
      </c>
      <c r="P44" s="132"/>
      <c r="Q44" s="132">
        <f>+V3.1[[#This Row],[Beneficiarios proyectados]]</f>
        <v>0</v>
      </c>
      <c r="R44" s="99"/>
      <c r="S44" s="111"/>
      <c r="T44" s="101"/>
      <c r="U44" s="102"/>
      <c r="V44" s="102"/>
      <c r="W44" s="103">
        <f>+SUM(V3.1[[#This Row],[P_Recursos propios ]:[P_Otros ]])</f>
        <v>0</v>
      </c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12"/>
      <c r="AM44" s="105">
        <f>+SUM(V3.1[[#This Row],[C_Recursos propios ]:[C_Otros ]])</f>
        <v>0</v>
      </c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6"/>
      <c r="BB44" s="106"/>
      <c r="BC44" s="107">
        <f>+SUM(V3.1[[#This Row],[O_Recursos propios ]:[O_Otros ]])</f>
        <v>0</v>
      </c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13"/>
      <c r="BO44" s="112"/>
      <c r="BP44" s="112"/>
      <c r="BQ44" s="114"/>
      <c r="BR44" s="114"/>
      <c r="BS44" s="114"/>
      <c r="BT44" s="106"/>
      <c r="BU44" s="108"/>
    </row>
    <row r="45" spans="1:123" s="109" customFormat="1" ht="15.6" hidden="1" x14ac:dyDescent="0.3">
      <c r="A45" s="169"/>
      <c r="B45" s="94" t="str">
        <f>+IFERROR(VLOOKUP(V3.1[[#This Row],[Cod. PI24-27]],TPI[],18,FALSE),"")</f>
        <v/>
      </c>
      <c r="C45" s="95"/>
      <c r="D45" s="96" t="str">
        <f>+IFERROR(VLOOKUP(V3.1[[#This Row],[Cod. PI24-27]],TPI[],4,FALSE),"")</f>
        <v/>
      </c>
      <c r="E45" s="96" t="str">
        <f>+IFERROR(VLOOKUP(V3.1[[#This Row],[Cod. PI24-27]],TPI[],12,FALSE),"")</f>
        <v/>
      </c>
      <c r="F45" s="96" t="str">
        <f>+IFERROR(VLOOKUP(V3.1[[#This Row],[Cod. PI24-27]],TPI[],15,FALSE),"")</f>
        <v/>
      </c>
      <c r="G45" s="96" t="str">
        <f>+IFERROR(VLOOKUP(V3.1[[#This Row],[Cod. PI24-27]],TPI[],19,FALSE),"")</f>
        <v/>
      </c>
      <c r="H45" s="96" t="str">
        <f>+IFERROR(VLOOKUP(V3.1[[#This Row],[Cod. PI24-27]],TPI[],20,FALSE),"")</f>
        <v/>
      </c>
      <c r="I45" s="178" t="str">
        <f>+IFERROR(VLOOKUP(V3.1[[#This Row],[Cod. PI24-27]],TC_24[],2,FALSE),"")</f>
        <v/>
      </c>
      <c r="J45" s="179" t="str">
        <f>+IFERROR(VLOOKUP(V3.1[[#This Row],[Cod. PI24-27]],TC_24[],3,FALSE),"")</f>
        <v/>
      </c>
      <c r="K45" s="97" t="str">
        <f>+IFERROR(VLOOKUP(V3.1[[#This Row],[Cod. PI24-27]],TPI[],26,FALSE),"")</f>
        <v/>
      </c>
      <c r="L45" s="98"/>
      <c r="M4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5" s="132">
        <f>IFERROR(V3.1[[#This Row],[TOTAL COMPROMISOS]]/V3.1[[#This Row],[TOTAL PRESUPUESTADO]],0)</f>
        <v>0</v>
      </c>
      <c r="O45" s="132">
        <f>IFERROR(V3.1[[#This Row],[TOTAL OBLIGACIONES]]/V3.1[[#This Row],[TOTAL PRESUPUESTADO]],0)</f>
        <v>0</v>
      </c>
      <c r="P45" s="132"/>
      <c r="Q45" s="132">
        <f>+V3.1[[#This Row],[Beneficiarios proyectados]]</f>
        <v>0</v>
      </c>
      <c r="R45" s="99"/>
      <c r="S45" s="111"/>
      <c r="T45" s="101"/>
      <c r="U45" s="102"/>
      <c r="V45" s="102"/>
      <c r="W45" s="103">
        <f>+SUM(V3.1[[#This Row],[P_Recursos propios ]:[P_Otros ]])</f>
        <v>0</v>
      </c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12"/>
      <c r="AM45" s="105">
        <f>+SUM(V3.1[[#This Row],[C_Recursos propios ]:[C_Otros ]])</f>
        <v>0</v>
      </c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6"/>
      <c r="BB45" s="106"/>
      <c r="BC45" s="107">
        <f>+SUM(V3.1[[#This Row],[O_Recursos propios ]:[O_Otros ]])</f>
        <v>0</v>
      </c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13"/>
      <c r="BO45" s="112"/>
      <c r="BP45" s="112"/>
      <c r="BQ45" s="114"/>
      <c r="BR45" s="114"/>
      <c r="BS45" s="114"/>
      <c r="BT45" s="106"/>
      <c r="BU45" s="108"/>
    </row>
    <row r="46" spans="1:123" s="109" customFormat="1" ht="15.6" hidden="1" x14ac:dyDescent="0.3">
      <c r="A46" s="169"/>
      <c r="B46" s="94" t="str">
        <f>+IFERROR(VLOOKUP(V3.1[[#This Row],[Cod. PI24-27]],TPI[],18,FALSE),"")</f>
        <v/>
      </c>
      <c r="C46" s="95"/>
      <c r="D46" s="96" t="str">
        <f>+IFERROR(VLOOKUP(V3.1[[#This Row],[Cod. PI24-27]],TPI[],4,FALSE),"")</f>
        <v/>
      </c>
      <c r="E46" s="96" t="str">
        <f>+IFERROR(VLOOKUP(V3.1[[#This Row],[Cod. PI24-27]],TPI[],12,FALSE),"")</f>
        <v/>
      </c>
      <c r="F46" s="96" t="str">
        <f>+IFERROR(VLOOKUP(V3.1[[#This Row],[Cod. PI24-27]],TPI[],15,FALSE),"")</f>
        <v/>
      </c>
      <c r="G46" s="96" t="str">
        <f>+IFERROR(VLOOKUP(V3.1[[#This Row],[Cod. PI24-27]],TPI[],19,FALSE),"")</f>
        <v/>
      </c>
      <c r="H46" s="96" t="str">
        <f>+IFERROR(VLOOKUP(V3.1[[#This Row],[Cod. PI24-27]],TPI[],20,FALSE),"")</f>
        <v/>
      </c>
      <c r="I46" s="178" t="str">
        <f>+IFERROR(VLOOKUP(V3.1[[#This Row],[Cod. PI24-27]],TC_24[],2,FALSE),"")</f>
        <v/>
      </c>
      <c r="J46" s="179" t="str">
        <f>+IFERROR(VLOOKUP(V3.1[[#This Row],[Cod. PI24-27]],TC_24[],3,FALSE),"")</f>
        <v/>
      </c>
      <c r="K46" s="97" t="str">
        <f>+IFERROR(VLOOKUP(V3.1[[#This Row],[Cod. PI24-27]],TPI[],26,FALSE),"")</f>
        <v/>
      </c>
      <c r="L46" s="98"/>
      <c r="M4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6" s="132">
        <f>IFERROR(V3.1[[#This Row],[TOTAL COMPROMISOS]]/V3.1[[#This Row],[TOTAL PRESUPUESTADO]],0)</f>
        <v>0</v>
      </c>
      <c r="O46" s="132">
        <f>IFERROR(V3.1[[#This Row],[TOTAL OBLIGACIONES]]/V3.1[[#This Row],[TOTAL PRESUPUESTADO]],0)</f>
        <v>0</v>
      </c>
      <c r="P46" s="132"/>
      <c r="Q46" s="132">
        <f>+V3.1[[#This Row],[Beneficiarios proyectados]]</f>
        <v>0</v>
      </c>
      <c r="R46" s="99"/>
      <c r="S46" s="111"/>
      <c r="T46" s="101"/>
      <c r="U46" s="102"/>
      <c r="V46" s="102"/>
      <c r="W46" s="103">
        <f>+SUM(V3.1[[#This Row],[P_Recursos propios ]:[P_Otros ]])</f>
        <v>0</v>
      </c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12"/>
      <c r="AM46" s="105">
        <f>+SUM(V3.1[[#This Row],[C_Recursos propios ]:[C_Otros ]])</f>
        <v>0</v>
      </c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6"/>
      <c r="BB46" s="106"/>
      <c r="BC46" s="107">
        <f>+SUM(V3.1[[#This Row],[O_Recursos propios ]:[O_Otros ]])</f>
        <v>0</v>
      </c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13"/>
      <c r="BO46" s="112"/>
      <c r="BP46" s="112"/>
      <c r="BQ46" s="114"/>
      <c r="BR46" s="114"/>
      <c r="BS46" s="114"/>
      <c r="BT46" s="106"/>
      <c r="BU46" s="108"/>
    </row>
    <row r="47" spans="1:123" s="109" customFormat="1" ht="15.6" hidden="1" x14ac:dyDescent="0.3">
      <c r="A47" s="169"/>
      <c r="B47" s="94" t="str">
        <f>+IFERROR(VLOOKUP(V3.1[[#This Row],[Cod. PI24-27]],TPI[],18,FALSE),"")</f>
        <v/>
      </c>
      <c r="C47" s="95"/>
      <c r="D47" s="96" t="str">
        <f>+IFERROR(VLOOKUP(V3.1[[#This Row],[Cod. PI24-27]],TPI[],4,FALSE),"")</f>
        <v/>
      </c>
      <c r="E47" s="96" t="str">
        <f>+IFERROR(VLOOKUP(V3.1[[#This Row],[Cod. PI24-27]],TPI[],12,FALSE),"")</f>
        <v/>
      </c>
      <c r="F47" s="96" t="str">
        <f>+IFERROR(VLOOKUP(V3.1[[#This Row],[Cod. PI24-27]],TPI[],15,FALSE),"")</f>
        <v/>
      </c>
      <c r="G47" s="96" t="str">
        <f>+IFERROR(VLOOKUP(V3.1[[#This Row],[Cod. PI24-27]],TPI[],19,FALSE),"")</f>
        <v/>
      </c>
      <c r="H47" s="96" t="str">
        <f>+IFERROR(VLOOKUP(V3.1[[#This Row],[Cod. PI24-27]],TPI[],20,FALSE),"")</f>
        <v/>
      </c>
      <c r="I47" s="178" t="str">
        <f>+IFERROR(VLOOKUP(V3.1[[#This Row],[Cod. PI24-27]],TC_24[],2,FALSE),"")</f>
        <v/>
      </c>
      <c r="J47" s="179" t="str">
        <f>+IFERROR(VLOOKUP(V3.1[[#This Row],[Cod. PI24-27]],TC_24[],3,FALSE),"")</f>
        <v/>
      </c>
      <c r="K47" s="97" t="str">
        <f>+IFERROR(VLOOKUP(V3.1[[#This Row],[Cod. PI24-27]],TPI[],26,FALSE),"")</f>
        <v/>
      </c>
      <c r="L47" s="98"/>
      <c r="M4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7" s="132">
        <f>IFERROR(V3.1[[#This Row],[TOTAL COMPROMISOS]]/V3.1[[#This Row],[TOTAL PRESUPUESTADO]],0)</f>
        <v>0</v>
      </c>
      <c r="O47" s="132">
        <f>IFERROR(V3.1[[#This Row],[TOTAL OBLIGACIONES]]/V3.1[[#This Row],[TOTAL PRESUPUESTADO]],0)</f>
        <v>0</v>
      </c>
      <c r="P47" s="132"/>
      <c r="Q47" s="132">
        <f>+V3.1[[#This Row],[Beneficiarios proyectados]]</f>
        <v>0</v>
      </c>
      <c r="R47" s="99"/>
      <c r="S47" s="111"/>
      <c r="T47" s="101"/>
      <c r="U47" s="102"/>
      <c r="V47" s="102"/>
      <c r="W47" s="103">
        <f>+SUM(V3.1[[#This Row],[P_Recursos propios ]:[P_Otros ]])</f>
        <v>0</v>
      </c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12"/>
      <c r="AM47" s="105">
        <f>+SUM(V3.1[[#This Row],[C_Recursos propios ]:[C_Otros ]])</f>
        <v>0</v>
      </c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6"/>
      <c r="BB47" s="106"/>
      <c r="BC47" s="107">
        <f>+SUM(V3.1[[#This Row],[O_Recursos propios ]:[O_Otros ]])</f>
        <v>0</v>
      </c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13"/>
      <c r="BO47" s="112"/>
      <c r="BP47" s="112"/>
      <c r="BQ47" s="114"/>
      <c r="BR47" s="114"/>
      <c r="BS47" s="114"/>
      <c r="BT47" s="106"/>
      <c r="BU47" s="108"/>
    </row>
    <row r="48" spans="1:123" s="109" customFormat="1" ht="15.6" hidden="1" x14ac:dyDescent="0.3">
      <c r="A48" s="169"/>
      <c r="B48" s="94" t="str">
        <f>+IFERROR(VLOOKUP(V3.1[[#This Row],[Cod. PI24-27]],TPI[],18,FALSE),"")</f>
        <v/>
      </c>
      <c r="C48" s="95"/>
      <c r="D48" s="96" t="str">
        <f>+IFERROR(VLOOKUP(V3.1[[#This Row],[Cod. PI24-27]],TPI[],4,FALSE),"")</f>
        <v/>
      </c>
      <c r="E48" s="96" t="str">
        <f>+IFERROR(VLOOKUP(V3.1[[#This Row],[Cod. PI24-27]],TPI[],12,FALSE),"")</f>
        <v/>
      </c>
      <c r="F48" s="96" t="str">
        <f>+IFERROR(VLOOKUP(V3.1[[#This Row],[Cod. PI24-27]],TPI[],15,FALSE),"")</f>
        <v/>
      </c>
      <c r="G48" s="96" t="str">
        <f>+IFERROR(VLOOKUP(V3.1[[#This Row],[Cod. PI24-27]],TPI[],19,FALSE),"")</f>
        <v/>
      </c>
      <c r="H48" s="96" t="str">
        <f>+IFERROR(VLOOKUP(V3.1[[#This Row],[Cod. PI24-27]],TPI[],20,FALSE),"")</f>
        <v/>
      </c>
      <c r="I48" s="178" t="str">
        <f>+IFERROR(VLOOKUP(V3.1[[#This Row],[Cod. PI24-27]],TC_24[],2,FALSE),"")</f>
        <v/>
      </c>
      <c r="J48" s="179" t="str">
        <f>+IFERROR(VLOOKUP(V3.1[[#This Row],[Cod. PI24-27]],TC_24[],3,FALSE),"")</f>
        <v/>
      </c>
      <c r="K48" s="97" t="str">
        <f>+IFERROR(VLOOKUP(V3.1[[#This Row],[Cod. PI24-27]],TPI[],26,FALSE),"")</f>
        <v/>
      </c>
      <c r="L48" s="98"/>
      <c r="M4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8" s="132">
        <f>IFERROR(V3.1[[#This Row],[TOTAL COMPROMISOS]]/V3.1[[#This Row],[TOTAL PRESUPUESTADO]],0)</f>
        <v>0</v>
      </c>
      <c r="O48" s="132">
        <f>IFERROR(V3.1[[#This Row],[TOTAL OBLIGACIONES]]/V3.1[[#This Row],[TOTAL PRESUPUESTADO]],0)</f>
        <v>0</v>
      </c>
      <c r="P48" s="132"/>
      <c r="Q48" s="132">
        <f>+V3.1[[#This Row],[Beneficiarios proyectados]]</f>
        <v>0</v>
      </c>
      <c r="R48" s="99"/>
      <c r="S48" s="111"/>
      <c r="T48" s="101"/>
      <c r="U48" s="102"/>
      <c r="V48" s="102"/>
      <c r="W48" s="103">
        <f>+SUM(V3.1[[#This Row],[P_Recursos propios ]:[P_Otros ]])</f>
        <v>0</v>
      </c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12"/>
      <c r="AM48" s="105">
        <f>+SUM(V3.1[[#This Row],[C_Recursos propios ]:[C_Otros ]])</f>
        <v>0</v>
      </c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6"/>
      <c r="BB48" s="106"/>
      <c r="BC48" s="107">
        <f>+SUM(V3.1[[#This Row],[O_Recursos propios ]:[O_Otros ]])</f>
        <v>0</v>
      </c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13"/>
      <c r="BO48" s="112"/>
      <c r="BP48" s="112"/>
      <c r="BQ48" s="114"/>
      <c r="BR48" s="114"/>
      <c r="BS48" s="114"/>
      <c r="BT48" s="106"/>
      <c r="BU48" s="108"/>
    </row>
    <row r="49" spans="1:73" s="109" customFormat="1" ht="15.6" hidden="1" x14ac:dyDescent="0.3">
      <c r="A49" s="169"/>
      <c r="B49" s="94" t="str">
        <f>+IFERROR(VLOOKUP(V3.1[[#This Row],[Cod. PI24-27]],TPI[],18,FALSE),"")</f>
        <v/>
      </c>
      <c r="C49" s="95"/>
      <c r="D49" s="96" t="str">
        <f>+IFERROR(VLOOKUP(V3.1[[#This Row],[Cod. PI24-27]],TPI[],4,FALSE),"")</f>
        <v/>
      </c>
      <c r="E49" s="96" t="str">
        <f>+IFERROR(VLOOKUP(V3.1[[#This Row],[Cod. PI24-27]],TPI[],12,FALSE),"")</f>
        <v/>
      </c>
      <c r="F49" s="96" t="str">
        <f>+IFERROR(VLOOKUP(V3.1[[#This Row],[Cod. PI24-27]],TPI[],15,FALSE),"")</f>
        <v/>
      </c>
      <c r="G49" s="96" t="str">
        <f>+IFERROR(VLOOKUP(V3.1[[#This Row],[Cod. PI24-27]],TPI[],19,FALSE),"")</f>
        <v/>
      </c>
      <c r="H49" s="96" t="str">
        <f>+IFERROR(VLOOKUP(V3.1[[#This Row],[Cod. PI24-27]],TPI[],20,FALSE),"")</f>
        <v/>
      </c>
      <c r="I49" s="178" t="str">
        <f>+IFERROR(VLOOKUP(V3.1[[#This Row],[Cod. PI24-27]],TC_24[],2,FALSE),"")</f>
        <v/>
      </c>
      <c r="J49" s="179" t="str">
        <f>+IFERROR(VLOOKUP(V3.1[[#This Row],[Cod. PI24-27]],TC_24[],3,FALSE),"")</f>
        <v/>
      </c>
      <c r="K49" s="97" t="str">
        <f>+IFERROR(VLOOKUP(V3.1[[#This Row],[Cod. PI24-27]],TPI[],26,FALSE),"")</f>
        <v/>
      </c>
      <c r="L49" s="98"/>
      <c r="M4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49" s="132">
        <f>IFERROR(V3.1[[#This Row],[TOTAL COMPROMISOS]]/V3.1[[#This Row],[TOTAL PRESUPUESTADO]],0)</f>
        <v>0</v>
      </c>
      <c r="O49" s="132">
        <f>IFERROR(V3.1[[#This Row],[TOTAL OBLIGACIONES]]/V3.1[[#This Row],[TOTAL PRESUPUESTADO]],0)</f>
        <v>0</v>
      </c>
      <c r="P49" s="132"/>
      <c r="Q49" s="132">
        <f>+V3.1[[#This Row],[Beneficiarios proyectados]]</f>
        <v>0</v>
      </c>
      <c r="R49" s="99"/>
      <c r="S49" s="111"/>
      <c r="T49" s="101"/>
      <c r="U49" s="102"/>
      <c r="V49" s="102"/>
      <c r="W49" s="103">
        <f>+SUM(V3.1[[#This Row],[P_Recursos propios ]:[P_Otros ]])</f>
        <v>0</v>
      </c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12"/>
      <c r="AM49" s="105">
        <f>+SUM(V3.1[[#This Row],[C_Recursos propios ]:[C_Otros ]])</f>
        <v>0</v>
      </c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6"/>
      <c r="BB49" s="106"/>
      <c r="BC49" s="107">
        <f>+SUM(V3.1[[#This Row],[O_Recursos propios ]:[O_Otros ]])</f>
        <v>0</v>
      </c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13"/>
      <c r="BO49" s="112"/>
      <c r="BP49" s="112"/>
      <c r="BQ49" s="114"/>
      <c r="BR49" s="114"/>
      <c r="BS49" s="114"/>
      <c r="BT49" s="106"/>
      <c r="BU49" s="108"/>
    </row>
    <row r="50" spans="1:73" s="109" customFormat="1" ht="15.6" hidden="1" x14ac:dyDescent="0.3">
      <c r="A50" s="169"/>
      <c r="B50" s="94" t="str">
        <f>+IFERROR(VLOOKUP(V3.1[[#This Row],[Cod. PI24-27]],TPI[],18,FALSE),"")</f>
        <v/>
      </c>
      <c r="C50" s="95"/>
      <c r="D50" s="96" t="str">
        <f>+IFERROR(VLOOKUP(V3.1[[#This Row],[Cod. PI24-27]],TPI[],4,FALSE),"")</f>
        <v/>
      </c>
      <c r="E50" s="96" t="str">
        <f>+IFERROR(VLOOKUP(V3.1[[#This Row],[Cod. PI24-27]],TPI[],12,FALSE),"")</f>
        <v/>
      </c>
      <c r="F50" s="96" t="str">
        <f>+IFERROR(VLOOKUP(V3.1[[#This Row],[Cod. PI24-27]],TPI[],15,FALSE),"")</f>
        <v/>
      </c>
      <c r="G50" s="96" t="str">
        <f>+IFERROR(VLOOKUP(V3.1[[#This Row],[Cod. PI24-27]],TPI[],19,FALSE),"")</f>
        <v/>
      </c>
      <c r="H50" s="96" t="str">
        <f>+IFERROR(VLOOKUP(V3.1[[#This Row],[Cod. PI24-27]],TPI[],20,FALSE),"")</f>
        <v/>
      </c>
      <c r="I50" s="178" t="str">
        <f>+IFERROR(VLOOKUP(V3.1[[#This Row],[Cod. PI24-27]],TC_24[],2,FALSE),"")</f>
        <v/>
      </c>
      <c r="J50" s="179" t="str">
        <f>+IFERROR(VLOOKUP(V3.1[[#This Row],[Cod. PI24-27]],TC_24[],3,FALSE),"")</f>
        <v/>
      </c>
      <c r="K50" s="97" t="str">
        <f>+IFERROR(VLOOKUP(V3.1[[#This Row],[Cod. PI24-27]],TPI[],26,FALSE),"")</f>
        <v/>
      </c>
      <c r="L50" s="98"/>
      <c r="M5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0" s="132">
        <f>IFERROR(V3.1[[#This Row],[TOTAL COMPROMISOS]]/V3.1[[#This Row],[TOTAL PRESUPUESTADO]],0)</f>
        <v>0</v>
      </c>
      <c r="O50" s="132">
        <f>IFERROR(V3.1[[#This Row],[TOTAL OBLIGACIONES]]/V3.1[[#This Row],[TOTAL PRESUPUESTADO]],0)</f>
        <v>0</v>
      </c>
      <c r="P50" s="132"/>
      <c r="Q50" s="132">
        <f>+V3.1[[#This Row],[Beneficiarios proyectados]]</f>
        <v>0</v>
      </c>
      <c r="R50" s="99"/>
      <c r="S50" s="111"/>
      <c r="T50" s="101"/>
      <c r="U50" s="102"/>
      <c r="V50" s="102"/>
      <c r="W50" s="103">
        <f>+SUM(V3.1[[#This Row],[P_Recursos propios ]:[P_Otros ]])</f>
        <v>0</v>
      </c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12"/>
      <c r="AM50" s="105">
        <f>+SUM(V3.1[[#This Row],[C_Recursos propios ]:[C_Otros ]])</f>
        <v>0</v>
      </c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6"/>
      <c r="BB50" s="106"/>
      <c r="BC50" s="107">
        <f>+SUM(V3.1[[#This Row],[O_Recursos propios ]:[O_Otros ]])</f>
        <v>0</v>
      </c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13"/>
      <c r="BO50" s="112"/>
      <c r="BP50" s="112"/>
      <c r="BQ50" s="114"/>
      <c r="BR50" s="114"/>
      <c r="BS50" s="114"/>
      <c r="BT50" s="106"/>
      <c r="BU50" s="108"/>
    </row>
    <row r="51" spans="1:73" s="109" customFormat="1" ht="15.6" hidden="1" x14ac:dyDescent="0.3">
      <c r="A51" s="169"/>
      <c r="B51" s="94" t="str">
        <f>+IFERROR(VLOOKUP(V3.1[[#This Row],[Cod. PI24-27]],TPI[],18,FALSE),"")</f>
        <v/>
      </c>
      <c r="C51" s="95"/>
      <c r="D51" s="96" t="str">
        <f>+IFERROR(VLOOKUP(V3.1[[#This Row],[Cod. PI24-27]],TPI[],4,FALSE),"")</f>
        <v/>
      </c>
      <c r="E51" s="96" t="str">
        <f>+IFERROR(VLOOKUP(V3.1[[#This Row],[Cod. PI24-27]],TPI[],12,FALSE),"")</f>
        <v/>
      </c>
      <c r="F51" s="96" t="str">
        <f>+IFERROR(VLOOKUP(V3.1[[#This Row],[Cod. PI24-27]],TPI[],15,FALSE),"")</f>
        <v/>
      </c>
      <c r="G51" s="96" t="str">
        <f>+IFERROR(VLOOKUP(V3.1[[#This Row],[Cod. PI24-27]],TPI[],19,FALSE),"")</f>
        <v/>
      </c>
      <c r="H51" s="96" t="str">
        <f>+IFERROR(VLOOKUP(V3.1[[#This Row],[Cod. PI24-27]],TPI[],20,FALSE),"")</f>
        <v/>
      </c>
      <c r="I51" s="178" t="str">
        <f>+IFERROR(VLOOKUP(V3.1[[#This Row],[Cod. PI24-27]],TC_24[],2,FALSE),"")</f>
        <v/>
      </c>
      <c r="J51" s="179" t="str">
        <f>+IFERROR(VLOOKUP(V3.1[[#This Row],[Cod. PI24-27]],TC_24[],3,FALSE),"")</f>
        <v/>
      </c>
      <c r="K51" s="97" t="str">
        <f>+IFERROR(VLOOKUP(V3.1[[#This Row],[Cod. PI24-27]],TPI[],26,FALSE),"")</f>
        <v/>
      </c>
      <c r="L51" s="98"/>
      <c r="M5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1" s="132">
        <f>IFERROR(V3.1[[#This Row],[TOTAL COMPROMISOS]]/V3.1[[#This Row],[TOTAL PRESUPUESTADO]],0)</f>
        <v>0</v>
      </c>
      <c r="O51" s="132">
        <f>IFERROR(V3.1[[#This Row],[TOTAL OBLIGACIONES]]/V3.1[[#This Row],[TOTAL PRESUPUESTADO]],0)</f>
        <v>0</v>
      </c>
      <c r="P51" s="132"/>
      <c r="Q51" s="132">
        <f>+V3.1[[#This Row],[Beneficiarios proyectados]]</f>
        <v>0</v>
      </c>
      <c r="R51" s="99"/>
      <c r="S51" s="111"/>
      <c r="T51" s="101"/>
      <c r="U51" s="102"/>
      <c r="V51" s="102"/>
      <c r="W51" s="103">
        <f>+SUM(V3.1[[#This Row],[P_Recursos propios ]:[P_Otros ]])</f>
        <v>0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12"/>
      <c r="AM51" s="105">
        <f>+SUM(V3.1[[#This Row],[C_Recursos propios ]:[C_Otros ]])</f>
        <v>0</v>
      </c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6"/>
      <c r="BB51" s="106"/>
      <c r="BC51" s="107">
        <f>+SUM(V3.1[[#This Row],[O_Recursos propios ]:[O_Otros ]])</f>
        <v>0</v>
      </c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13"/>
      <c r="BO51" s="112"/>
      <c r="BP51" s="112"/>
      <c r="BQ51" s="114"/>
      <c r="BR51" s="114"/>
      <c r="BS51" s="114"/>
      <c r="BT51" s="106"/>
      <c r="BU51" s="108"/>
    </row>
    <row r="52" spans="1:73" s="109" customFormat="1" ht="15.6" hidden="1" x14ac:dyDescent="0.3">
      <c r="A52" s="169"/>
      <c r="B52" s="94" t="str">
        <f>+IFERROR(VLOOKUP(V3.1[[#This Row],[Cod. PI24-27]],TPI[],18,FALSE),"")</f>
        <v/>
      </c>
      <c r="C52" s="95"/>
      <c r="D52" s="96" t="str">
        <f>+IFERROR(VLOOKUP(V3.1[[#This Row],[Cod. PI24-27]],TPI[],4,FALSE),"")</f>
        <v/>
      </c>
      <c r="E52" s="96" t="str">
        <f>+IFERROR(VLOOKUP(V3.1[[#This Row],[Cod. PI24-27]],TPI[],12,FALSE),"")</f>
        <v/>
      </c>
      <c r="F52" s="96" t="str">
        <f>+IFERROR(VLOOKUP(V3.1[[#This Row],[Cod. PI24-27]],TPI[],15,FALSE),"")</f>
        <v/>
      </c>
      <c r="G52" s="96" t="str">
        <f>+IFERROR(VLOOKUP(V3.1[[#This Row],[Cod. PI24-27]],TPI[],19,FALSE),"")</f>
        <v/>
      </c>
      <c r="H52" s="96" t="str">
        <f>+IFERROR(VLOOKUP(V3.1[[#This Row],[Cod. PI24-27]],TPI[],20,FALSE),"")</f>
        <v/>
      </c>
      <c r="I52" s="178" t="str">
        <f>+IFERROR(VLOOKUP(V3.1[[#This Row],[Cod. PI24-27]],TC_24[],2,FALSE),"")</f>
        <v/>
      </c>
      <c r="J52" s="179" t="str">
        <f>+IFERROR(VLOOKUP(V3.1[[#This Row],[Cod. PI24-27]],TC_24[],3,FALSE),"")</f>
        <v/>
      </c>
      <c r="K52" s="97" t="str">
        <f>+IFERROR(VLOOKUP(V3.1[[#This Row],[Cod. PI24-27]],TPI[],26,FALSE),"")</f>
        <v/>
      </c>
      <c r="L52" s="98"/>
      <c r="M5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2" s="132">
        <f>IFERROR(V3.1[[#This Row],[TOTAL COMPROMISOS]]/V3.1[[#This Row],[TOTAL PRESUPUESTADO]],0)</f>
        <v>0</v>
      </c>
      <c r="O52" s="132">
        <f>IFERROR(V3.1[[#This Row],[TOTAL OBLIGACIONES]]/V3.1[[#This Row],[TOTAL PRESUPUESTADO]],0)</f>
        <v>0</v>
      </c>
      <c r="P52" s="132"/>
      <c r="Q52" s="132">
        <f>+V3.1[[#This Row],[Beneficiarios proyectados]]</f>
        <v>0</v>
      </c>
      <c r="R52" s="99"/>
      <c r="S52" s="111"/>
      <c r="T52" s="101"/>
      <c r="U52" s="102"/>
      <c r="V52" s="102"/>
      <c r="W52" s="103">
        <f>+SUM(V3.1[[#This Row],[P_Recursos propios ]:[P_Otros ]])</f>
        <v>0</v>
      </c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12"/>
      <c r="AM52" s="105">
        <f>+SUM(V3.1[[#This Row],[C_Recursos propios ]:[C_Otros ]])</f>
        <v>0</v>
      </c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6"/>
      <c r="BB52" s="106"/>
      <c r="BC52" s="107">
        <f>+SUM(V3.1[[#This Row],[O_Recursos propios ]:[O_Otros ]])</f>
        <v>0</v>
      </c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13"/>
      <c r="BO52" s="112"/>
      <c r="BP52" s="112"/>
      <c r="BQ52" s="114"/>
      <c r="BR52" s="114"/>
      <c r="BS52" s="114"/>
      <c r="BT52" s="106"/>
      <c r="BU52" s="108"/>
    </row>
    <row r="53" spans="1:73" s="109" customFormat="1" ht="15.6" hidden="1" x14ac:dyDescent="0.3">
      <c r="A53" s="169"/>
      <c r="B53" s="94" t="str">
        <f>+IFERROR(VLOOKUP(V3.1[[#This Row],[Cod. PI24-27]],TPI[],18,FALSE),"")</f>
        <v/>
      </c>
      <c r="C53" s="95"/>
      <c r="D53" s="96" t="str">
        <f>+IFERROR(VLOOKUP(V3.1[[#This Row],[Cod. PI24-27]],TPI[],4,FALSE),"")</f>
        <v/>
      </c>
      <c r="E53" s="96" t="str">
        <f>+IFERROR(VLOOKUP(V3.1[[#This Row],[Cod. PI24-27]],TPI[],12,FALSE),"")</f>
        <v/>
      </c>
      <c r="F53" s="96" t="str">
        <f>+IFERROR(VLOOKUP(V3.1[[#This Row],[Cod. PI24-27]],TPI[],15,FALSE),"")</f>
        <v/>
      </c>
      <c r="G53" s="96" t="str">
        <f>+IFERROR(VLOOKUP(V3.1[[#This Row],[Cod. PI24-27]],TPI[],19,FALSE),"")</f>
        <v/>
      </c>
      <c r="H53" s="96" t="str">
        <f>+IFERROR(VLOOKUP(V3.1[[#This Row],[Cod. PI24-27]],TPI[],20,FALSE),"")</f>
        <v/>
      </c>
      <c r="I53" s="178" t="str">
        <f>+IFERROR(VLOOKUP(V3.1[[#This Row],[Cod. PI24-27]],TC_24[],2,FALSE),"")</f>
        <v/>
      </c>
      <c r="J53" s="179" t="str">
        <f>+IFERROR(VLOOKUP(V3.1[[#This Row],[Cod. PI24-27]],TC_24[],3,FALSE),"")</f>
        <v/>
      </c>
      <c r="K53" s="97" t="str">
        <f>+IFERROR(VLOOKUP(V3.1[[#This Row],[Cod. PI24-27]],TPI[],26,FALSE),"")</f>
        <v/>
      </c>
      <c r="L53" s="98"/>
      <c r="M5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3" s="132">
        <f>IFERROR(V3.1[[#This Row],[TOTAL COMPROMISOS]]/V3.1[[#This Row],[TOTAL PRESUPUESTADO]],0)</f>
        <v>0</v>
      </c>
      <c r="O53" s="132">
        <f>IFERROR(V3.1[[#This Row],[TOTAL OBLIGACIONES]]/V3.1[[#This Row],[TOTAL PRESUPUESTADO]],0)</f>
        <v>0</v>
      </c>
      <c r="P53" s="132"/>
      <c r="Q53" s="132">
        <f>+V3.1[[#This Row],[Beneficiarios proyectados]]</f>
        <v>0</v>
      </c>
      <c r="R53" s="99"/>
      <c r="S53" s="111"/>
      <c r="T53" s="101"/>
      <c r="U53" s="102"/>
      <c r="V53" s="102"/>
      <c r="W53" s="103">
        <f>+SUM(V3.1[[#This Row],[P_Recursos propios ]:[P_Otros ]])</f>
        <v>0</v>
      </c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12"/>
      <c r="AM53" s="105">
        <f>+SUM(V3.1[[#This Row],[C_Recursos propios ]:[C_Otros ]])</f>
        <v>0</v>
      </c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6"/>
      <c r="BB53" s="106"/>
      <c r="BC53" s="107">
        <f>+SUM(V3.1[[#This Row],[O_Recursos propios ]:[O_Otros ]])</f>
        <v>0</v>
      </c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13"/>
      <c r="BO53" s="112"/>
      <c r="BP53" s="112"/>
      <c r="BQ53" s="114"/>
      <c r="BR53" s="114"/>
      <c r="BS53" s="114"/>
      <c r="BT53" s="106"/>
      <c r="BU53" s="108"/>
    </row>
    <row r="54" spans="1:73" s="109" customFormat="1" ht="15.6" hidden="1" x14ac:dyDescent="0.3">
      <c r="A54" s="169"/>
      <c r="B54" s="94" t="str">
        <f>+IFERROR(VLOOKUP(V3.1[[#This Row],[Cod. PI24-27]],TPI[],18,FALSE),"")</f>
        <v/>
      </c>
      <c r="C54" s="95"/>
      <c r="D54" s="96" t="str">
        <f>+IFERROR(VLOOKUP(V3.1[[#This Row],[Cod. PI24-27]],TPI[],4,FALSE),"")</f>
        <v/>
      </c>
      <c r="E54" s="96" t="str">
        <f>+IFERROR(VLOOKUP(V3.1[[#This Row],[Cod. PI24-27]],TPI[],12,FALSE),"")</f>
        <v/>
      </c>
      <c r="F54" s="96" t="str">
        <f>+IFERROR(VLOOKUP(V3.1[[#This Row],[Cod. PI24-27]],TPI[],15,FALSE),"")</f>
        <v/>
      </c>
      <c r="G54" s="96" t="str">
        <f>+IFERROR(VLOOKUP(V3.1[[#This Row],[Cod. PI24-27]],TPI[],19,FALSE),"")</f>
        <v/>
      </c>
      <c r="H54" s="96" t="str">
        <f>+IFERROR(VLOOKUP(V3.1[[#This Row],[Cod. PI24-27]],TPI[],20,FALSE),"")</f>
        <v/>
      </c>
      <c r="I54" s="178" t="str">
        <f>+IFERROR(VLOOKUP(V3.1[[#This Row],[Cod. PI24-27]],TC_24[],2,FALSE),"")</f>
        <v/>
      </c>
      <c r="J54" s="179" t="str">
        <f>+IFERROR(VLOOKUP(V3.1[[#This Row],[Cod. PI24-27]],TC_24[],3,FALSE),"")</f>
        <v/>
      </c>
      <c r="K54" s="97" t="str">
        <f>+IFERROR(VLOOKUP(V3.1[[#This Row],[Cod. PI24-27]],TPI[],26,FALSE),"")</f>
        <v/>
      </c>
      <c r="L54" s="98"/>
      <c r="M5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4" s="132">
        <f>IFERROR(V3.1[[#This Row],[TOTAL COMPROMISOS]]/V3.1[[#This Row],[TOTAL PRESUPUESTADO]],0)</f>
        <v>0</v>
      </c>
      <c r="O54" s="132">
        <f>IFERROR(V3.1[[#This Row],[TOTAL OBLIGACIONES]]/V3.1[[#This Row],[TOTAL PRESUPUESTADO]],0)</f>
        <v>0</v>
      </c>
      <c r="P54" s="132"/>
      <c r="Q54" s="132">
        <f>+V3.1[[#This Row],[Beneficiarios proyectados]]</f>
        <v>0</v>
      </c>
      <c r="R54" s="99"/>
      <c r="S54" s="111"/>
      <c r="T54" s="101"/>
      <c r="U54" s="102"/>
      <c r="V54" s="102"/>
      <c r="W54" s="103">
        <f>+SUM(V3.1[[#This Row],[P_Recursos propios ]:[P_Otros ]])</f>
        <v>0</v>
      </c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12"/>
      <c r="AM54" s="105">
        <f>+SUM(V3.1[[#This Row],[C_Recursos propios ]:[C_Otros ]])</f>
        <v>0</v>
      </c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6"/>
      <c r="BB54" s="106"/>
      <c r="BC54" s="107">
        <f>+SUM(V3.1[[#This Row],[O_Recursos propios ]:[O_Otros ]])</f>
        <v>0</v>
      </c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13"/>
      <c r="BO54" s="112"/>
      <c r="BP54" s="112"/>
      <c r="BQ54" s="114"/>
      <c r="BR54" s="114"/>
      <c r="BS54" s="114"/>
      <c r="BT54" s="106"/>
      <c r="BU54" s="108"/>
    </row>
    <row r="55" spans="1:73" s="109" customFormat="1" ht="15.6" hidden="1" x14ac:dyDescent="0.3">
      <c r="A55" s="169"/>
      <c r="B55" s="94" t="str">
        <f>+IFERROR(VLOOKUP(V3.1[[#This Row],[Cod. PI24-27]],TPI[],18,FALSE),"")</f>
        <v/>
      </c>
      <c r="C55" s="95"/>
      <c r="D55" s="96" t="str">
        <f>+IFERROR(VLOOKUP(V3.1[[#This Row],[Cod. PI24-27]],TPI[],4,FALSE),"")</f>
        <v/>
      </c>
      <c r="E55" s="96" t="str">
        <f>+IFERROR(VLOOKUP(V3.1[[#This Row],[Cod. PI24-27]],TPI[],12,FALSE),"")</f>
        <v/>
      </c>
      <c r="F55" s="96" t="str">
        <f>+IFERROR(VLOOKUP(V3.1[[#This Row],[Cod. PI24-27]],TPI[],15,FALSE),"")</f>
        <v/>
      </c>
      <c r="G55" s="96" t="str">
        <f>+IFERROR(VLOOKUP(V3.1[[#This Row],[Cod. PI24-27]],TPI[],19,FALSE),"")</f>
        <v/>
      </c>
      <c r="H55" s="96" t="str">
        <f>+IFERROR(VLOOKUP(V3.1[[#This Row],[Cod. PI24-27]],TPI[],20,FALSE),"")</f>
        <v/>
      </c>
      <c r="I55" s="178" t="str">
        <f>+IFERROR(VLOOKUP(V3.1[[#This Row],[Cod. PI24-27]],TC_24[],2,FALSE),"")</f>
        <v/>
      </c>
      <c r="J55" s="179" t="str">
        <f>+IFERROR(VLOOKUP(V3.1[[#This Row],[Cod. PI24-27]],TC_24[],3,FALSE),"")</f>
        <v/>
      </c>
      <c r="K55" s="97" t="str">
        <f>+IFERROR(VLOOKUP(V3.1[[#This Row],[Cod. PI24-27]],TPI[],26,FALSE),"")</f>
        <v/>
      </c>
      <c r="L55" s="98"/>
      <c r="M5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5" s="132">
        <f>IFERROR(V3.1[[#This Row],[TOTAL COMPROMISOS]]/V3.1[[#This Row],[TOTAL PRESUPUESTADO]],0)</f>
        <v>0</v>
      </c>
      <c r="O55" s="132">
        <f>IFERROR(V3.1[[#This Row],[TOTAL OBLIGACIONES]]/V3.1[[#This Row],[TOTAL PRESUPUESTADO]],0)</f>
        <v>0</v>
      </c>
      <c r="P55" s="132"/>
      <c r="Q55" s="132">
        <f>+V3.1[[#This Row],[Beneficiarios proyectados]]</f>
        <v>0</v>
      </c>
      <c r="R55" s="99"/>
      <c r="S55" s="111"/>
      <c r="T55" s="101"/>
      <c r="U55" s="102"/>
      <c r="V55" s="102"/>
      <c r="W55" s="103">
        <f>+SUM(V3.1[[#This Row],[P_Recursos propios ]:[P_Otros ]])</f>
        <v>0</v>
      </c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12"/>
      <c r="AM55" s="105">
        <f>+SUM(V3.1[[#This Row],[C_Recursos propios ]:[C_Otros ]])</f>
        <v>0</v>
      </c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6"/>
      <c r="BB55" s="106"/>
      <c r="BC55" s="107">
        <f>+SUM(V3.1[[#This Row],[O_Recursos propios ]:[O_Otros ]])</f>
        <v>0</v>
      </c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13"/>
      <c r="BO55" s="112"/>
      <c r="BP55" s="112"/>
      <c r="BQ55" s="114"/>
      <c r="BR55" s="114"/>
      <c r="BS55" s="114"/>
      <c r="BT55" s="106"/>
      <c r="BU55" s="108"/>
    </row>
    <row r="56" spans="1:73" s="109" customFormat="1" ht="15.6" hidden="1" x14ac:dyDescent="0.3">
      <c r="A56" s="169"/>
      <c r="B56" s="94" t="str">
        <f>+IFERROR(VLOOKUP(V3.1[[#This Row],[Cod. PI24-27]],TPI[],18,FALSE),"")</f>
        <v/>
      </c>
      <c r="C56" s="95"/>
      <c r="D56" s="96" t="str">
        <f>+IFERROR(VLOOKUP(V3.1[[#This Row],[Cod. PI24-27]],TPI[],4,FALSE),"")</f>
        <v/>
      </c>
      <c r="E56" s="96" t="str">
        <f>+IFERROR(VLOOKUP(V3.1[[#This Row],[Cod. PI24-27]],TPI[],12,FALSE),"")</f>
        <v/>
      </c>
      <c r="F56" s="96" t="str">
        <f>+IFERROR(VLOOKUP(V3.1[[#This Row],[Cod. PI24-27]],TPI[],15,FALSE),"")</f>
        <v/>
      </c>
      <c r="G56" s="96" t="str">
        <f>+IFERROR(VLOOKUP(V3.1[[#This Row],[Cod. PI24-27]],TPI[],19,FALSE),"")</f>
        <v/>
      </c>
      <c r="H56" s="96" t="str">
        <f>+IFERROR(VLOOKUP(V3.1[[#This Row],[Cod. PI24-27]],TPI[],20,FALSE),"")</f>
        <v/>
      </c>
      <c r="I56" s="178" t="str">
        <f>+IFERROR(VLOOKUP(V3.1[[#This Row],[Cod. PI24-27]],TC_24[],2,FALSE),"")</f>
        <v/>
      </c>
      <c r="J56" s="179" t="str">
        <f>+IFERROR(VLOOKUP(V3.1[[#This Row],[Cod. PI24-27]],TC_24[],3,FALSE),"")</f>
        <v/>
      </c>
      <c r="K56" s="97" t="str">
        <f>+IFERROR(VLOOKUP(V3.1[[#This Row],[Cod. PI24-27]],TPI[],26,FALSE),"")</f>
        <v/>
      </c>
      <c r="L56" s="98"/>
      <c r="M5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6" s="132">
        <f>IFERROR(V3.1[[#This Row],[TOTAL COMPROMISOS]]/V3.1[[#This Row],[TOTAL PRESUPUESTADO]],0)</f>
        <v>0</v>
      </c>
      <c r="O56" s="132">
        <f>IFERROR(V3.1[[#This Row],[TOTAL OBLIGACIONES]]/V3.1[[#This Row],[TOTAL PRESUPUESTADO]],0)</f>
        <v>0</v>
      </c>
      <c r="P56" s="132"/>
      <c r="Q56" s="132">
        <f>+V3.1[[#This Row],[Beneficiarios proyectados]]</f>
        <v>0</v>
      </c>
      <c r="R56" s="99"/>
      <c r="S56" s="111"/>
      <c r="T56" s="101"/>
      <c r="U56" s="102"/>
      <c r="V56" s="102"/>
      <c r="W56" s="103">
        <f>+SUM(V3.1[[#This Row],[P_Recursos propios ]:[P_Otros ]])</f>
        <v>0</v>
      </c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12"/>
      <c r="AM56" s="105">
        <f>+SUM(V3.1[[#This Row],[C_Recursos propios ]:[C_Otros ]])</f>
        <v>0</v>
      </c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6"/>
      <c r="BB56" s="106"/>
      <c r="BC56" s="107">
        <f>+SUM(V3.1[[#This Row],[O_Recursos propios ]:[O_Otros ]])</f>
        <v>0</v>
      </c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13"/>
      <c r="BO56" s="112"/>
      <c r="BP56" s="112"/>
      <c r="BQ56" s="114"/>
      <c r="BR56" s="114"/>
      <c r="BS56" s="114"/>
      <c r="BT56" s="106"/>
      <c r="BU56" s="108"/>
    </row>
    <row r="57" spans="1:73" s="109" customFormat="1" ht="15.6" hidden="1" x14ac:dyDescent="0.3">
      <c r="A57" s="169"/>
      <c r="B57" s="94" t="str">
        <f>+IFERROR(VLOOKUP(V3.1[[#This Row],[Cod. PI24-27]],TPI[],18,FALSE),"")</f>
        <v/>
      </c>
      <c r="C57" s="95"/>
      <c r="D57" s="96" t="str">
        <f>+IFERROR(VLOOKUP(V3.1[[#This Row],[Cod. PI24-27]],TPI[],4,FALSE),"")</f>
        <v/>
      </c>
      <c r="E57" s="96" t="str">
        <f>+IFERROR(VLOOKUP(V3.1[[#This Row],[Cod. PI24-27]],TPI[],12,FALSE),"")</f>
        <v/>
      </c>
      <c r="F57" s="96" t="str">
        <f>+IFERROR(VLOOKUP(V3.1[[#This Row],[Cod. PI24-27]],TPI[],15,FALSE),"")</f>
        <v/>
      </c>
      <c r="G57" s="96" t="str">
        <f>+IFERROR(VLOOKUP(V3.1[[#This Row],[Cod. PI24-27]],TPI[],19,FALSE),"")</f>
        <v/>
      </c>
      <c r="H57" s="96" t="str">
        <f>+IFERROR(VLOOKUP(V3.1[[#This Row],[Cod. PI24-27]],TPI[],20,FALSE),"")</f>
        <v/>
      </c>
      <c r="I57" s="178" t="str">
        <f>+IFERROR(VLOOKUP(V3.1[[#This Row],[Cod. PI24-27]],TC_24[],2,FALSE),"")</f>
        <v/>
      </c>
      <c r="J57" s="179" t="str">
        <f>+IFERROR(VLOOKUP(V3.1[[#This Row],[Cod. PI24-27]],TC_24[],3,FALSE),"")</f>
        <v/>
      </c>
      <c r="K57" s="97" t="str">
        <f>+IFERROR(VLOOKUP(V3.1[[#This Row],[Cod. PI24-27]],TPI[],26,FALSE),"")</f>
        <v/>
      </c>
      <c r="L57" s="98"/>
      <c r="M5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7" s="132">
        <f>IFERROR(V3.1[[#This Row],[TOTAL COMPROMISOS]]/V3.1[[#This Row],[TOTAL PRESUPUESTADO]],0)</f>
        <v>0</v>
      </c>
      <c r="O57" s="132">
        <f>IFERROR(V3.1[[#This Row],[TOTAL OBLIGACIONES]]/V3.1[[#This Row],[TOTAL PRESUPUESTADO]],0)</f>
        <v>0</v>
      </c>
      <c r="P57" s="132"/>
      <c r="Q57" s="132">
        <f>+V3.1[[#This Row],[Beneficiarios proyectados]]</f>
        <v>0</v>
      </c>
      <c r="R57" s="99"/>
      <c r="S57" s="111"/>
      <c r="T57" s="101"/>
      <c r="U57" s="102"/>
      <c r="V57" s="102"/>
      <c r="W57" s="103">
        <f>+SUM(V3.1[[#This Row],[P_Recursos propios ]:[P_Otros ]])</f>
        <v>0</v>
      </c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12"/>
      <c r="AM57" s="105">
        <f>+SUM(V3.1[[#This Row],[C_Recursos propios ]:[C_Otros ]])</f>
        <v>0</v>
      </c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6"/>
      <c r="BB57" s="106"/>
      <c r="BC57" s="107">
        <f>+SUM(V3.1[[#This Row],[O_Recursos propios ]:[O_Otros ]])</f>
        <v>0</v>
      </c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13"/>
      <c r="BO57" s="112"/>
      <c r="BP57" s="112"/>
      <c r="BQ57" s="114"/>
      <c r="BR57" s="114"/>
      <c r="BS57" s="114"/>
      <c r="BT57" s="106"/>
      <c r="BU57" s="108"/>
    </row>
    <row r="58" spans="1:73" s="109" customFormat="1" ht="15.6" hidden="1" x14ac:dyDescent="0.3">
      <c r="A58" s="169"/>
      <c r="B58" s="94" t="str">
        <f>+IFERROR(VLOOKUP(V3.1[[#This Row],[Cod. PI24-27]],TPI[],18,FALSE),"")</f>
        <v/>
      </c>
      <c r="C58" s="95"/>
      <c r="D58" s="96" t="str">
        <f>+IFERROR(VLOOKUP(V3.1[[#This Row],[Cod. PI24-27]],TPI[],4,FALSE),"")</f>
        <v/>
      </c>
      <c r="E58" s="96" t="str">
        <f>+IFERROR(VLOOKUP(V3.1[[#This Row],[Cod. PI24-27]],TPI[],12,FALSE),"")</f>
        <v/>
      </c>
      <c r="F58" s="96" t="str">
        <f>+IFERROR(VLOOKUP(V3.1[[#This Row],[Cod. PI24-27]],TPI[],15,FALSE),"")</f>
        <v/>
      </c>
      <c r="G58" s="96" t="str">
        <f>+IFERROR(VLOOKUP(V3.1[[#This Row],[Cod. PI24-27]],TPI[],19,FALSE),"")</f>
        <v/>
      </c>
      <c r="H58" s="96" t="str">
        <f>+IFERROR(VLOOKUP(V3.1[[#This Row],[Cod. PI24-27]],TPI[],20,FALSE),"")</f>
        <v/>
      </c>
      <c r="I58" s="178" t="str">
        <f>+IFERROR(VLOOKUP(V3.1[[#This Row],[Cod. PI24-27]],TC_24[],2,FALSE),"")</f>
        <v/>
      </c>
      <c r="J58" s="179" t="str">
        <f>+IFERROR(VLOOKUP(V3.1[[#This Row],[Cod. PI24-27]],TC_24[],3,FALSE),"")</f>
        <v/>
      </c>
      <c r="K58" s="97" t="str">
        <f>+IFERROR(VLOOKUP(V3.1[[#This Row],[Cod. PI24-27]],TPI[],26,FALSE),"")</f>
        <v/>
      </c>
      <c r="L58" s="98"/>
      <c r="M5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8" s="132">
        <f>IFERROR(V3.1[[#This Row],[TOTAL COMPROMISOS]]/V3.1[[#This Row],[TOTAL PRESUPUESTADO]],0)</f>
        <v>0</v>
      </c>
      <c r="O58" s="132">
        <f>IFERROR(V3.1[[#This Row],[TOTAL OBLIGACIONES]]/V3.1[[#This Row],[TOTAL PRESUPUESTADO]],0)</f>
        <v>0</v>
      </c>
      <c r="P58" s="132"/>
      <c r="Q58" s="132">
        <f>+V3.1[[#This Row],[Beneficiarios proyectados]]</f>
        <v>0</v>
      </c>
      <c r="R58" s="99"/>
      <c r="S58" s="111"/>
      <c r="T58" s="101"/>
      <c r="U58" s="102"/>
      <c r="V58" s="102"/>
      <c r="W58" s="103">
        <f>+SUM(V3.1[[#This Row],[P_Recursos propios ]:[P_Otros ]])</f>
        <v>0</v>
      </c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12"/>
      <c r="AM58" s="105">
        <f>+SUM(V3.1[[#This Row],[C_Recursos propios ]:[C_Otros ]])</f>
        <v>0</v>
      </c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6"/>
      <c r="BB58" s="106"/>
      <c r="BC58" s="107">
        <f>+SUM(V3.1[[#This Row],[O_Recursos propios ]:[O_Otros ]])</f>
        <v>0</v>
      </c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13"/>
      <c r="BO58" s="112"/>
      <c r="BP58" s="112"/>
      <c r="BQ58" s="114"/>
      <c r="BR58" s="114"/>
      <c r="BS58" s="114"/>
      <c r="BT58" s="106"/>
      <c r="BU58" s="108"/>
    </row>
    <row r="59" spans="1:73" s="109" customFormat="1" ht="15.6" hidden="1" x14ac:dyDescent="0.3">
      <c r="A59" s="169"/>
      <c r="B59" s="94" t="str">
        <f>+IFERROR(VLOOKUP(V3.1[[#This Row],[Cod. PI24-27]],TPI[],18,FALSE),"")</f>
        <v/>
      </c>
      <c r="C59" s="95"/>
      <c r="D59" s="96" t="str">
        <f>+IFERROR(VLOOKUP(V3.1[[#This Row],[Cod. PI24-27]],TPI[],4,FALSE),"")</f>
        <v/>
      </c>
      <c r="E59" s="96" t="str">
        <f>+IFERROR(VLOOKUP(V3.1[[#This Row],[Cod. PI24-27]],TPI[],12,FALSE),"")</f>
        <v/>
      </c>
      <c r="F59" s="96" t="str">
        <f>+IFERROR(VLOOKUP(V3.1[[#This Row],[Cod. PI24-27]],TPI[],15,FALSE),"")</f>
        <v/>
      </c>
      <c r="G59" s="96" t="str">
        <f>+IFERROR(VLOOKUP(V3.1[[#This Row],[Cod. PI24-27]],TPI[],19,FALSE),"")</f>
        <v/>
      </c>
      <c r="H59" s="96" t="str">
        <f>+IFERROR(VLOOKUP(V3.1[[#This Row],[Cod. PI24-27]],TPI[],20,FALSE),"")</f>
        <v/>
      </c>
      <c r="I59" s="178" t="str">
        <f>+IFERROR(VLOOKUP(V3.1[[#This Row],[Cod. PI24-27]],TC_24[],2,FALSE),"")</f>
        <v/>
      </c>
      <c r="J59" s="179" t="str">
        <f>+IFERROR(VLOOKUP(V3.1[[#This Row],[Cod. PI24-27]],TC_24[],3,FALSE),"")</f>
        <v/>
      </c>
      <c r="K59" s="97" t="str">
        <f>+IFERROR(VLOOKUP(V3.1[[#This Row],[Cod. PI24-27]],TPI[],26,FALSE),"")</f>
        <v/>
      </c>
      <c r="L59" s="98"/>
      <c r="M5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59" s="132">
        <f>IFERROR(V3.1[[#This Row],[TOTAL COMPROMISOS]]/V3.1[[#This Row],[TOTAL PRESUPUESTADO]],0)</f>
        <v>0</v>
      </c>
      <c r="O59" s="132">
        <f>IFERROR(V3.1[[#This Row],[TOTAL OBLIGACIONES]]/V3.1[[#This Row],[TOTAL PRESUPUESTADO]],0)</f>
        <v>0</v>
      </c>
      <c r="P59" s="132"/>
      <c r="Q59" s="132">
        <f>+V3.1[[#This Row],[Beneficiarios proyectados]]</f>
        <v>0</v>
      </c>
      <c r="R59" s="99"/>
      <c r="S59" s="111"/>
      <c r="T59" s="101"/>
      <c r="U59" s="102"/>
      <c r="V59" s="102"/>
      <c r="W59" s="103">
        <f>+SUM(V3.1[[#This Row],[P_Recursos propios ]:[P_Otros ]])</f>
        <v>0</v>
      </c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12"/>
      <c r="AM59" s="105">
        <f>+SUM(V3.1[[#This Row],[C_Recursos propios ]:[C_Otros ]])</f>
        <v>0</v>
      </c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6"/>
      <c r="BB59" s="106"/>
      <c r="BC59" s="107">
        <f>+SUM(V3.1[[#This Row],[O_Recursos propios ]:[O_Otros ]])</f>
        <v>0</v>
      </c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13"/>
      <c r="BO59" s="112"/>
      <c r="BP59" s="112"/>
      <c r="BQ59" s="114"/>
      <c r="BR59" s="114"/>
      <c r="BS59" s="114"/>
      <c r="BT59" s="106"/>
      <c r="BU59" s="108"/>
    </row>
    <row r="60" spans="1:73" s="109" customFormat="1" ht="15.6" hidden="1" x14ac:dyDescent="0.3">
      <c r="A60" s="169"/>
      <c r="B60" s="94" t="str">
        <f>+IFERROR(VLOOKUP(V3.1[[#This Row],[Cod. PI24-27]],TPI[],18,FALSE),"")</f>
        <v/>
      </c>
      <c r="C60" s="95"/>
      <c r="D60" s="96" t="str">
        <f>+IFERROR(VLOOKUP(V3.1[[#This Row],[Cod. PI24-27]],TPI[],4,FALSE),"")</f>
        <v/>
      </c>
      <c r="E60" s="96" t="str">
        <f>+IFERROR(VLOOKUP(V3.1[[#This Row],[Cod. PI24-27]],TPI[],12,FALSE),"")</f>
        <v/>
      </c>
      <c r="F60" s="96" t="str">
        <f>+IFERROR(VLOOKUP(V3.1[[#This Row],[Cod. PI24-27]],TPI[],15,FALSE),"")</f>
        <v/>
      </c>
      <c r="G60" s="96" t="str">
        <f>+IFERROR(VLOOKUP(V3.1[[#This Row],[Cod. PI24-27]],TPI[],19,FALSE),"")</f>
        <v/>
      </c>
      <c r="H60" s="96" t="str">
        <f>+IFERROR(VLOOKUP(V3.1[[#This Row],[Cod. PI24-27]],TPI[],20,FALSE),"")</f>
        <v/>
      </c>
      <c r="I60" s="178" t="str">
        <f>+IFERROR(VLOOKUP(V3.1[[#This Row],[Cod. PI24-27]],TC_24[],2,FALSE),"")</f>
        <v/>
      </c>
      <c r="J60" s="179" t="str">
        <f>+IFERROR(VLOOKUP(V3.1[[#This Row],[Cod. PI24-27]],TC_24[],3,FALSE),"")</f>
        <v/>
      </c>
      <c r="K60" s="97" t="str">
        <f>+IFERROR(VLOOKUP(V3.1[[#This Row],[Cod. PI24-27]],TPI[],26,FALSE),"")</f>
        <v/>
      </c>
      <c r="L60" s="98"/>
      <c r="M6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0" s="132">
        <f>IFERROR(V3.1[[#This Row],[TOTAL COMPROMISOS]]/V3.1[[#This Row],[TOTAL PRESUPUESTADO]],0)</f>
        <v>0</v>
      </c>
      <c r="O60" s="132">
        <f>IFERROR(V3.1[[#This Row],[TOTAL OBLIGACIONES]]/V3.1[[#This Row],[TOTAL PRESUPUESTADO]],0)</f>
        <v>0</v>
      </c>
      <c r="P60" s="132"/>
      <c r="Q60" s="132">
        <f>+V3.1[[#This Row],[Beneficiarios proyectados]]</f>
        <v>0</v>
      </c>
      <c r="R60" s="99"/>
      <c r="S60" s="111"/>
      <c r="T60" s="101"/>
      <c r="U60" s="102"/>
      <c r="V60" s="102"/>
      <c r="W60" s="103">
        <f>+SUM(V3.1[[#This Row],[P_Recursos propios ]:[P_Otros ]])</f>
        <v>0</v>
      </c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12"/>
      <c r="AM60" s="105">
        <f>+SUM(V3.1[[#This Row],[C_Recursos propios ]:[C_Otros ]])</f>
        <v>0</v>
      </c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6"/>
      <c r="BB60" s="106"/>
      <c r="BC60" s="107">
        <f>+SUM(V3.1[[#This Row],[O_Recursos propios ]:[O_Otros ]])</f>
        <v>0</v>
      </c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13"/>
      <c r="BO60" s="112"/>
      <c r="BP60" s="112"/>
      <c r="BQ60" s="114"/>
      <c r="BR60" s="114"/>
      <c r="BS60" s="114"/>
      <c r="BT60" s="106"/>
      <c r="BU60" s="108"/>
    </row>
    <row r="61" spans="1:73" s="109" customFormat="1" ht="15.6" hidden="1" x14ac:dyDescent="0.3">
      <c r="A61" s="169"/>
      <c r="B61" s="94" t="str">
        <f>+IFERROR(VLOOKUP(V3.1[[#This Row],[Cod. PI24-27]],TPI[],18,FALSE),"")</f>
        <v/>
      </c>
      <c r="C61" s="95"/>
      <c r="D61" s="96" t="str">
        <f>+IFERROR(VLOOKUP(V3.1[[#This Row],[Cod. PI24-27]],TPI[],4,FALSE),"")</f>
        <v/>
      </c>
      <c r="E61" s="96" t="str">
        <f>+IFERROR(VLOOKUP(V3.1[[#This Row],[Cod. PI24-27]],TPI[],12,FALSE),"")</f>
        <v/>
      </c>
      <c r="F61" s="96" t="str">
        <f>+IFERROR(VLOOKUP(V3.1[[#This Row],[Cod. PI24-27]],TPI[],15,FALSE),"")</f>
        <v/>
      </c>
      <c r="G61" s="96" t="str">
        <f>+IFERROR(VLOOKUP(V3.1[[#This Row],[Cod. PI24-27]],TPI[],19,FALSE),"")</f>
        <v/>
      </c>
      <c r="H61" s="96" t="str">
        <f>+IFERROR(VLOOKUP(V3.1[[#This Row],[Cod. PI24-27]],TPI[],20,FALSE),"")</f>
        <v/>
      </c>
      <c r="I61" s="178" t="str">
        <f>+IFERROR(VLOOKUP(V3.1[[#This Row],[Cod. PI24-27]],TC_24[],2,FALSE),"")</f>
        <v/>
      </c>
      <c r="J61" s="179" t="str">
        <f>+IFERROR(VLOOKUP(V3.1[[#This Row],[Cod. PI24-27]],TC_24[],3,FALSE),"")</f>
        <v/>
      </c>
      <c r="K61" s="97" t="str">
        <f>+IFERROR(VLOOKUP(V3.1[[#This Row],[Cod. PI24-27]],TPI[],26,FALSE),"")</f>
        <v/>
      </c>
      <c r="L61" s="98"/>
      <c r="M6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1" s="132">
        <f>IFERROR(V3.1[[#This Row],[TOTAL COMPROMISOS]]/V3.1[[#This Row],[TOTAL PRESUPUESTADO]],0)</f>
        <v>0</v>
      </c>
      <c r="O61" s="132">
        <f>IFERROR(V3.1[[#This Row],[TOTAL OBLIGACIONES]]/V3.1[[#This Row],[TOTAL PRESUPUESTADO]],0)</f>
        <v>0</v>
      </c>
      <c r="P61" s="132"/>
      <c r="Q61" s="132">
        <f>+V3.1[[#This Row],[Beneficiarios proyectados]]</f>
        <v>0</v>
      </c>
      <c r="R61" s="99"/>
      <c r="S61" s="111"/>
      <c r="T61" s="101"/>
      <c r="U61" s="102"/>
      <c r="V61" s="102"/>
      <c r="W61" s="103">
        <f>+SUM(V3.1[[#This Row],[P_Recursos propios ]:[P_Otros ]])</f>
        <v>0</v>
      </c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12"/>
      <c r="AM61" s="105">
        <f>+SUM(V3.1[[#This Row],[C_Recursos propios ]:[C_Otros ]])</f>
        <v>0</v>
      </c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6"/>
      <c r="BB61" s="106"/>
      <c r="BC61" s="107">
        <f>+SUM(V3.1[[#This Row],[O_Recursos propios ]:[O_Otros ]])</f>
        <v>0</v>
      </c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13"/>
      <c r="BO61" s="112"/>
      <c r="BP61" s="112"/>
      <c r="BQ61" s="114"/>
      <c r="BR61" s="114"/>
      <c r="BS61" s="114"/>
      <c r="BT61" s="106"/>
      <c r="BU61" s="108"/>
    </row>
    <row r="62" spans="1:73" s="109" customFormat="1" ht="15.6" hidden="1" x14ac:dyDescent="0.3">
      <c r="A62" s="169"/>
      <c r="B62" s="94" t="str">
        <f>+IFERROR(VLOOKUP(V3.1[[#This Row],[Cod. PI24-27]],TPI[],18,FALSE),"")</f>
        <v/>
      </c>
      <c r="C62" s="95"/>
      <c r="D62" s="96" t="str">
        <f>+IFERROR(VLOOKUP(V3.1[[#This Row],[Cod. PI24-27]],TPI[],4,FALSE),"")</f>
        <v/>
      </c>
      <c r="E62" s="96" t="str">
        <f>+IFERROR(VLOOKUP(V3.1[[#This Row],[Cod. PI24-27]],TPI[],12,FALSE),"")</f>
        <v/>
      </c>
      <c r="F62" s="96" t="str">
        <f>+IFERROR(VLOOKUP(V3.1[[#This Row],[Cod. PI24-27]],TPI[],15,FALSE),"")</f>
        <v/>
      </c>
      <c r="G62" s="96" t="str">
        <f>+IFERROR(VLOOKUP(V3.1[[#This Row],[Cod. PI24-27]],TPI[],19,FALSE),"")</f>
        <v/>
      </c>
      <c r="H62" s="96" t="str">
        <f>+IFERROR(VLOOKUP(V3.1[[#This Row],[Cod. PI24-27]],TPI[],20,FALSE),"")</f>
        <v/>
      </c>
      <c r="I62" s="178" t="str">
        <f>+IFERROR(VLOOKUP(V3.1[[#This Row],[Cod. PI24-27]],TC_24[],2,FALSE),"")</f>
        <v/>
      </c>
      <c r="J62" s="179" t="str">
        <f>+IFERROR(VLOOKUP(V3.1[[#This Row],[Cod. PI24-27]],TC_24[],3,FALSE),"")</f>
        <v/>
      </c>
      <c r="K62" s="97" t="str">
        <f>+IFERROR(VLOOKUP(V3.1[[#This Row],[Cod. PI24-27]],TPI[],26,FALSE),"")</f>
        <v/>
      </c>
      <c r="L62" s="98"/>
      <c r="M6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2" s="132">
        <f>IFERROR(V3.1[[#This Row],[TOTAL COMPROMISOS]]/V3.1[[#This Row],[TOTAL PRESUPUESTADO]],0)</f>
        <v>0</v>
      </c>
      <c r="O62" s="132">
        <f>IFERROR(V3.1[[#This Row],[TOTAL OBLIGACIONES]]/V3.1[[#This Row],[TOTAL PRESUPUESTADO]],0)</f>
        <v>0</v>
      </c>
      <c r="P62" s="132"/>
      <c r="Q62" s="132">
        <f>+V3.1[[#This Row],[Beneficiarios proyectados]]</f>
        <v>0</v>
      </c>
      <c r="R62" s="99"/>
      <c r="S62" s="111"/>
      <c r="T62" s="101"/>
      <c r="U62" s="102"/>
      <c r="V62" s="102"/>
      <c r="W62" s="103">
        <f>+SUM(V3.1[[#This Row],[P_Recursos propios ]:[P_Otros ]])</f>
        <v>0</v>
      </c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12"/>
      <c r="AM62" s="105">
        <f>+SUM(V3.1[[#This Row],[C_Recursos propios ]:[C_Otros ]])</f>
        <v>0</v>
      </c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6"/>
      <c r="BB62" s="106"/>
      <c r="BC62" s="107">
        <f>+SUM(V3.1[[#This Row],[O_Recursos propios ]:[O_Otros ]])</f>
        <v>0</v>
      </c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13"/>
      <c r="BO62" s="112"/>
      <c r="BP62" s="112"/>
      <c r="BQ62" s="114"/>
      <c r="BR62" s="114"/>
      <c r="BS62" s="114"/>
      <c r="BT62" s="106"/>
      <c r="BU62" s="108"/>
    </row>
    <row r="63" spans="1:73" s="109" customFormat="1" ht="15.6" hidden="1" x14ac:dyDescent="0.3">
      <c r="A63" s="169"/>
      <c r="B63" s="94" t="str">
        <f>+IFERROR(VLOOKUP(V3.1[[#This Row],[Cod. PI24-27]],TPI[],18,FALSE),"")</f>
        <v/>
      </c>
      <c r="C63" s="95"/>
      <c r="D63" s="96" t="str">
        <f>+IFERROR(VLOOKUP(V3.1[[#This Row],[Cod. PI24-27]],TPI[],4,FALSE),"")</f>
        <v/>
      </c>
      <c r="E63" s="96" t="str">
        <f>+IFERROR(VLOOKUP(V3.1[[#This Row],[Cod. PI24-27]],TPI[],12,FALSE),"")</f>
        <v/>
      </c>
      <c r="F63" s="96" t="str">
        <f>+IFERROR(VLOOKUP(V3.1[[#This Row],[Cod. PI24-27]],TPI[],15,FALSE),"")</f>
        <v/>
      </c>
      <c r="G63" s="96" t="str">
        <f>+IFERROR(VLOOKUP(V3.1[[#This Row],[Cod. PI24-27]],TPI[],19,FALSE),"")</f>
        <v/>
      </c>
      <c r="H63" s="96" t="str">
        <f>+IFERROR(VLOOKUP(V3.1[[#This Row],[Cod. PI24-27]],TPI[],20,FALSE),"")</f>
        <v/>
      </c>
      <c r="I63" s="178" t="str">
        <f>+IFERROR(VLOOKUP(V3.1[[#This Row],[Cod. PI24-27]],TC_24[],2,FALSE),"")</f>
        <v/>
      </c>
      <c r="J63" s="179" t="str">
        <f>+IFERROR(VLOOKUP(V3.1[[#This Row],[Cod. PI24-27]],TC_24[],3,FALSE),"")</f>
        <v/>
      </c>
      <c r="K63" s="97" t="str">
        <f>+IFERROR(VLOOKUP(V3.1[[#This Row],[Cod. PI24-27]],TPI[],26,FALSE),"")</f>
        <v/>
      </c>
      <c r="L63" s="98"/>
      <c r="M6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3" s="132">
        <f>IFERROR(V3.1[[#This Row],[TOTAL COMPROMISOS]]/V3.1[[#This Row],[TOTAL PRESUPUESTADO]],0)</f>
        <v>0</v>
      </c>
      <c r="O63" s="132">
        <f>IFERROR(V3.1[[#This Row],[TOTAL OBLIGACIONES]]/V3.1[[#This Row],[TOTAL PRESUPUESTADO]],0)</f>
        <v>0</v>
      </c>
      <c r="P63" s="132"/>
      <c r="Q63" s="132">
        <f>+V3.1[[#This Row],[Beneficiarios proyectados]]</f>
        <v>0</v>
      </c>
      <c r="R63" s="99"/>
      <c r="S63" s="111"/>
      <c r="T63" s="101"/>
      <c r="U63" s="102"/>
      <c r="V63" s="102"/>
      <c r="W63" s="103">
        <f>+SUM(V3.1[[#This Row],[P_Recursos propios ]:[P_Otros ]])</f>
        <v>0</v>
      </c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12"/>
      <c r="AM63" s="105">
        <f>+SUM(V3.1[[#This Row],[C_Recursos propios ]:[C_Otros ]])</f>
        <v>0</v>
      </c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6"/>
      <c r="BB63" s="106"/>
      <c r="BC63" s="107">
        <f>+SUM(V3.1[[#This Row],[O_Recursos propios ]:[O_Otros ]])</f>
        <v>0</v>
      </c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13"/>
      <c r="BO63" s="112"/>
      <c r="BP63" s="112"/>
      <c r="BQ63" s="114"/>
      <c r="BR63" s="114"/>
      <c r="BS63" s="114"/>
      <c r="BT63" s="106"/>
      <c r="BU63" s="108"/>
    </row>
    <row r="64" spans="1:73" s="109" customFormat="1" ht="15.6" hidden="1" x14ac:dyDescent="0.3">
      <c r="A64" s="169"/>
      <c r="B64" s="94" t="str">
        <f>+IFERROR(VLOOKUP(V3.1[[#This Row],[Cod. PI24-27]],TPI[],18,FALSE),"")</f>
        <v/>
      </c>
      <c r="C64" s="95"/>
      <c r="D64" s="96" t="str">
        <f>+IFERROR(VLOOKUP(V3.1[[#This Row],[Cod. PI24-27]],TPI[],4,FALSE),"")</f>
        <v/>
      </c>
      <c r="E64" s="96" t="str">
        <f>+IFERROR(VLOOKUP(V3.1[[#This Row],[Cod. PI24-27]],TPI[],12,FALSE),"")</f>
        <v/>
      </c>
      <c r="F64" s="96" t="str">
        <f>+IFERROR(VLOOKUP(V3.1[[#This Row],[Cod. PI24-27]],TPI[],15,FALSE),"")</f>
        <v/>
      </c>
      <c r="G64" s="96" t="str">
        <f>+IFERROR(VLOOKUP(V3.1[[#This Row],[Cod. PI24-27]],TPI[],19,FALSE),"")</f>
        <v/>
      </c>
      <c r="H64" s="96" t="str">
        <f>+IFERROR(VLOOKUP(V3.1[[#This Row],[Cod. PI24-27]],TPI[],20,FALSE),"")</f>
        <v/>
      </c>
      <c r="I64" s="178" t="str">
        <f>+IFERROR(VLOOKUP(V3.1[[#This Row],[Cod. PI24-27]],TC_24[],2,FALSE),"")</f>
        <v/>
      </c>
      <c r="J64" s="179" t="str">
        <f>+IFERROR(VLOOKUP(V3.1[[#This Row],[Cod. PI24-27]],TC_24[],3,FALSE),"")</f>
        <v/>
      </c>
      <c r="K64" s="97" t="str">
        <f>+IFERROR(VLOOKUP(V3.1[[#This Row],[Cod. PI24-27]],TPI[],26,FALSE),"")</f>
        <v/>
      </c>
      <c r="L64" s="98"/>
      <c r="M6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4" s="132">
        <f>IFERROR(V3.1[[#This Row],[TOTAL COMPROMISOS]]/V3.1[[#This Row],[TOTAL PRESUPUESTADO]],0)</f>
        <v>0</v>
      </c>
      <c r="O64" s="132">
        <f>IFERROR(V3.1[[#This Row],[TOTAL OBLIGACIONES]]/V3.1[[#This Row],[TOTAL PRESUPUESTADO]],0)</f>
        <v>0</v>
      </c>
      <c r="P64" s="132"/>
      <c r="Q64" s="132">
        <f>+V3.1[[#This Row],[Beneficiarios proyectados]]</f>
        <v>0</v>
      </c>
      <c r="R64" s="99"/>
      <c r="S64" s="111"/>
      <c r="T64" s="101"/>
      <c r="U64" s="102"/>
      <c r="V64" s="102"/>
      <c r="W64" s="103">
        <f>+SUM(V3.1[[#This Row],[P_Recursos propios ]:[P_Otros ]])</f>
        <v>0</v>
      </c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12"/>
      <c r="AM64" s="105">
        <f>+SUM(V3.1[[#This Row],[C_Recursos propios ]:[C_Otros ]])</f>
        <v>0</v>
      </c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6"/>
      <c r="BB64" s="106"/>
      <c r="BC64" s="107">
        <f>+SUM(V3.1[[#This Row],[O_Recursos propios ]:[O_Otros ]])</f>
        <v>0</v>
      </c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13"/>
      <c r="BO64" s="112"/>
      <c r="BP64" s="112"/>
      <c r="BQ64" s="114"/>
      <c r="BR64" s="114"/>
      <c r="BS64" s="114"/>
      <c r="BT64" s="106"/>
      <c r="BU64" s="108"/>
    </row>
    <row r="65" spans="1:73" s="109" customFormat="1" ht="15.6" hidden="1" x14ac:dyDescent="0.3">
      <c r="A65" s="169"/>
      <c r="B65" s="94" t="str">
        <f>+IFERROR(VLOOKUP(V3.1[[#This Row],[Cod. PI24-27]],TPI[],18,FALSE),"")</f>
        <v/>
      </c>
      <c r="C65" s="95"/>
      <c r="D65" s="96" t="str">
        <f>+IFERROR(VLOOKUP(V3.1[[#This Row],[Cod. PI24-27]],TPI[],4,FALSE),"")</f>
        <v/>
      </c>
      <c r="E65" s="96" t="str">
        <f>+IFERROR(VLOOKUP(V3.1[[#This Row],[Cod. PI24-27]],TPI[],12,FALSE),"")</f>
        <v/>
      </c>
      <c r="F65" s="96" t="str">
        <f>+IFERROR(VLOOKUP(V3.1[[#This Row],[Cod. PI24-27]],TPI[],15,FALSE),"")</f>
        <v/>
      </c>
      <c r="G65" s="96" t="str">
        <f>+IFERROR(VLOOKUP(V3.1[[#This Row],[Cod. PI24-27]],TPI[],19,FALSE),"")</f>
        <v/>
      </c>
      <c r="H65" s="96" t="str">
        <f>+IFERROR(VLOOKUP(V3.1[[#This Row],[Cod. PI24-27]],TPI[],20,FALSE),"")</f>
        <v/>
      </c>
      <c r="I65" s="178" t="str">
        <f>+IFERROR(VLOOKUP(V3.1[[#This Row],[Cod. PI24-27]],TC_24[],2,FALSE),"")</f>
        <v/>
      </c>
      <c r="J65" s="179" t="str">
        <f>+IFERROR(VLOOKUP(V3.1[[#This Row],[Cod. PI24-27]],TC_24[],3,FALSE),"")</f>
        <v/>
      </c>
      <c r="K65" s="97" t="str">
        <f>+IFERROR(VLOOKUP(V3.1[[#This Row],[Cod. PI24-27]],TPI[],26,FALSE),"")</f>
        <v/>
      </c>
      <c r="L65" s="98"/>
      <c r="M6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5" s="132">
        <f>IFERROR(V3.1[[#This Row],[TOTAL COMPROMISOS]]/V3.1[[#This Row],[TOTAL PRESUPUESTADO]],0)</f>
        <v>0</v>
      </c>
      <c r="O65" s="132">
        <f>IFERROR(V3.1[[#This Row],[TOTAL OBLIGACIONES]]/V3.1[[#This Row],[TOTAL PRESUPUESTADO]],0)</f>
        <v>0</v>
      </c>
      <c r="P65" s="132"/>
      <c r="Q65" s="132">
        <f>+V3.1[[#This Row],[Beneficiarios proyectados]]</f>
        <v>0</v>
      </c>
      <c r="R65" s="99"/>
      <c r="S65" s="111"/>
      <c r="T65" s="101"/>
      <c r="U65" s="102"/>
      <c r="V65" s="102"/>
      <c r="W65" s="103">
        <f>+SUM(V3.1[[#This Row],[P_Recursos propios ]:[P_Otros ]])</f>
        <v>0</v>
      </c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12"/>
      <c r="AM65" s="105">
        <f>+SUM(V3.1[[#This Row],[C_Recursos propios ]:[C_Otros ]])</f>
        <v>0</v>
      </c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6"/>
      <c r="BB65" s="106"/>
      <c r="BC65" s="107">
        <f>+SUM(V3.1[[#This Row],[O_Recursos propios ]:[O_Otros ]])</f>
        <v>0</v>
      </c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13"/>
      <c r="BO65" s="112"/>
      <c r="BP65" s="112"/>
      <c r="BQ65" s="114"/>
      <c r="BR65" s="114"/>
      <c r="BS65" s="114"/>
      <c r="BT65" s="106"/>
      <c r="BU65" s="108"/>
    </row>
    <row r="66" spans="1:73" s="109" customFormat="1" ht="15.6" hidden="1" x14ac:dyDescent="0.3">
      <c r="A66" s="169"/>
      <c r="B66" s="94" t="str">
        <f>+IFERROR(VLOOKUP(V3.1[[#This Row],[Cod. PI24-27]],TPI[],18,FALSE),"")</f>
        <v/>
      </c>
      <c r="C66" s="95"/>
      <c r="D66" s="96" t="str">
        <f>+IFERROR(VLOOKUP(V3.1[[#This Row],[Cod. PI24-27]],TPI[],4,FALSE),"")</f>
        <v/>
      </c>
      <c r="E66" s="96" t="str">
        <f>+IFERROR(VLOOKUP(V3.1[[#This Row],[Cod. PI24-27]],TPI[],12,FALSE),"")</f>
        <v/>
      </c>
      <c r="F66" s="96" t="str">
        <f>+IFERROR(VLOOKUP(V3.1[[#This Row],[Cod. PI24-27]],TPI[],15,FALSE),"")</f>
        <v/>
      </c>
      <c r="G66" s="96" t="str">
        <f>+IFERROR(VLOOKUP(V3.1[[#This Row],[Cod. PI24-27]],TPI[],19,FALSE),"")</f>
        <v/>
      </c>
      <c r="H66" s="96" t="str">
        <f>+IFERROR(VLOOKUP(V3.1[[#This Row],[Cod. PI24-27]],TPI[],20,FALSE),"")</f>
        <v/>
      </c>
      <c r="I66" s="178" t="str">
        <f>+IFERROR(VLOOKUP(V3.1[[#This Row],[Cod. PI24-27]],TC_24[],2,FALSE),"")</f>
        <v/>
      </c>
      <c r="J66" s="179" t="str">
        <f>+IFERROR(VLOOKUP(V3.1[[#This Row],[Cod. PI24-27]],TC_24[],3,FALSE),"")</f>
        <v/>
      </c>
      <c r="K66" s="97" t="str">
        <f>+IFERROR(VLOOKUP(V3.1[[#This Row],[Cod. PI24-27]],TPI[],26,FALSE),"")</f>
        <v/>
      </c>
      <c r="L66" s="98"/>
      <c r="M6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6" s="132">
        <f>IFERROR(V3.1[[#This Row],[TOTAL COMPROMISOS]]/V3.1[[#This Row],[TOTAL PRESUPUESTADO]],0)</f>
        <v>0</v>
      </c>
      <c r="O66" s="132">
        <f>IFERROR(V3.1[[#This Row],[TOTAL OBLIGACIONES]]/V3.1[[#This Row],[TOTAL PRESUPUESTADO]],0)</f>
        <v>0</v>
      </c>
      <c r="P66" s="132"/>
      <c r="Q66" s="132">
        <f>+V3.1[[#This Row],[Beneficiarios proyectados]]</f>
        <v>0</v>
      </c>
      <c r="R66" s="99"/>
      <c r="S66" s="111"/>
      <c r="T66" s="101"/>
      <c r="U66" s="102"/>
      <c r="V66" s="102"/>
      <c r="W66" s="103">
        <f>+SUM(V3.1[[#This Row],[P_Recursos propios ]:[P_Otros ]])</f>
        <v>0</v>
      </c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12"/>
      <c r="AM66" s="105">
        <f>+SUM(V3.1[[#This Row],[C_Recursos propios ]:[C_Otros ]])</f>
        <v>0</v>
      </c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6"/>
      <c r="BB66" s="106"/>
      <c r="BC66" s="107">
        <f>+SUM(V3.1[[#This Row],[O_Recursos propios ]:[O_Otros ]])</f>
        <v>0</v>
      </c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13"/>
      <c r="BO66" s="112"/>
      <c r="BP66" s="112"/>
      <c r="BQ66" s="114"/>
      <c r="BR66" s="114"/>
      <c r="BS66" s="114"/>
      <c r="BT66" s="106"/>
      <c r="BU66" s="108"/>
    </row>
    <row r="67" spans="1:73" s="109" customFormat="1" ht="15.6" hidden="1" x14ac:dyDescent="0.3">
      <c r="A67" s="169"/>
      <c r="B67" s="94" t="str">
        <f>+IFERROR(VLOOKUP(V3.1[[#This Row],[Cod. PI24-27]],TPI[],18,FALSE),"")</f>
        <v/>
      </c>
      <c r="C67" s="95"/>
      <c r="D67" s="96" t="str">
        <f>+IFERROR(VLOOKUP(V3.1[[#This Row],[Cod. PI24-27]],TPI[],4,FALSE),"")</f>
        <v/>
      </c>
      <c r="E67" s="96" t="str">
        <f>+IFERROR(VLOOKUP(V3.1[[#This Row],[Cod. PI24-27]],TPI[],12,FALSE),"")</f>
        <v/>
      </c>
      <c r="F67" s="96" t="str">
        <f>+IFERROR(VLOOKUP(V3.1[[#This Row],[Cod. PI24-27]],TPI[],15,FALSE),"")</f>
        <v/>
      </c>
      <c r="G67" s="96" t="str">
        <f>+IFERROR(VLOOKUP(V3.1[[#This Row],[Cod. PI24-27]],TPI[],19,FALSE),"")</f>
        <v/>
      </c>
      <c r="H67" s="96" t="str">
        <f>+IFERROR(VLOOKUP(V3.1[[#This Row],[Cod. PI24-27]],TPI[],20,FALSE),"")</f>
        <v/>
      </c>
      <c r="I67" s="178" t="str">
        <f>+IFERROR(VLOOKUP(V3.1[[#This Row],[Cod. PI24-27]],TC_24[],2,FALSE),"")</f>
        <v/>
      </c>
      <c r="J67" s="179" t="str">
        <f>+IFERROR(VLOOKUP(V3.1[[#This Row],[Cod. PI24-27]],TC_24[],3,FALSE),"")</f>
        <v/>
      </c>
      <c r="K67" s="97" t="str">
        <f>+IFERROR(VLOOKUP(V3.1[[#This Row],[Cod. PI24-27]],TPI[],26,FALSE),"")</f>
        <v/>
      </c>
      <c r="L67" s="98"/>
      <c r="M6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7" s="132">
        <f>IFERROR(V3.1[[#This Row],[TOTAL COMPROMISOS]]/V3.1[[#This Row],[TOTAL PRESUPUESTADO]],0)</f>
        <v>0</v>
      </c>
      <c r="O67" s="132">
        <f>IFERROR(V3.1[[#This Row],[TOTAL OBLIGACIONES]]/V3.1[[#This Row],[TOTAL PRESUPUESTADO]],0)</f>
        <v>0</v>
      </c>
      <c r="P67" s="132"/>
      <c r="Q67" s="132">
        <f>+V3.1[[#This Row],[Beneficiarios proyectados]]</f>
        <v>0</v>
      </c>
      <c r="R67" s="99"/>
      <c r="S67" s="111"/>
      <c r="T67" s="101"/>
      <c r="U67" s="102"/>
      <c r="V67" s="102"/>
      <c r="W67" s="103">
        <f>+SUM(V3.1[[#This Row],[P_Recursos propios ]:[P_Otros ]])</f>
        <v>0</v>
      </c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12"/>
      <c r="AM67" s="105">
        <f>+SUM(V3.1[[#This Row],[C_Recursos propios ]:[C_Otros ]])</f>
        <v>0</v>
      </c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6"/>
      <c r="BB67" s="106"/>
      <c r="BC67" s="107">
        <f>+SUM(V3.1[[#This Row],[O_Recursos propios ]:[O_Otros ]])</f>
        <v>0</v>
      </c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13"/>
      <c r="BO67" s="112"/>
      <c r="BP67" s="112"/>
      <c r="BQ67" s="114"/>
      <c r="BR67" s="114"/>
      <c r="BS67" s="114"/>
      <c r="BT67" s="106"/>
      <c r="BU67" s="108"/>
    </row>
    <row r="68" spans="1:73" s="109" customFormat="1" ht="15.6" hidden="1" x14ac:dyDescent="0.3">
      <c r="A68" s="169"/>
      <c r="B68" s="94" t="str">
        <f>+IFERROR(VLOOKUP(V3.1[[#This Row],[Cod. PI24-27]],TPI[],18,FALSE),"")</f>
        <v/>
      </c>
      <c r="C68" s="95"/>
      <c r="D68" s="96" t="str">
        <f>+IFERROR(VLOOKUP(V3.1[[#This Row],[Cod. PI24-27]],TPI[],4,FALSE),"")</f>
        <v/>
      </c>
      <c r="E68" s="96" t="str">
        <f>+IFERROR(VLOOKUP(V3.1[[#This Row],[Cod. PI24-27]],TPI[],12,FALSE),"")</f>
        <v/>
      </c>
      <c r="F68" s="96" t="str">
        <f>+IFERROR(VLOOKUP(V3.1[[#This Row],[Cod. PI24-27]],TPI[],15,FALSE),"")</f>
        <v/>
      </c>
      <c r="G68" s="96" t="str">
        <f>+IFERROR(VLOOKUP(V3.1[[#This Row],[Cod. PI24-27]],TPI[],19,FALSE),"")</f>
        <v/>
      </c>
      <c r="H68" s="96" t="str">
        <f>+IFERROR(VLOOKUP(V3.1[[#This Row],[Cod. PI24-27]],TPI[],20,FALSE),"")</f>
        <v/>
      </c>
      <c r="I68" s="178" t="str">
        <f>+IFERROR(VLOOKUP(V3.1[[#This Row],[Cod. PI24-27]],TC_24[],2,FALSE),"")</f>
        <v/>
      </c>
      <c r="J68" s="179" t="str">
        <f>+IFERROR(VLOOKUP(V3.1[[#This Row],[Cod. PI24-27]],TC_24[],3,FALSE),"")</f>
        <v/>
      </c>
      <c r="K68" s="97" t="str">
        <f>+IFERROR(VLOOKUP(V3.1[[#This Row],[Cod. PI24-27]],TPI[],26,FALSE),"")</f>
        <v/>
      </c>
      <c r="L68" s="98"/>
      <c r="M6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8" s="132">
        <f>IFERROR(V3.1[[#This Row],[TOTAL COMPROMISOS]]/V3.1[[#This Row],[TOTAL PRESUPUESTADO]],0)</f>
        <v>0</v>
      </c>
      <c r="O68" s="132">
        <f>IFERROR(V3.1[[#This Row],[TOTAL OBLIGACIONES]]/V3.1[[#This Row],[TOTAL PRESUPUESTADO]],0)</f>
        <v>0</v>
      </c>
      <c r="P68" s="132"/>
      <c r="Q68" s="132">
        <f>+V3.1[[#This Row],[Beneficiarios proyectados]]</f>
        <v>0</v>
      </c>
      <c r="R68" s="99"/>
      <c r="S68" s="111"/>
      <c r="T68" s="101"/>
      <c r="U68" s="102"/>
      <c r="V68" s="102"/>
      <c r="W68" s="103">
        <f>+SUM(V3.1[[#This Row],[P_Recursos propios ]:[P_Otros ]])</f>
        <v>0</v>
      </c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12"/>
      <c r="AM68" s="105">
        <f>+SUM(V3.1[[#This Row],[C_Recursos propios ]:[C_Otros ]])</f>
        <v>0</v>
      </c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6"/>
      <c r="BB68" s="106"/>
      <c r="BC68" s="107">
        <f>+SUM(V3.1[[#This Row],[O_Recursos propios ]:[O_Otros ]])</f>
        <v>0</v>
      </c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13"/>
      <c r="BO68" s="112"/>
      <c r="BP68" s="112"/>
      <c r="BQ68" s="114"/>
      <c r="BR68" s="114"/>
      <c r="BS68" s="114"/>
      <c r="BT68" s="106"/>
      <c r="BU68" s="108"/>
    </row>
    <row r="69" spans="1:73" s="109" customFormat="1" ht="15.6" hidden="1" x14ac:dyDescent="0.3">
      <c r="A69" s="169"/>
      <c r="B69" s="94" t="str">
        <f>+IFERROR(VLOOKUP(V3.1[[#This Row],[Cod. PI24-27]],TPI[],18,FALSE),"")</f>
        <v/>
      </c>
      <c r="C69" s="95"/>
      <c r="D69" s="96" t="str">
        <f>+IFERROR(VLOOKUP(V3.1[[#This Row],[Cod. PI24-27]],TPI[],4,FALSE),"")</f>
        <v/>
      </c>
      <c r="E69" s="96" t="str">
        <f>+IFERROR(VLOOKUP(V3.1[[#This Row],[Cod. PI24-27]],TPI[],12,FALSE),"")</f>
        <v/>
      </c>
      <c r="F69" s="96" t="str">
        <f>+IFERROR(VLOOKUP(V3.1[[#This Row],[Cod. PI24-27]],TPI[],15,FALSE),"")</f>
        <v/>
      </c>
      <c r="G69" s="96" t="str">
        <f>+IFERROR(VLOOKUP(V3.1[[#This Row],[Cod. PI24-27]],TPI[],19,FALSE),"")</f>
        <v/>
      </c>
      <c r="H69" s="96" t="str">
        <f>+IFERROR(VLOOKUP(V3.1[[#This Row],[Cod. PI24-27]],TPI[],20,FALSE),"")</f>
        <v/>
      </c>
      <c r="I69" s="178" t="str">
        <f>+IFERROR(VLOOKUP(V3.1[[#This Row],[Cod. PI24-27]],TC_24[],2,FALSE),"")</f>
        <v/>
      </c>
      <c r="J69" s="179" t="str">
        <f>+IFERROR(VLOOKUP(V3.1[[#This Row],[Cod. PI24-27]],TC_24[],3,FALSE),"")</f>
        <v/>
      </c>
      <c r="K69" s="97" t="str">
        <f>+IFERROR(VLOOKUP(V3.1[[#This Row],[Cod. PI24-27]],TPI[],26,FALSE),"")</f>
        <v/>
      </c>
      <c r="L69" s="98"/>
      <c r="M6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69" s="132">
        <f>IFERROR(V3.1[[#This Row],[TOTAL COMPROMISOS]]/V3.1[[#This Row],[TOTAL PRESUPUESTADO]],0)</f>
        <v>0</v>
      </c>
      <c r="O69" s="132">
        <f>IFERROR(V3.1[[#This Row],[TOTAL OBLIGACIONES]]/V3.1[[#This Row],[TOTAL PRESUPUESTADO]],0)</f>
        <v>0</v>
      </c>
      <c r="P69" s="132"/>
      <c r="Q69" s="132">
        <f>+V3.1[[#This Row],[Beneficiarios proyectados]]</f>
        <v>0</v>
      </c>
      <c r="R69" s="99"/>
      <c r="S69" s="111"/>
      <c r="T69" s="101"/>
      <c r="U69" s="102"/>
      <c r="V69" s="102"/>
      <c r="W69" s="103">
        <f>+SUM(V3.1[[#This Row],[P_Recursos propios ]:[P_Otros ]])</f>
        <v>0</v>
      </c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12"/>
      <c r="AM69" s="105">
        <f>+SUM(V3.1[[#This Row],[C_Recursos propios ]:[C_Otros ]])</f>
        <v>0</v>
      </c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6"/>
      <c r="BB69" s="106"/>
      <c r="BC69" s="107">
        <f>+SUM(V3.1[[#This Row],[O_Recursos propios ]:[O_Otros ]])</f>
        <v>0</v>
      </c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13"/>
      <c r="BO69" s="112"/>
      <c r="BP69" s="112"/>
      <c r="BQ69" s="114"/>
      <c r="BR69" s="114"/>
      <c r="BS69" s="114"/>
      <c r="BT69" s="106"/>
      <c r="BU69" s="108"/>
    </row>
    <row r="70" spans="1:73" s="109" customFormat="1" ht="15.6" hidden="1" x14ac:dyDescent="0.3">
      <c r="A70" s="169"/>
      <c r="B70" s="94" t="str">
        <f>+IFERROR(VLOOKUP(V3.1[[#This Row],[Cod. PI24-27]],TPI[],18,FALSE),"")</f>
        <v/>
      </c>
      <c r="C70" s="95"/>
      <c r="D70" s="96" t="str">
        <f>+IFERROR(VLOOKUP(V3.1[[#This Row],[Cod. PI24-27]],TPI[],4,FALSE),"")</f>
        <v/>
      </c>
      <c r="E70" s="96" t="str">
        <f>+IFERROR(VLOOKUP(V3.1[[#This Row],[Cod. PI24-27]],TPI[],12,FALSE),"")</f>
        <v/>
      </c>
      <c r="F70" s="96" t="str">
        <f>+IFERROR(VLOOKUP(V3.1[[#This Row],[Cod. PI24-27]],TPI[],15,FALSE),"")</f>
        <v/>
      </c>
      <c r="G70" s="96" t="str">
        <f>+IFERROR(VLOOKUP(V3.1[[#This Row],[Cod. PI24-27]],TPI[],19,FALSE),"")</f>
        <v/>
      </c>
      <c r="H70" s="96" t="str">
        <f>+IFERROR(VLOOKUP(V3.1[[#This Row],[Cod. PI24-27]],TPI[],20,FALSE),"")</f>
        <v/>
      </c>
      <c r="I70" s="178" t="str">
        <f>+IFERROR(VLOOKUP(V3.1[[#This Row],[Cod. PI24-27]],TC_24[],2,FALSE),"")</f>
        <v/>
      </c>
      <c r="J70" s="179" t="str">
        <f>+IFERROR(VLOOKUP(V3.1[[#This Row],[Cod. PI24-27]],TC_24[],3,FALSE),"")</f>
        <v/>
      </c>
      <c r="K70" s="97" t="str">
        <f>+IFERROR(VLOOKUP(V3.1[[#This Row],[Cod. PI24-27]],TPI[],26,FALSE),"")</f>
        <v/>
      </c>
      <c r="L70" s="98"/>
      <c r="M7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0" s="132">
        <f>IFERROR(V3.1[[#This Row],[TOTAL COMPROMISOS]]/V3.1[[#This Row],[TOTAL PRESUPUESTADO]],0)</f>
        <v>0</v>
      </c>
      <c r="O70" s="132">
        <f>IFERROR(V3.1[[#This Row],[TOTAL OBLIGACIONES]]/V3.1[[#This Row],[TOTAL PRESUPUESTADO]],0)</f>
        <v>0</v>
      </c>
      <c r="P70" s="132"/>
      <c r="Q70" s="132">
        <f>+V3.1[[#This Row],[Beneficiarios proyectados]]</f>
        <v>0</v>
      </c>
      <c r="R70" s="99"/>
      <c r="S70" s="111"/>
      <c r="T70" s="101"/>
      <c r="U70" s="102"/>
      <c r="V70" s="102"/>
      <c r="W70" s="103">
        <f>+SUM(V3.1[[#This Row],[P_Recursos propios ]:[P_Otros ]])</f>
        <v>0</v>
      </c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12"/>
      <c r="AM70" s="105">
        <f>+SUM(V3.1[[#This Row],[C_Recursos propios ]:[C_Otros ]])</f>
        <v>0</v>
      </c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6"/>
      <c r="BB70" s="106"/>
      <c r="BC70" s="107">
        <f>+SUM(V3.1[[#This Row],[O_Recursos propios ]:[O_Otros ]])</f>
        <v>0</v>
      </c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13"/>
      <c r="BO70" s="112"/>
      <c r="BP70" s="112"/>
      <c r="BQ70" s="114"/>
      <c r="BR70" s="114"/>
      <c r="BS70" s="114"/>
      <c r="BT70" s="106"/>
      <c r="BU70" s="108"/>
    </row>
    <row r="71" spans="1:73" s="109" customFormat="1" ht="15.6" hidden="1" x14ac:dyDescent="0.3">
      <c r="A71" s="169"/>
      <c r="B71" s="94" t="str">
        <f>+IFERROR(VLOOKUP(V3.1[[#This Row],[Cod. PI24-27]],TPI[],18,FALSE),"")</f>
        <v/>
      </c>
      <c r="C71" s="95"/>
      <c r="D71" s="96" t="str">
        <f>+IFERROR(VLOOKUP(V3.1[[#This Row],[Cod. PI24-27]],TPI[],4,FALSE),"")</f>
        <v/>
      </c>
      <c r="E71" s="96" t="str">
        <f>+IFERROR(VLOOKUP(V3.1[[#This Row],[Cod. PI24-27]],TPI[],12,FALSE),"")</f>
        <v/>
      </c>
      <c r="F71" s="96" t="str">
        <f>+IFERROR(VLOOKUP(V3.1[[#This Row],[Cod. PI24-27]],TPI[],15,FALSE),"")</f>
        <v/>
      </c>
      <c r="G71" s="96" t="str">
        <f>+IFERROR(VLOOKUP(V3.1[[#This Row],[Cod. PI24-27]],TPI[],19,FALSE),"")</f>
        <v/>
      </c>
      <c r="H71" s="96" t="str">
        <f>+IFERROR(VLOOKUP(V3.1[[#This Row],[Cod. PI24-27]],TPI[],20,FALSE),"")</f>
        <v/>
      </c>
      <c r="I71" s="178" t="str">
        <f>+IFERROR(VLOOKUP(V3.1[[#This Row],[Cod. PI24-27]],TC_24[],2,FALSE),"")</f>
        <v/>
      </c>
      <c r="J71" s="179" t="str">
        <f>+IFERROR(VLOOKUP(V3.1[[#This Row],[Cod. PI24-27]],TC_24[],3,FALSE),"")</f>
        <v/>
      </c>
      <c r="K71" s="97" t="str">
        <f>+IFERROR(VLOOKUP(V3.1[[#This Row],[Cod. PI24-27]],TPI[],26,FALSE),"")</f>
        <v/>
      </c>
      <c r="L71" s="98"/>
      <c r="M7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1" s="132">
        <f>IFERROR(V3.1[[#This Row],[TOTAL COMPROMISOS]]/V3.1[[#This Row],[TOTAL PRESUPUESTADO]],0)</f>
        <v>0</v>
      </c>
      <c r="O71" s="132">
        <f>IFERROR(V3.1[[#This Row],[TOTAL OBLIGACIONES]]/V3.1[[#This Row],[TOTAL PRESUPUESTADO]],0)</f>
        <v>0</v>
      </c>
      <c r="P71" s="132"/>
      <c r="Q71" s="132">
        <f>+V3.1[[#This Row],[Beneficiarios proyectados]]</f>
        <v>0</v>
      </c>
      <c r="R71" s="99"/>
      <c r="S71" s="111"/>
      <c r="T71" s="101"/>
      <c r="U71" s="102"/>
      <c r="V71" s="102"/>
      <c r="W71" s="103">
        <f>+SUM(V3.1[[#This Row],[P_Recursos propios ]:[P_Otros ]])</f>
        <v>0</v>
      </c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12"/>
      <c r="AM71" s="105">
        <f>+SUM(V3.1[[#This Row],[C_Recursos propios ]:[C_Otros ]])</f>
        <v>0</v>
      </c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6"/>
      <c r="BB71" s="106"/>
      <c r="BC71" s="107">
        <f>+SUM(V3.1[[#This Row],[O_Recursos propios ]:[O_Otros ]])</f>
        <v>0</v>
      </c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13"/>
      <c r="BO71" s="112"/>
      <c r="BP71" s="112"/>
      <c r="BQ71" s="114"/>
      <c r="BR71" s="114"/>
      <c r="BS71" s="114"/>
      <c r="BT71" s="106"/>
      <c r="BU71" s="108"/>
    </row>
    <row r="72" spans="1:73" s="109" customFormat="1" ht="15.6" hidden="1" x14ac:dyDescent="0.3">
      <c r="A72" s="169"/>
      <c r="B72" s="94" t="str">
        <f>+IFERROR(VLOOKUP(V3.1[[#This Row],[Cod. PI24-27]],TPI[],18,FALSE),"")</f>
        <v/>
      </c>
      <c r="C72" s="95"/>
      <c r="D72" s="96" t="str">
        <f>+IFERROR(VLOOKUP(V3.1[[#This Row],[Cod. PI24-27]],TPI[],4,FALSE),"")</f>
        <v/>
      </c>
      <c r="E72" s="96" t="str">
        <f>+IFERROR(VLOOKUP(V3.1[[#This Row],[Cod. PI24-27]],TPI[],12,FALSE),"")</f>
        <v/>
      </c>
      <c r="F72" s="96" t="str">
        <f>+IFERROR(VLOOKUP(V3.1[[#This Row],[Cod. PI24-27]],TPI[],15,FALSE),"")</f>
        <v/>
      </c>
      <c r="G72" s="96" t="str">
        <f>+IFERROR(VLOOKUP(V3.1[[#This Row],[Cod. PI24-27]],TPI[],19,FALSE),"")</f>
        <v/>
      </c>
      <c r="H72" s="96" t="str">
        <f>+IFERROR(VLOOKUP(V3.1[[#This Row],[Cod. PI24-27]],TPI[],20,FALSE),"")</f>
        <v/>
      </c>
      <c r="I72" s="178" t="str">
        <f>+IFERROR(VLOOKUP(V3.1[[#This Row],[Cod. PI24-27]],TC_24[],2,FALSE),"")</f>
        <v/>
      </c>
      <c r="J72" s="179" t="str">
        <f>+IFERROR(VLOOKUP(V3.1[[#This Row],[Cod. PI24-27]],TC_24[],3,FALSE),"")</f>
        <v/>
      </c>
      <c r="K72" s="97" t="str">
        <f>+IFERROR(VLOOKUP(V3.1[[#This Row],[Cod. PI24-27]],TPI[],26,FALSE),"")</f>
        <v/>
      </c>
      <c r="L72" s="98"/>
      <c r="M7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2" s="132">
        <f>IFERROR(V3.1[[#This Row],[TOTAL COMPROMISOS]]/V3.1[[#This Row],[TOTAL PRESUPUESTADO]],0)</f>
        <v>0</v>
      </c>
      <c r="O72" s="132">
        <f>IFERROR(V3.1[[#This Row],[TOTAL OBLIGACIONES]]/V3.1[[#This Row],[TOTAL PRESUPUESTADO]],0)</f>
        <v>0</v>
      </c>
      <c r="P72" s="132"/>
      <c r="Q72" s="132">
        <f>+V3.1[[#This Row],[Beneficiarios proyectados]]</f>
        <v>0</v>
      </c>
      <c r="R72" s="99"/>
      <c r="S72" s="111"/>
      <c r="T72" s="101"/>
      <c r="U72" s="102"/>
      <c r="V72" s="102"/>
      <c r="W72" s="103">
        <f>+SUM(V3.1[[#This Row],[P_Recursos propios ]:[P_Otros ]])</f>
        <v>0</v>
      </c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12"/>
      <c r="AM72" s="105">
        <f>+SUM(V3.1[[#This Row],[C_Recursos propios ]:[C_Otros ]])</f>
        <v>0</v>
      </c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6"/>
      <c r="BB72" s="106"/>
      <c r="BC72" s="107">
        <f>+SUM(V3.1[[#This Row],[O_Recursos propios ]:[O_Otros ]])</f>
        <v>0</v>
      </c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13"/>
      <c r="BO72" s="112"/>
      <c r="BP72" s="112"/>
      <c r="BQ72" s="114"/>
      <c r="BR72" s="114"/>
      <c r="BS72" s="114"/>
      <c r="BT72" s="106"/>
      <c r="BU72" s="108"/>
    </row>
    <row r="73" spans="1:73" s="109" customFormat="1" ht="15.6" hidden="1" x14ac:dyDescent="0.3">
      <c r="A73" s="169"/>
      <c r="B73" s="94" t="str">
        <f>+IFERROR(VLOOKUP(V3.1[[#This Row],[Cod. PI24-27]],TPI[],18,FALSE),"")</f>
        <v/>
      </c>
      <c r="C73" s="95"/>
      <c r="D73" s="96" t="str">
        <f>+IFERROR(VLOOKUP(V3.1[[#This Row],[Cod. PI24-27]],TPI[],4,FALSE),"")</f>
        <v/>
      </c>
      <c r="E73" s="96" t="str">
        <f>+IFERROR(VLOOKUP(V3.1[[#This Row],[Cod. PI24-27]],TPI[],12,FALSE),"")</f>
        <v/>
      </c>
      <c r="F73" s="96" t="str">
        <f>+IFERROR(VLOOKUP(V3.1[[#This Row],[Cod. PI24-27]],TPI[],15,FALSE),"")</f>
        <v/>
      </c>
      <c r="G73" s="96" t="str">
        <f>+IFERROR(VLOOKUP(V3.1[[#This Row],[Cod. PI24-27]],TPI[],19,FALSE),"")</f>
        <v/>
      </c>
      <c r="H73" s="96" t="str">
        <f>+IFERROR(VLOOKUP(V3.1[[#This Row],[Cod. PI24-27]],TPI[],20,FALSE),"")</f>
        <v/>
      </c>
      <c r="I73" s="178" t="str">
        <f>+IFERROR(VLOOKUP(V3.1[[#This Row],[Cod. PI24-27]],TC_24[],2,FALSE),"")</f>
        <v/>
      </c>
      <c r="J73" s="179" t="str">
        <f>+IFERROR(VLOOKUP(V3.1[[#This Row],[Cod. PI24-27]],TC_24[],3,FALSE),"")</f>
        <v/>
      </c>
      <c r="K73" s="97" t="str">
        <f>+IFERROR(VLOOKUP(V3.1[[#This Row],[Cod. PI24-27]],TPI[],26,FALSE),"")</f>
        <v/>
      </c>
      <c r="L73" s="98"/>
      <c r="M7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3" s="132">
        <f>IFERROR(V3.1[[#This Row],[TOTAL COMPROMISOS]]/V3.1[[#This Row],[TOTAL PRESUPUESTADO]],0)</f>
        <v>0</v>
      </c>
      <c r="O73" s="132">
        <f>IFERROR(V3.1[[#This Row],[TOTAL OBLIGACIONES]]/V3.1[[#This Row],[TOTAL PRESUPUESTADO]],0)</f>
        <v>0</v>
      </c>
      <c r="P73" s="132"/>
      <c r="Q73" s="132">
        <f>+V3.1[[#This Row],[Beneficiarios proyectados]]</f>
        <v>0</v>
      </c>
      <c r="R73" s="99"/>
      <c r="S73" s="111"/>
      <c r="T73" s="101"/>
      <c r="U73" s="102"/>
      <c r="V73" s="102"/>
      <c r="W73" s="103">
        <f>+SUM(V3.1[[#This Row],[P_Recursos propios ]:[P_Otros ]])</f>
        <v>0</v>
      </c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12"/>
      <c r="AM73" s="105">
        <f>+SUM(V3.1[[#This Row],[C_Recursos propios ]:[C_Otros ]])</f>
        <v>0</v>
      </c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6"/>
      <c r="BB73" s="106"/>
      <c r="BC73" s="107">
        <f>+SUM(V3.1[[#This Row],[O_Recursos propios ]:[O_Otros ]])</f>
        <v>0</v>
      </c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13"/>
      <c r="BO73" s="112"/>
      <c r="BP73" s="112"/>
      <c r="BQ73" s="114"/>
      <c r="BR73" s="114"/>
      <c r="BS73" s="114"/>
      <c r="BT73" s="106"/>
      <c r="BU73" s="108"/>
    </row>
    <row r="74" spans="1:73" s="109" customFormat="1" ht="15.6" hidden="1" x14ac:dyDescent="0.3">
      <c r="A74" s="169"/>
      <c r="B74" s="94" t="str">
        <f>+IFERROR(VLOOKUP(V3.1[[#This Row],[Cod. PI24-27]],TPI[],18,FALSE),"")</f>
        <v/>
      </c>
      <c r="C74" s="95"/>
      <c r="D74" s="96" t="str">
        <f>+IFERROR(VLOOKUP(V3.1[[#This Row],[Cod. PI24-27]],TPI[],4,FALSE),"")</f>
        <v/>
      </c>
      <c r="E74" s="96" t="str">
        <f>+IFERROR(VLOOKUP(V3.1[[#This Row],[Cod. PI24-27]],TPI[],12,FALSE),"")</f>
        <v/>
      </c>
      <c r="F74" s="96" t="str">
        <f>+IFERROR(VLOOKUP(V3.1[[#This Row],[Cod. PI24-27]],TPI[],15,FALSE),"")</f>
        <v/>
      </c>
      <c r="G74" s="96" t="str">
        <f>+IFERROR(VLOOKUP(V3.1[[#This Row],[Cod. PI24-27]],TPI[],19,FALSE),"")</f>
        <v/>
      </c>
      <c r="H74" s="96" t="str">
        <f>+IFERROR(VLOOKUP(V3.1[[#This Row],[Cod. PI24-27]],TPI[],20,FALSE),"")</f>
        <v/>
      </c>
      <c r="I74" s="178" t="str">
        <f>+IFERROR(VLOOKUP(V3.1[[#This Row],[Cod. PI24-27]],TC_24[],2,FALSE),"")</f>
        <v/>
      </c>
      <c r="J74" s="179" t="str">
        <f>+IFERROR(VLOOKUP(V3.1[[#This Row],[Cod. PI24-27]],TC_24[],3,FALSE),"")</f>
        <v/>
      </c>
      <c r="K74" s="97" t="str">
        <f>+IFERROR(VLOOKUP(V3.1[[#This Row],[Cod. PI24-27]],TPI[],26,FALSE),"")</f>
        <v/>
      </c>
      <c r="L74" s="98"/>
      <c r="M7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4" s="132">
        <f>IFERROR(V3.1[[#This Row],[TOTAL COMPROMISOS]]/V3.1[[#This Row],[TOTAL PRESUPUESTADO]],0)</f>
        <v>0</v>
      </c>
      <c r="O74" s="132">
        <f>IFERROR(V3.1[[#This Row],[TOTAL OBLIGACIONES]]/V3.1[[#This Row],[TOTAL PRESUPUESTADO]],0)</f>
        <v>0</v>
      </c>
      <c r="P74" s="132"/>
      <c r="Q74" s="132">
        <f>+V3.1[[#This Row],[Beneficiarios proyectados]]</f>
        <v>0</v>
      </c>
      <c r="R74" s="99"/>
      <c r="S74" s="111"/>
      <c r="T74" s="101"/>
      <c r="U74" s="102"/>
      <c r="V74" s="102"/>
      <c r="W74" s="103">
        <f>+SUM(V3.1[[#This Row],[P_Recursos propios ]:[P_Otros ]])</f>
        <v>0</v>
      </c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12"/>
      <c r="AM74" s="105">
        <f>+SUM(V3.1[[#This Row],[C_Recursos propios ]:[C_Otros ]])</f>
        <v>0</v>
      </c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6"/>
      <c r="BB74" s="106"/>
      <c r="BC74" s="107">
        <f>+SUM(V3.1[[#This Row],[O_Recursos propios ]:[O_Otros ]])</f>
        <v>0</v>
      </c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13"/>
      <c r="BO74" s="112"/>
      <c r="BP74" s="112"/>
      <c r="BQ74" s="114"/>
      <c r="BR74" s="114"/>
      <c r="BS74" s="114"/>
      <c r="BT74" s="106"/>
      <c r="BU74" s="108"/>
    </row>
    <row r="75" spans="1:73" s="109" customFormat="1" ht="15.6" hidden="1" x14ac:dyDescent="0.3">
      <c r="A75" s="169"/>
      <c r="B75" s="94" t="str">
        <f>+IFERROR(VLOOKUP(V3.1[[#This Row],[Cod. PI24-27]],TPI[],18,FALSE),"")</f>
        <v/>
      </c>
      <c r="C75" s="95"/>
      <c r="D75" s="96" t="str">
        <f>+IFERROR(VLOOKUP(V3.1[[#This Row],[Cod. PI24-27]],TPI[],4,FALSE),"")</f>
        <v/>
      </c>
      <c r="E75" s="96" t="str">
        <f>+IFERROR(VLOOKUP(V3.1[[#This Row],[Cod. PI24-27]],TPI[],12,FALSE),"")</f>
        <v/>
      </c>
      <c r="F75" s="96" t="str">
        <f>+IFERROR(VLOOKUP(V3.1[[#This Row],[Cod. PI24-27]],TPI[],15,FALSE),"")</f>
        <v/>
      </c>
      <c r="G75" s="96" t="str">
        <f>+IFERROR(VLOOKUP(V3.1[[#This Row],[Cod. PI24-27]],TPI[],19,FALSE),"")</f>
        <v/>
      </c>
      <c r="H75" s="96" t="str">
        <f>+IFERROR(VLOOKUP(V3.1[[#This Row],[Cod. PI24-27]],TPI[],20,FALSE),"")</f>
        <v/>
      </c>
      <c r="I75" s="178" t="str">
        <f>+IFERROR(VLOOKUP(V3.1[[#This Row],[Cod. PI24-27]],TC_24[],2,FALSE),"")</f>
        <v/>
      </c>
      <c r="J75" s="179" t="str">
        <f>+IFERROR(VLOOKUP(V3.1[[#This Row],[Cod. PI24-27]],TC_24[],3,FALSE),"")</f>
        <v/>
      </c>
      <c r="K75" s="97" t="str">
        <f>+IFERROR(VLOOKUP(V3.1[[#This Row],[Cod. PI24-27]],TPI[],26,FALSE),"")</f>
        <v/>
      </c>
      <c r="L75" s="98"/>
      <c r="M7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5" s="132">
        <f>IFERROR(V3.1[[#This Row],[TOTAL COMPROMISOS]]/V3.1[[#This Row],[TOTAL PRESUPUESTADO]],0)</f>
        <v>0</v>
      </c>
      <c r="O75" s="132">
        <f>IFERROR(V3.1[[#This Row],[TOTAL OBLIGACIONES]]/V3.1[[#This Row],[TOTAL PRESUPUESTADO]],0)</f>
        <v>0</v>
      </c>
      <c r="P75" s="132"/>
      <c r="Q75" s="132">
        <f>+V3.1[[#This Row],[Beneficiarios proyectados]]</f>
        <v>0</v>
      </c>
      <c r="R75" s="99"/>
      <c r="S75" s="111"/>
      <c r="T75" s="101"/>
      <c r="U75" s="102"/>
      <c r="V75" s="102"/>
      <c r="W75" s="103">
        <f>+SUM(V3.1[[#This Row],[P_Recursos propios ]:[P_Otros ]])</f>
        <v>0</v>
      </c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12"/>
      <c r="AM75" s="105">
        <f>+SUM(V3.1[[#This Row],[C_Recursos propios ]:[C_Otros ]])</f>
        <v>0</v>
      </c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6"/>
      <c r="BB75" s="106"/>
      <c r="BC75" s="107">
        <f>+SUM(V3.1[[#This Row],[O_Recursos propios ]:[O_Otros ]])</f>
        <v>0</v>
      </c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13"/>
      <c r="BO75" s="112"/>
      <c r="BP75" s="112"/>
      <c r="BQ75" s="114"/>
      <c r="BR75" s="114"/>
      <c r="BS75" s="114"/>
      <c r="BT75" s="106"/>
      <c r="BU75" s="108"/>
    </row>
    <row r="76" spans="1:73" s="109" customFormat="1" ht="15.6" hidden="1" x14ac:dyDescent="0.3">
      <c r="A76" s="169"/>
      <c r="B76" s="94" t="str">
        <f>+IFERROR(VLOOKUP(V3.1[[#This Row],[Cod. PI24-27]],TPI[],18,FALSE),"")</f>
        <v/>
      </c>
      <c r="C76" s="95"/>
      <c r="D76" s="96" t="str">
        <f>+IFERROR(VLOOKUP(V3.1[[#This Row],[Cod. PI24-27]],TPI[],4,FALSE),"")</f>
        <v/>
      </c>
      <c r="E76" s="96" t="str">
        <f>+IFERROR(VLOOKUP(V3.1[[#This Row],[Cod. PI24-27]],TPI[],12,FALSE),"")</f>
        <v/>
      </c>
      <c r="F76" s="96" t="str">
        <f>+IFERROR(VLOOKUP(V3.1[[#This Row],[Cod. PI24-27]],TPI[],15,FALSE),"")</f>
        <v/>
      </c>
      <c r="G76" s="96" t="str">
        <f>+IFERROR(VLOOKUP(V3.1[[#This Row],[Cod. PI24-27]],TPI[],19,FALSE),"")</f>
        <v/>
      </c>
      <c r="H76" s="96" t="str">
        <f>+IFERROR(VLOOKUP(V3.1[[#This Row],[Cod. PI24-27]],TPI[],20,FALSE),"")</f>
        <v/>
      </c>
      <c r="I76" s="178" t="str">
        <f>+IFERROR(VLOOKUP(V3.1[[#This Row],[Cod. PI24-27]],TC_24[],2,FALSE),"")</f>
        <v/>
      </c>
      <c r="J76" s="179" t="str">
        <f>+IFERROR(VLOOKUP(V3.1[[#This Row],[Cod. PI24-27]],TC_24[],3,FALSE),"")</f>
        <v/>
      </c>
      <c r="K76" s="97" t="str">
        <f>+IFERROR(VLOOKUP(V3.1[[#This Row],[Cod. PI24-27]],TPI[],26,FALSE),"")</f>
        <v/>
      </c>
      <c r="L76" s="98"/>
      <c r="M7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6" s="132">
        <f>IFERROR(V3.1[[#This Row],[TOTAL COMPROMISOS]]/V3.1[[#This Row],[TOTAL PRESUPUESTADO]],0)</f>
        <v>0</v>
      </c>
      <c r="O76" s="132">
        <f>IFERROR(V3.1[[#This Row],[TOTAL OBLIGACIONES]]/V3.1[[#This Row],[TOTAL PRESUPUESTADO]],0)</f>
        <v>0</v>
      </c>
      <c r="P76" s="132"/>
      <c r="Q76" s="132">
        <f>+V3.1[[#This Row],[Beneficiarios proyectados]]</f>
        <v>0</v>
      </c>
      <c r="R76" s="99"/>
      <c r="S76" s="111"/>
      <c r="T76" s="101"/>
      <c r="U76" s="102"/>
      <c r="V76" s="102"/>
      <c r="W76" s="103">
        <f>+SUM(V3.1[[#This Row],[P_Recursos propios ]:[P_Otros ]])</f>
        <v>0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12"/>
      <c r="AM76" s="105">
        <f>+SUM(V3.1[[#This Row],[C_Recursos propios ]:[C_Otros ]])</f>
        <v>0</v>
      </c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6"/>
      <c r="BB76" s="106"/>
      <c r="BC76" s="107">
        <f>+SUM(V3.1[[#This Row],[O_Recursos propios ]:[O_Otros ]])</f>
        <v>0</v>
      </c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13"/>
      <c r="BO76" s="112"/>
      <c r="BP76" s="112"/>
      <c r="BQ76" s="114"/>
      <c r="BR76" s="114"/>
      <c r="BS76" s="114"/>
      <c r="BT76" s="106"/>
      <c r="BU76" s="108"/>
    </row>
    <row r="77" spans="1:73" s="109" customFormat="1" ht="15.6" hidden="1" x14ac:dyDescent="0.3">
      <c r="A77" s="169"/>
      <c r="B77" s="94" t="str">
        <f>+IFERROR(VLOOKUP(V3.1[[#This Row],[Cod. PI24-27]],TPI[],18,FALSE),"")</f>
        <v/>
      </c>
      <c r="C77" s="95"/>
      <c r="D77" s="96" t="str">
        <f>+IFERROR(VLOOKUP(V3.1[[#This Row],[Cod. PI24-27]],TPI[],4,FALSE),"")</f>
        <v/>
      </c>
      <c r="E77" s="96" t="str">
        <f>+IFERROR(VLOOKUP(V3.1[[#This Row],[Cod. PI24-27]],TPI[],12,FALSE),"")</f>
        <v/>
      </c>
      <c r="F77" s="96" t="str">
        <f>+IFERROR(VLOOKUP(V3.1[[#This Row],[Cod. PI24-27]],TPI[],15,FALSE),"")</f>
        <v/>
      </c>
      <c r="G77" s="96" t="str">
        <f>+IFERROR(VLOOKUP(V3.1[[#This Row],[Cod. PI24-27]],TPI[],19,FALSE),"")</f>
        <v/>
      </c>
      <c r="H77" s="96" t="str">
        <f>+IFERROR(VLOOKUP(V3.1[[#This Row],[Cod. PI24-27]],TPI[],20,FALSE),"")</f>
        <v/>
      </c>
      <c r="I77" s="178" t="str">
        <f>+IFERROR(VLOOKUP(V3.1[[#This Row],[Cod. PI24-27]],TC_24[],2,FALSE),"")</f>
        <v/>
      </c>
      <c r="J77" s="179" t="str">
        <f>+IFERROR(VLOOKUP(V3.1[[#This Row],[Cod. PI24-27]],TC_24[],3,FALSE),"")</f>
        <v/>
      </c>
      <c r="K77" s="97" t="str">
        <f>+IFERROR(VLOOKUP(V3.1[[#This Row],[Cod. PI24-27]],TPI[],26,FALSE),"")</f>
        <v/>
      </c>
      <c r="L77" s="98"/>
      <c r="M7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7" s="132">
        <f>IFERROR(V3.1[[#This Row],[TOTAL COMPROMISOS]]/V3.1[[#This Row],[TOTAL PRESUPUESTADO]],0)</f>
        <v>0</v>
      </c>
      <c r="O77" s="132">
        <f>IFERROR(V3.1[[#This Row],[TOTAL OBLIGACIONES]]/V3.1[[#This Row],[TOTAL PRESUPUESTADO]],0)</f>
        <v>0</v>
      </c>
      <c r="P77" s="132"/>
      <c r="Q77" s="132">
        <f>+V3.1[[#This Row],[Beneficiarios proyectados]]</f>
        <v>0</v>
      </c>
      <c r="R77" s="99"/>
      <c r="S77" s="111"/>
      <c r="T77" s="101"/>
      <c r="U77" s="102"/>
      <c r="V77" s="102"/>
      <c r="W77" s="103">
        <f>+SUM(V3.1[[#This Row],[P_Recursos propios ]:[P_Otros ]])</f>
        <v>0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12"/>
      <c r="AM77" s="105">
        <f>+SUM(V3.1[[#This Row],[C_Recursos propios ]:[C_Otros ]])</f>
        <v>0</v>
      </c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6"/>
      <c r="BB77" s="106"/>
      <c r="BC77" s="107">
        <f>+SUM(V3.1[[#This Row],[O_Recursos propios ]:[O_Otros ]])</f>
        <v>0</v>
      </c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13"/>
      <c r="BO77" s="112"/>
      <c r="BP77" s="112"/>
      <c r="BQ77" s="114"/>
      <c r="BR77" s="114"/>
      <c r="BS77" s="114"/>
      <c r="BT77" s="106"/>
      <c r="BU77" s="108"/>
    </row>
    <row r="78" spans="1:73" s="109" customFormat="1" ht="15.6" hidden="1" x14ac:dyDescent="0.3">
      <c r="A78" s="169"/>
      <c r="B78" s="94" t="str">
        <f>+IFERROR(VLOOKUP(V3.1[[#This Row],[Cod. PI24-27]],TPI[],18,FALSE),"")</f>
        <v/>
      </c>
      <c r="C78" s="95"/>
      <c r="D78" s="96" t="str">
        <f>+IFERROR(VLOOKUP(V3.1[[#This Row],[Cod. PI24-27]],TPI[],4,FALSE),"")</f>
        <v/>
      </c>
      <c r="E78" s="96" t="str">
        <f>+IFERROR(VLOOKUP(V3.1[[#This Row],[Cod. PI24-27]],TPI[],12,FALSE),"")</f>
        <v/>
      </c>
      <c r="F78" s="96" t="str">
        <f>+IFERROR(VLOOKUP(V3.1[[#This Row],[Cod. PI24-27]],TPI[],15,FALSE),"")</f>
        <v/>
      </c>
      <c r="G78" s="96" t="str">
        <f>+IFERROR(VLOOKUP(V3.1[[#This Row],[Cod. PI24-27]],TPI[],19,FALSE),"")</f>
        <v/>
      </c>
      <c r="H78" s="96" t="str">
        <f>+IFERROR(VLOOKUP(V3.1[[#This Row],[Cod. PI24-27]],TPI[],20,FALSE),"")</f>
        <v/>
      </c>
      <c r="I78" s="178" t="str">
        <f>+IFERROR(VLOOKUP(V3.1[[#This Row],[Cod. PI24-27]],TC_24[],2,FALSE),"")</f>
        <v/>
      </c>
      <c r="J78" s="179" t="str">
        <f>+IFERROR(VLOOKUP(V3.1[[#This Row],[Cod. PI24-27]],TC_24[],3,FALSE),"")</f>
        <v/>
      </c>
      <c r="K78" s="97" t="str">
        <f>+IFERROR(VLOOKUP(V3.1[[#This Row],[Cod. PI24-27]],TPI[],26,FALSE),"")</f>
        <v/>
      </c>
      <c r="L78" s="98"/>
      <c r="M7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8" s="132">
        <f>IFERROR(V3.1[[#This Row],[TOTAL COMPROMISOS]]/V3.1[[#This Row],[TOTAL PRESUPUESTADO]],0)</f>
        <v>0</v>
      </c>
      <c r="O78" s="132">
        <f>IFERROR(V3.1[[#This Row],[TOTAL OBLIGACIONES]]/V3.1[[#This Row],[TOTAL PRESUPUESTADO]],0)</f>
        <v>0</v>
      </c>
      <c r="P78" s="132"/>
      <c r="Q78" s="132">
        <f>+V3.1[[#This Row],[Beneficiarios proyectados]]</f>
        <v>0</v>
      </c>
      <c r="R78" s="99"/>
      <c r="S78" s="111"/>
      <c r="T78" s="101"/>
      <c r="U78" s="102"/>
      <c r="V78" s="102"/>
      <c r="W78" s="103">
        <f>+SUM(V3.1[[#This Row],[P_Recursos propios ]:[P_Otros ]])</f>
        <v>0</v>
      </c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12"/>
      <c r="AM78" s="105">
        <f>+SUM(V3.1[[#This Row],[C_Recursos propios ]:[C_Otros ]])</f>
        <v>0</v>
      </c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6"/>
      <c r="BB78" s="106"/>
      <c r="BC78" s="107">
        <f>+SUM(V3.1[[#This Row],[O_Recursos propios ]:[O_Otros ]])</f>
        <v>0</v>
      </c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13"/>
      <c r="BO78" s="112"/>
      <c r="BP78" s="112"/>
      <c r="BQ78" s="114"/>
      <c r="BR78" s="114"/>
      <c r="BS78" s="114"/>
      <c r="BT78" s="106"/>
      <c r="BU78" s="108"/>
    </row>
    <row r="79" spans="1:73" s="109" customFormat="1" ht="15.6" hidden="1" x14ac:dyDescent="0.3">
      <c r="A79" s="169"/>
      <c r="B79" s="94" t="str">
        <f>+IFERROR(VLOOKUP(V3.1[[#This Row],[Cod. PI24-27]],TPI[],18,FALSE),"")</f>
        <v/>
      </c>
      <c r="C79" s="95"/>
      <c r="D79" s="96" t="str">
        <f>+IFERROR(VLOOKUP(V3.1[[#This Row],[Cod. PI24-27]],TPI[],4,FALSE),"")</f>
        <v/>
      </c>
      <c r="E79" s="96" t="str">
        <f>+IFERROR(VLOOKUP(V3.1[[#This Row],[Cod. PI24-27]],TPI[],12,FALSE),"")</f>
        <v/>
      </c>
      <c r="F79" s="96" t="str">
        <f>+IFERROR(VLOOKUP(V3.1[[#This Row],[Cod. PI24-27]],TPI[],15,FALSE),"")</f>
        <v/>
      </c>
      <c r="G79" s="96" t="str">
        <f>+IFERROR(VLOOKUP(V3.1[[#This Row],[Cod. PI24-27]],TPI[],19,FALSE),"")</f>
        <v/>
      </c>
      <c r="H79" s="96" t="str">
        <f>+IFERROR(VLOOKUP(V3.1[[#This Row],[Cod. PI24-27]],TPI[],20,FALSE),"")</f>
        <v/>
      </c>
      <c r="I79" s="178" t="str">
        <f>+IFERROR(VLOOKUP(V3.1[[#This Row],[Cod. PI24-27]],TC_24[],2,FALSE),"")</f>
        <v/>
      </c>
      <c r="J79" s="179" t="str">
        <f>+IFERROR(VLOOKUP(V3.1[[#This Row],[Cod. PI24-27]],TC_24[],3,FALSE),"")</f>
        <v/>
      </c>
      <c r="K79" s="97" t="str">
        <f>+IFERROR(VLOOKUP(V3.1[[#This Row],[Cod. PI24-27]],TPI[],26,FALSE),"")</f>
        <v/>
      </c>
      <c r="L79" s="98"/>
      <c r="M7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79" s="132">
        <f>IFERROR(V3.1[[#This Row],[TOTAL COMPROMISOS]]/V3.1[[#This Row],[TOTAL PRESUPUESTADO]],0)</f>
        <v>0</v>
      </c>
      <c r="O79" s="132">
        <f>IFERROR(V3.1[[#This Row],[TOTAL OBLIGACIONES]]/V3.1[[#This Row],[TOTAL PRESUPUESTADO]],0)</f>
        <v>0</v>
      </c>
      <c r="P79" s="132"/>
      <c r="Q79" s="132">
        <f>+V3.1[[#This Row],[Beneficiarios proyectados]]</f>
        <v>0</v>
      </c>
      <c r="R79" s="99"/>
      <c r="S79" s="111"/>
      <c r="T79" s="101"/>
      <c r="U79" s="102"/>
      <c r="V79" s="102"/>
      <c r="W79" s="103">
        <f>+SUM(V3.1[[#This Row],[P_Recursos propios ]:[P_Otros ]])</f>
        <v>0</v>
      </c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12"/>
      <c r="AM79" s="105">
        <f>+SUM(V3.1[[#This Row],[C_Recursos propios ]:[C_Otros ]])</f>
        <v>0</v>
      </c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6"/>
      <c r="BB79" s="106"/>
      <c r="BC79" s="107">
        <f>+SUM(V3.1[[#This Row],[O_Recursos propios ]:[O_Otros ]])</f>
        <v>0</v>
      </c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13"/>
      <c r="BO79" s="112"/>
      <c r="BP79" s="112"/>
      <c r="BQ79" s="114"/>
      <c r="BR79" s="114"/>
      <c r="BS79" s="114"/>
      <c r="BT79" s="106"/>
      <c r="BU79" s="108"/>
    </row>
    <row r="80" spans="1:73" s="109" customFormat="1" ht="15.6" hidden="1" x14ac:dyDescent="0.3">
      <c r="A80" s="169"/>
      <c r="B80" s="94" t="str">
        <f>+IFERROR(VLOOKUP(V3.1[[#This Row],[Cod. PI24-27]],TPI[],18,FALSE),"")</f>
        <v/>
      </c>
      <c r="C80" s="95"/>
      <c r="D80" s="96" t="str">
        <f>+IFERROR(VLOOKUP(V3.1[[#This Row],[Cod. PI24-27]],TPI[],4,FALSE),"")</f>
        <v/>
      </c>
      <c r="E80" s="96" t="str">
        <f>+IFERROR(VLOOKUP(V3.1[[#This Row],[Cod. PI24-27]],TPI[],12,FALSE),"")</f>
        <v/>
      </c>
      <c r="F80" s="96" t="str">
        <f>+IFERROR(VLOOKUP(V3.1[[#This Row],[Cod. PI24-27]],TPI[],15,FALSE),"")</f>
        <v/>
      </c>
      <c r="G80" s="96" t="str">
        <f>+IFERROR(VLOOKUP(V3.1[[#This Row],[Cod. PI24-27]],TPI[],19,FALSE),"")</f>
        <v/>
      </c>
      <c r="H80" s="96" t="str">
        <f>+IFERROR(VLOOKUP(V3.1[[#This Row],[Cod. PI24-27]],TPI[],20,FALSE),"")</f>
        <v/>
      </c>
      <c r="I80" s="178" t="str">
        <f>+IFERROR(VLOOKUP(V3.1[[#This Row],[Cod. PI24-27]],TC_24[],2,FALSE),"")</f>
        <v/>
      </c>
      <c r="J80" s="179" t="str">
        <f>+IFERROR(VLOOKUP(V3.1[[#This Row],[Cod. PI24-27]],TC_24[],3,FALSE),"")</f>
        <v/>
      </c>
      <c r="K80" s="97" t="str">
        <f>+IFERROR(VLOOKUP(V3.1[[#This Row],[Cod. PI24-27]],TPI[],26,FALSE),"")</f>
        <v/>
      </c>
      <c r="L80" s="98"/>
      <c r="M8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0" s="132">
        <f>IFERROR(V3.1[[#This Row],[TOTAL COMPROMISOS]]/V3.1[[#This Row],[TOTAL PRESUPUESTADO]],0)</f>
        <v>0</v>
      </c>
      <c r="O80" s="132">
        <f>IFERROR(V3.1[[#This Row],[TOTAL OBLIGACIONES]]/V3.1[[#This Row],[TOTAL PRESUPUESTADO]],0)</f>
        <v>0</v>
      </c>
      <c r="P80" s="132"/>
      <c r="Q80" s="132">
        <f>+V3.1[[#This Row],[Beneficiarios proyectados]]</f>
        <v>0</v>
      </c>
      <c r="R80" s="99"/>
      <c r="S80" s="111"/>
      <c r="T80" s="101"/>
      <c r="U80" s="102"/>
      <c r="V80" s="102"/>
      <c r="W80" s="103">
        <f>+SUM(V3.1[[#This Row],[P_Recursos propios ]:[P_Otros ]])</f>
        <v>0</v>
      </c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12"/>
      <c r="AM80" s="105">
        <f>+SUM(V3.1[[#This Row],[C_Recursos propios ]:[C_Otros ]])</f>
        <v>0</v>
      </c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6"/>
      <c r="BB80" s="106"/>
      <c r="BC80" s="107">
        <f>+SUM(V3.1[[#This Row],[O_Recursos propios ]:[O_Otros ]])</f>
        <v>0</v>
      </c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13"/>
      <c r="BO80" s="112"/>
      <c r="BP80" s="112"/>
      <c r="BQ80" s="114"/>
      <c r="BR80" s="114"/>
      <c r="BS80" s="114"/>
      <c r="BT80" s="106"/>
      <c r="BU80" s="108"/>
    </row>
    <row r="81" spans="1:125" s="109" customFormat="1" ht="15.6" hidden="1" x14ac:dyDescent="0.3">
      <c r="A81" s="169"/>
      <c r="B81" s="94" t="str">
        <f>+IFERROR(VLOOKUP(V3.1[[#This Row],[Cod. PI24-27]],TPI[],18,FALSE),"")</f>
        <v/>
      </c>
      <c r="C81" s="95"/>
      <c r="D81" s="96" t="str">
        <f>+IFERROR(VLOOKUP(V3.1[[#This Row],[Cod. PI24-27]],TPI[],4,FALSE),"")</f>
        <v/>
      </c>
      <c r="E81" s="96" t="str">
        <f>+IFERROR(VLOOKUP(V3.1[[#This Row],[Cod. PI24-27]],TPI[],12,FALSE),"")</f>
        <v/>
      </c>
      <c r="F81" s="96" t="str">
        <f>+IFERROR(VLOOKUP(V3.1[[#This Row],[Cod. PI24-27]],TPI[],15,FALSE),"")</f>
        <v/>
      </c>
      <c r="G81" s="96" t="str">
        <f>+IFERROR(VLOOKUP(V3.1[[#This Row],[Cod. PI24-27]],TPI[],19,FALSE),"")</f>
        <v/>
      </c>
      <c r="H81" s="96" t="str">
        <f>+IFERROR(VLOOKUP(V3.1[[#This Row],[Cod. PI24-27]],TPI[],20,FALSE),"")</f>
        <v/>
      </c>
      <c r="I81" s="178" t="str">
        <f>+IFERROR(VLOOKUP(V3.1[[#This Row],[Cod. PI24-27]],TC_24[],2,FALSE),"")</f>
        <v/>
      </c>
      <c r="J81" s="179" t="str">
        <f>+IFERROR(VLOOKUP(V3.1[[#This Row],[Cod. PI24-27]],TC_24[],3,FALSE),"")</f>
        <v/>
      </c>
      <c r="K81" s="97" t="str">
        <f>+IFERROR(VLOOKUP(V3.1[[#This Row],[Cod. PI24-27]],TPI[],26,FALSE),"")</f>
        <v/>
      </c>
      <c r="L81" s="98"/>
      <c r="M8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1" s="132">
        <f>IFERROR(V3.1[[#This Row],[TOTAL COMPROMISOS]]/V3.1[[#This Row],[TOTAL PRESUPUESTADO]],0)</f>
        <v>0</v>
      </c>
      <c r="O81" s="132">
        <f>IFERROR(V3.1[[#This Row],[TOTAL OBLIGACIONES]]/V3.1[[#This Row],[TOTAL PRESUPUESTADO]],0)</f>
        <v>0</v>
      </c>
      <c r="P81" s="132"/>
      <c r="Q81" s="132">
        <f>+V3.1[[#This Row],[Beneficiarios proyectados]]</f>
        <v>0</v>
      </c>
      <c r="R81" s="99"/>
      <c r="S81" s="111"/>
      <c r="T81" s="101"/>
      <c r="U81" s="102"/>
      <c r="V81" s="102"/>
      <c r="W81" s="103">
        <f>+SUM(V3.1[[#This Row],[P_Recursos propios ]:[P_Otros ]])</f>
        <v>0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12"/>
      <c r="AM81" s="105">
        <f>+SUM(V3.1[[#This Row],[C_Recursos propios ]:[C_Otros ]])</f>
        <v>0</v>
      </c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6"/>
      <c r="BB81" s="106"/>
      <c r="BC81" s="107">
        <f>+SUM(V3.1[[#This Row],[O_Recursos propios ]:[O_Otros ]])</f>
        <v>0</v>
      </c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13"/>
      <c r="BO81" s="112"/>
      <c r="BP81" s="112"/>
      <c r="BQ81" s="114"/>
      <c r="BR81" s="114"/>
      <c r="BS81" s="114"/>
      <c r="BT81" s="106"/>
      <c r="BU81" s="108"/>
    </row>
    <row r="82" spans="1:125" s="109" customFormat="1" ht="15.6" hidden="1" x14ac:dyDescent="0.3">
      <c r="A82" s="169"/>
      <c r="B82" s="94" t="str">
        <f>+IFERROR(VLOOKUP(V3.1[[#This Row],[Cod. PI24-27]],TPI[],18,FALSE),"")</f>
        <v/>
      </c>
      <c r="C82" s="95"/>
      <c r="D82" s="96" t="str">
        <f>+IFERROR(VLOOKUP(V3.1[[#This Row],[Cod. PI24-27]],TPI[],4,FALSE),"")</f>
        <v/>
      </c>
      <c r="E82" s="96" t="str">
        <f>+IFERROR(VLOOKUP(V3.1[[#This Row],[Cod. PI24-27]],TPI[],12,FALSE),"")</f>
        <v/>
      </c>
      <c r="F82" s="96" t="str">
        <f>+IFERROR(VLOOKUP(V3.1[[#This Row],[Cod. PI24-27]],TPI[],15,FALSE),"")</f>
        <v/>
      </c>
      <c r="G82" s="96" t="str">
        <f>+IFERROR(VLOOKUP(V3.1[[#This Row],[Cod. PI24-27]],TPI[],19,FALSE),"")</f>
        <v/>
      </c>
      <c r="H82" s="96" t="str">
        <f>+IFERROR(VLOOKUP(V3.1[[#This Row],[Cod. PI24-27]],TPI[],20,FALSE),"")</f>
        <v/>
      </c>
      <c r="I82" s="178" t="str">
        <f>+IFERROR(VLOOKUP(V3.1[[#This Row],[Cod. PI24-27]],TC_24[],2,FALSE),"")</f>
        <v/>
      </c>
      <c r="J82" s="179" t="str">
        <f>+IFERROR(VLOOKUP(V3.1[[#This Row],[Cod. PI24-27]],TC_24[],3,FALSE),"")</f>
        <v/>
      </c>
      <c r="K82" s="97" t="str">
        <f>+IFERROR(VLOOKUP(V3.1[[#This Row],[Cod. PI24-27]],TPI[],26,FALSE),"")</f>
        <v/>
      </c>
      <c r="L82" s="98"/>
      <c r="M8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2" s="132">
        <f>IFERROR(V3.1[[#This Row],[TOTAL COMPROMISOS]]/V3.1[[#This Row],[TOTAL PRESUPUESTADO]],0)</f>
        <v>0</v>
      </c>
      <c r="O82" s="132">
        <f>IFERROR(V3.1[[#This Row],[TOTAL OBLIGACIONES]]/V3.1[[#This Row],[TOTAL PRESUPUESTADO]],0)</f>
        <v>0</v>
      </c>
      <c r="P82" s="132"/>
      <c r="Q82" s="132">
        <f>+V3.1[[#This Row],[Beneficiarios proyectados]]</f>
        <v>0</v>
      </c>
      <c r="R82" s="99"/>
      <c r="S82" s="111"/>
      <c r="T82" s="101"/>
      <c r="U82" s="102"/>
      <c r="V82" s="102"/>
      <c r="W82" s="103">
        <f>+SUM(V3.1[[#This Row],[P_Recursos propios ]:[P_Otros ]])</f>
        <v>0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12"/>
      <c r="AM82" s="105">
        <f>+SUM(V3.1[[#This Row],[C_Recursos propios ]:[C_Otros ]])</f>
        <v>0</v>
      </c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6"/>
      <c r="BB82" s="106"/>
      <c r="BC82" s="107">
        <f>+SUM(V3.1[[#This Row],[O_Recursos propios ]:[O_Otros ]])</f>
        <v>0</v>
      </c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13"/>
      <c r="BO82" s="112"/>
      <c r="BP82" s="112"/>
      <c r="BQ82" s="114"/>
      <c r="BR82" s="114"/>
      <c r="BS82" s="114"/>
      <c r="BT82" s="106"/>
      <c r="BU82" s="108"/>
    </row>
    <row r="83" spans="1:125" s="109" customFormat="1" ht="15.6" hidden="1" x14ac:dyDescent="0.3">
      <c r="A83" s="169"/>
      <c r="B83" s="94" t="str">
        <f>+IFERROR(VLOOKUP(V3.1[[#This Row],[Cod. PI24-27]],TPI[],18,FALSE),"")</f>
        <v/>
      </c>
      <c r="C83" s="95"/>
      <c r="D83" s="96" t="str">
        <f>+IFERROR(VLOOKUP(V3.1[[#This Row],[Cod. PI24-27]],TPI[],4,FALSE),"")</f>
        <v/>
      </c>
      <c r="E83" s="96" t="str">
        <f>+IFERROR(VLOOKUP(V3.1[[#This Row],[Cod. PI24-27]],TPI[],12,FALSE),"")</f>
        <v/>
      </c>
      <c r="F83" s="96" t="str">
        <f>+IFERROR(VLOOKUP(V3.1[[#This Row],[Cod. PI24-27]],TPI[],15,FALSE),"")</f>
        <v/>
      </c>
      <c r="G83" s="96" t="str">
        <f>+IFERROR(VLOOKUP(V3.1[[#This Row],[Cod. PI24-27]],TPI[],19,FALSE),"")</f>
        <v/>
      </c>
      <c r="H83" s="96" t="str">
        <f>+IFERROR(VLOOKUP(V3.1[[#This Row],[Cod. PI24-27]],TPI[],20,FALSE),"")</f>
        <v/>
      </c>
      <c r="I83" s="178" t="str">
        <f>+IFERROR(VLOOKUP(V3.1[[#This Row],[Cod. PI24-27]],TC_24[],2,FALSE),"")</f>
        <v/>
      </c>
      <c r="J83" s="179" t="str">
        <f>+IFERROR(VLOOKUP(V3.1[[#This Row],[Cod. PI24-27]],TC_24[],3,FALSE),"")</f>
        <v/>
      </c>
      <c r="K83" s="97" t="str">
        <f>+IFERROR(VLOOKUP(V3.1[[#This Row],[Cod. PI24-27]],TPI[],26,FALSE),"")</f>
        <v/>
      </c>
      <c r="L83" s="98"/>
      <c r="M8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3" s="132">
        <f>IFERROR(V3.1[[#This Row],[TOTAL COMPROMISOS]]/V3.1[[#This Row],[TOTAL PRESUPUESTADO]],0)</f>
        <v>0</v>
      </c>
      <c r="O83" s="132">
        <f>IFERROR(V3.1[[#This Row],[TOTAL OBLIGACIONES]]/V3.1[[#This Row],[TOTAL PRESUPUESTADO]],0)</f>
        <v>0</v>
      </c>
      <c r="P83" s="132"/>
      <c r="Q83" s="132">
        <f>+V3.1[[#This Row],[Beneficiarios proyectados]]</f>
        <v>0</v>
      </c>
      <c r="R83" s="99"/>
      <c r="S83" s="111"/>
      <c r="T83" s="101"/>
      <c r="U83" s="102"/>
      <c r="V83" s="102"/>
      <c r="W83" s="103">
        <f>+SUM(V3.1[[#This Row],[P_Recursos propios ]:[P_Otros ]])</f>
        <v>0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12"/>
      <c r="AM83" s="105">
        <f>+SUM(V3.1[[#This Row],[C_Recursos propios ]:[C_Otros ]])</f>
        <v>0</v>
      </c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6"/>
      <c r="BB83" s="106"/>
      <c r="BC83" s="107">
        <f>+SUM(V3.1[[#This Row],[O_Recursos propios ]:[O_Otros ]])</f>
        <v>0</v>
      </c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13"/>
      <c r="BO83" s="112"/>
      <c r="BP83" s="112"/>
      <c r="BQ83" s="114"/>
      <c r="BR83" s="114"/>
      <c r="BS83" s="114"/>
      <c r="BT83" s="106"/>
      <c r="BU83" s="108"/>
    </row>
    <row r="84" spans="1:125" s="109" customFormat="1" ht="15.6" hidden="1" x14ac:dyDescent="0.3">
      <c r="A84" s="169"/>
      <c r="B84" s="94" t="str">
        <f>+IFERROR(VLOOKUP(V3.1[[#This Row],[Cod. PI24-27]],TPI[],18,FALSE),"")</f>
        <v/>
      </c>
      <c r="C84" s="95"/>
      <c r="D84" s="96" t="str">
        <f>+IFERROR(VLOOKUP(V3.1[[#This Row],[Cod. PI24-27]],TPI[],4,FALSE),"")</f>
        <v/>
      </c>
      <c r="E84" s="96" t="str">
        <f>+IFERROR(VLOOKUP(V3.1[[#This Row],[Cod. PI24-27]],TPI[],12,FALSE),"")</f>
        <v/>
      </c>
      <c r="F84" s="96" t="str">
        <f>+IFERROR(VLOOKUP(V3.1[[#This Row],[Cod. PI24-27]],TPI[],15,FALSE),"")</f>
        <v/>
      </c>
      <c r="G84" s="96" t="str">
        <f>+IFERROR(VLOOKUP(V3.1[[#This Row],[Cod. PI24-27]],TPI[],19,FALSE),"")</f>
        <v/>
      </c>
      <c r="H84" s="96" t="str">
        <f>+IFERROR(VLOOKUP(V3.1[[#This Row],[Cod. PI24-27]],TPI[],20,FALSE),"")</f>
        <v/>
      </c>
      <c r="I84" s="178" t="str">
        <f>+IFERROR(VLOOKUP(V3.1[[#This Row],[Cod. PI24-27]],TC_24[],2,FALSE),"")</f>
        <v/>
      </c>
      <c r="J84" s="179" t="str">
        <f>+IFERROR(VLOOKUP(V3.1[[#This Row],[Cod. PI24-27]],TC_24[],3,FALSE),"")</f>
        <v/>
      </c>
      <c r="K84" s="97" t="str">
        <f>+IFERROR(VLOOKUP(V3.1[[#This Row],[Cod. PI24-27]],TPI[],26,FALSE),"")</f>
        <v/>
      </c>
      <c r="L84" s="98"/>
      <c r="M8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4" s="132">
        <f>IFERROR(V3.1[[#This Row],[TOTAL COMPROMISOS]]/V3.1[[#This Row],[TOTAL PRESUPUESTADO]],0)</f>
        <v>0</v>
      </c>
      <c r="O84" s="132">
        <f>IFERROR(V3.1[[#This Row],[TOTAL OBLIGACIONES]]/V3.1[[#This Row],[TOTAL PRESUPUESTADO]],0)</f>
        <v>0</v>
      </c>
      <c r="P84" s="132"/>
      <c r="Q84" s="132">
        <f>+V3.1[[#This Row],[Beneficiarios proyectados]]</f>
        <v>0</v>
      </c>
      <c r="R84" s="99"/>
      <c r="S84" s="111"/>
      <c r="T84" s="101"/>
      <c r="U84" s="102"/>
      <c r="V84" s="102"/>
      <c r="W84" s="103">
        <f>+SUM(V3.1[[#This Row],[P_Recursos propios ]:[P_Otros ]])</f>
        <v>0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12"/>
      <c r="AM84" s="105">
        <f>+SUM(V3.1[[#This Row],[C_Recursos propios ]:[C_Otros ]])</f>
        <v>0</v>
      </c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6"/>
      <c r="BB84" s="106"/>
      <c r="BC84" s="107">
        <f>+SUM(V3.1[[#This Row],[O_Recursos propios ]:[O_Otros ]])</f>
        <v>0</v>
      </c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13"/>
      <c r="BO84" s="112"/>
      <c r="BP84" s="112"/>
      <c r="BQ84" s="114"/>
      <c r="BR84" s="114"/>
      <c r="BS84" s="114"/>
      <c r="BT84" s="106"/>
      <c r="BU84" s="108"/>
    </row>
    <row r="85" spans="1:125" s="109" customFormat="1" ht="15.6" hidden="1" x14ac:dyDescent="0.3">
      <c r="A85" s="169"/>
      <c r="B85" s="94" t="str">
        <f>+IFERROR(VLOOKUP(V3.1[[#This Row],[Cod. PI24-27]],TPI[],18,FALSE),"")</f>
        <v/>
      </c>
      <c r="C85" s="95"/>
      <c r="D85" s="96" t="str">
        <f>+IFERROR(VLOOKUP(V3.1[[#This Row],[Cod. PI24-27]],TPI[],4,FALSE),"")</f>
        <v/>
      </c>
      <c r="E85" s="96" t="str">
        <f>+IFERROR(VLOOKUP(V3.1[[#This Row],[Cod. PI24-27]],TPI[],12,FALSE),"")</f>
        <v/>
      </c>
      <c r="F85" s="96" t="str">
        <f>+IFERROR(VLOOKUP(V3.1[[#This Row],[Cod. PI24-27]],TPI[],15,FALSE),"")</f>
        <v/>
      </c>
      <c r="G85" s="96" t="str">
        <f>+IFERROR(VLOOKUP(V3.1[[#This Row],[Cod. PI24-27]],TPI[],19,FALSE),"")</f>
        <v/>
      </c>
      <c r="H85" s="96" t="str">
        <f>+IFERROR(VLOOKUP(V3.1[[#This Row],[Cod. PI24-27]],TPI[],20,FALSE),"")</f>
        <v/>
      </c>
      <c r="I85" s="178" t="str">
        <f>+IFERROR(VLOOKUP(V3.1[[#This Row],[Cod. PI24-27]],TC_24[],2,FALSE),"")</f>
        <v/>
      </c>
      <c r="J85" s="179" t="str">
        <f>+IFERROR(VLOOKUP(V3.1[[#This Row],[Cod. PI24-27]],TC_24[],3,FALSE),"")</f>
        <v/>
      </c>
      <c r="K85" s="97" t="str">
        <f>+IFERROR(VLOOKUP(V3.1[[#This Row],[Cod. PI24-27]],TPI[],26,FALSE),"")</f>
        <v/>
      </c>
      <c r="L85" s="98"/>
      <c r="M8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5" s="132">
        <f>IFERROR(V3.1[[#This Row],[TOTAL COMPROMISOS]]/V3.1[[#This Row],[TOTAL PRESUPUESTADO]],0)</f>
        <v>0</v>
      </c>
      <c r="O85" s="132">
        <f>IFERROR(V3.1[[#This Row],[TOTAL OBLIGACIONES]]/V3.1[[#This Row],[TOTAL PRESUPUESTADO]],0)</f>
        <v>0</v>
      </c>
      <c r="P85" s="132"/>
      <c r="Q85" s="132">
        <f>+V3.1[[#This Row],[Beneficiarios proyectados]]</f>
        <v>0</v>
      </c>
      <c r="R85" s="99"/>
      <c r="S85" s="111"/>
      <c r="T85" s="101"/>
      <c r="U85" s="102"/>
      <c r="V85" s="102"/>
      <c r="W85" s="103">
        <f>+SUM(V3.1[[#This Row],[P_Recursos propios ]:[P_Otros ]])</f>
        <v>0</v>
      </c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12"/>
      <c r="AM85" s="105">
        <f>+SUM(V3.1[[#This Row],[C_Recursos propios ]:[C_Otros ]])</f>
        <v>0</v>
      </c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6"/>
      <c r="BB85" s="106"/>
      <c r="BC85" s="107">
        <f>+SUM(V3.1[[#This Row],[O_Recursos propios ]:[O_Otros ]])</f>
        <v>0</v>
      </c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13"/>
      <c r="BO85" s="112"/>
      <c r="BP85" s="112"/>
      <c r="BQ85" s="114"/>
      <c r="BR85" s="114"/>
      <c r="BS85" s="114"/>
      <c r="BT85" s="106"/>
      <c r="BU85" s="108"/>
    </row>
    <row r="86" spans="1:125" s="110" customFormat="1" ht="15.6" hidden="1" x14ac:dyDescent="0.3">
      <c r="A86" s="169"/>
      <c r="B86" s="94" t="str">
        <f>+IFERROR(VLOOKUP(V3.1[[#This Row],[Cod. PI24-27]],TPI[],18,FALSE),"")</f>
        <v/>
      </c>
      <c r="C86" s="95"/>
      <c r="D86" s="96" t="str">
        <f>+IFERROR(VLOOKUP(V3.1[[#This Row],[Cod. PI24-27]],TPI[],4,FALSE),"")</f>
        <v/>
      </c>
      <c r="E86" s="96" t="str">
        <f>+IFERROR(VLOOKUP(V3.1[[#This Row],[Cod. PI24-27]],TPI[],12,FALSE),"")</f>
        <v/>
      </c>
      <c r="F86" s="96" t="str">
        <f>+IFERROR(VLOOKUP(V3.1[[#This Row],[Cod. PI24-27]],TPI[],15,FALSE),"")</f>
        <v/>
      </c>
      <c r="G86" s="96" t="str">
        <f>+IFERROR(VLOOKUP(V3.1[[#This Row],[Cod. PI24-27]],TPI[],19,FALSE),"")</f>
        <v/>
      </c>
      <c r="H86" s="96" t="str">
        <f>+IFERROR(VLOOKUP(V3.1[[#This Row],[Cod. PI24-27]],TPI[],20,FALSE),"")</f>
        <v/>
      </c>
      <c r="I86" s="178" t="str">
        <f>+IFERROR(VLOOKUP(V3.1[[#This Row],[Cod. PI24-27]],TC_24[],2,FALSE),"")</f>
        <v/>
      </c>
      <c r="J86" s="179" t="str">
        <f>+IFERROR(VLOOKUP(V3.1[[#This Row],[Cod. PI24-27]],TC_24[],3,FALSE),"")</f>
        <v/>
      </c>
      <c r="K86" s="97" t="str">
        <f>+IFERROR(VLOOKUP(V3.1[[#This Row],[Cod. PI24-27]],TPI[],26,FALSE),"")</f>
        <v/>
      </c>
      <c r="L86" s="98"/>
      <c r="M8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6" s="132">
        <f>IFERROR(V3.1[[#This Row],[TOTAL COMPROMISOS]]/V3.1[[#This Row],[TOTAL PRESUPUESTADO]],0)</f>
        <v>0</v>
      </c>
      <c r="O86" s="132">
        <f>IFERROR(V3.1[[#This Row],[TOTAL OBLIGACIONES]]/V3.1[[#This Row],[TOTAL PRESUPUESTADO]],0)</f>
        <v>0</v>
      </c>
      <c r="P86" s="132"/>
      <c r="Q86" s="132">
        <f>+V3.1[[#This Row],[Beneficiarios proyectados]]</f>
        <v>0</v>
      </c>
      <c r="R86" s="99"/>
      <c r="S86" s="111"/>
      <c r="T86" s="101"/>
      <c r="U86" s="102"/>
      <c r="V86" s="102"/>
      <c r="W86" s="103">
        <f>+SUM(V3.1[[#This Row],[P_Recursos propios ]:[P_Otros ]])</f>
        <v>0</v>
      </c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12"/>
      <c r="AM86" s="105">
        <f>+SUM(V3.1[[#This Row],[C_Recursos propios ]:[C_Otros ]])</f>
        <v>0</v>
      </c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6"/>
      <c r="BB86" s="106"/>
      <c r="BC86" s="107">
        <f>+SUM(V3.1[[#This Row],[O_Recursos propios ]:[O_Otros ]])</f>
        <v>0</v>
      </c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13"/>
      <c r="BO86" s="112"/>
      <c r="BP86" s="112"/>
      <c r="BQ86" s="114"/>
      <c r="BR86" s="114"/>
      <c r="BS86" s="114"/>
      <c r="BT86" s="106"/>
      <c r="BU86" s="108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09"/>
      <c r="CN86" s="109"/>
      <c r="CO86" s="109"/>
      <c r="CP86" s="109"/>
      <c r="CQ86" s="109"/>
      <c r="CR86" s="109"/>
      <c r="CS86" s="109"/>
      <c r="CT86" s="109"/>
      <c r="CU86" s="109"/>
      <c r="CV86" s="109"/>
      <c r="CW86" s="109"/>
      <c r="CX86" s="109"/>
      <c r="CY86" s="109"/>
      <c r="CZ86" s="109"/>
      <c r="DA86" s="109"/>
      <c r="DB86" s="109"/>
      <c r="DC86" s="109"/>
      <c r="DD86" s="109"/>
      <c r="DE86" s="109"/>
      <c r="DF86" s="109"/>
      <c r="DG86" s="109"/>
      <c r="DH86" s="109"/>
      <c r="DI86" s="109"/>
      <c r="DJ86" s="109"/>
      <c r="DK86" s="109"/>
      <c r="DL86" s="109"/>
      <c r="DM86" s="109"/>
      <c r="DN86" s="109"/>
      <c r="DO86" s="109"/>
      <c r="DP86" s="109"/>
      <c r="DQ86" s="109"/>
      <c r="DR86" s="109"/>
      <c r="DS86" s="109"/>
      <c r="DT86" s="109"/>
      <c r="DU86" s="109"/>
    </row>
    <row r="87" spans="1:125" s="110" customFormat="1" ht="15.6" hidden="1" x14ac:dyDescent="0.3">
      <c r="A87" s="169"/>
      <c r="B87" s="94" t="str">
        <f>+IFERROR(VLOOKUP(V3.1[[#This Row],[Cod. PI24-27]],TPI[],18,FALSE),"")</f>
        <v/>
      </c>
      <c r="C87" s="95"/>
      <c r="D87" s="96" t="str">
        <f>+IFERROR(VLOOKUP(V3.1[[#This Row],[Cod. PI24-27]],TPI[],4,FALSE),"")</f>
        <v/>
      </c>
      <c r="E87" s="96" t="str">
        <f>+IFERROR(VLOOKUP(V3.1[[#This Row],[Cod. PI24-27]],TPI[],12,FALSE),"")</f>
        <v/>
      </c>
      <c r="F87" s="96" t="str">
        <f>+IFERROR(VLOOKUP(V3.1[[#This Row],[Cod. PI24-27]],TPI[],15,FALSE),"")</f>
        <v/>
      </c>
      <c r="G87" s="96" t="str">
        <f>+IFERROR(VLOOKUP(V3.1[[#This Row],[Cod. PI24-27]],TPI[],19,FALSE),"")</f>
        <v/>
      </c>
      <c r="H87" s="96" t="str">
        <f>+IFERROR(VLOOKUP(V3.1[[#This Row],[Cod. PI24-27]],TPI[],20,FALSE),"")</f>
        <v/>
      </c>
      <c r="I87" s="178" t="str">
        <f>+IFERROR(VLOOKUP(V3.1[[#This Row],[Cod. PI24-27]],TC_24[],2,FALSE),"")</f>
        <v/>
      </c>
      <c r="J87" s="179" t="str">
        <f>+IFERROR(VLOOKUP(V3.1[[#This Row],[Cod. PI24-27]],TC_24[],3,FALSE),"")</f>
        <v/>
      </c>
      <c r="K87" s="97" t="str">
        <f>+IFERROR(VLOOKUP(V3.1[[#This Row],[Cod. PI24-27]],TPI[],26,FALSE),"")</f>
        <v/>
      </c>
      <c r="L87" s="98"/>
      <c r="M8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7" s="132">
        <f>IFERROR(V3.1[[#This Row],[TOTAL COMPROMISOS]]/V3.1[[#This Row],[TOTAL PRESUPUESTADO]],0)</f>
        <v>0</v>
      </c>
      <c r="O87" s="132">
        <f>IFERROR(V3.1[[#This Row],[TOTAL OBLIGACIONES]]/V3.1[[#This Row],[TOTAL PRESUPUESTADO]],0)</f>
        <v>0</v>
      </c>
      <c r="P87" s="132"/>
      <c r="Q87" s="132">
        <f>+V3.1[[#This Row],[Beneficiarios proyectados]]</f>
        <v>0</v>
      </c>
      <c r="R87" s="99"/>
      <c r="S87" s="111"/>
      <c r="T87" s="101"/>
      <c r="U87" s="102"/>
      <c r="V87" s="102"/>
      <c r="W87" s="103">
        <f>+SUM(V3.1[[#This Row],[P_Recursos propios ]:[P_Otros ]])</f>
        <v>0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12"/>
      <c r="AM87" s="105">
        <f>+SUM(V3.1[[#This Row],[C_Recursos propios ]:[C_Otros ]])</f>
        <v>0</v>
      </c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6"/>
      <c r="BB87" s="106"/>
      <c r="BC87" s="107">
        <f>+SUM(V3.1[[#This Row],[O_Recursos propios ]:[O_Otros ]])</f>
        <v>0</v>
      </c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13"/>
      <c r="BO87" s="112"/>
      <c r="BP87" s="112"/>
      <c r="BQ87" s="114"/>
      <c r="BR87" s="114"/>
      <c r="BS87" s="114"/>
      <c r="BT87" s="106"/>
      <c r="BU87" s="108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  <c r="CN87" s="109"/>
      <c r="CO87" s="109"/>
      <c r="CP87" s="109"/>
      <c r="CQ87" s="109"/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09"/>
      <c r="DC87" s="109"/>
      <c r="DD87" s="109"/>
      <c r="DE87" s="109"/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09"/>
      <c r="DR87" s="109"/>
      <c r="DS87" s="109"/>
      <c r="DT87" s="109"/>
      <c r="DU87" s="109"/>
    </row>
    <row r="88" spans="1:125" s="110" customFormat="1" ht="15.6" hidden="1" x14ac:dyDescent="0.3">
      <c r="A88" s="169"/>
      <c r="B88" s="94" t="str">
        <f>+IFERROR(VLOOKUP(V3.1[[#This Row],[Cod. PI24-27]],TPI[],18,FALSE),"")</f>
        <v/>
      </c>
      <c r="C88" s="95"/>
      <c r="D88" s="96" t="str">
        <f>+IFERROR(VLOOKUP(V3.1[[#This Row],[Cod. PI24-27]],TPI[],4,FALSE),"")</f>
        <v/>
      </c>
      <c r="E88" s="96" t="str">
        <f>+IFERROR(VLOOKUP(V3.1[[#This Row],[Cod. PI24-27]],TPI[],12,FALSE),"")</f>
        <v/>
      </c>
      <c r="F88" s="96" t="str">
        <f>+IFERROR(VLOOKUP(V3.1[[#This Row],[Cod. PI24-27]],TPI[],15,FALSE),"")</f>
        <v/>
      </c>
      <c r="G88" s="96" t="str">
        <f>+IFERROR(VLOOKUP(V3.1[[#This Row],[Cod. PI24-27]],TPI[],19,FALSE),"")</f>
        <v/>
      </c>
      <c r="H88" s="96" t="str">
        <f>+IFERROR(VLOOKUP(V3.1[[#This Row],[Cod. PI24-27]],TPI[],20,FALSE),"")</f>
        <v/>
      </c>
      <c r="I88" s="178" t="str">
        <f>+IFERROR(VLOOKUP(V3.1[[#This Row],[Cod. PI24-27]],TC_24[],2,FALSE),"")</f>
        <v/>
      </c>
      <c r="J88" s="179" t="str">
        <f>+IFERROR(VLOOKUP(V3.1[[#This Row],[Cod. PI24-27]],TC_24[],3,FALSE),"")</f>
        <v/>
      </c>
      <c r="K88" s="97" t="str">
        <f>+IFERROR(VLOOKUP(V3.1[[#This Row],[Cod. PI24-27]],TPI[],26,FALSE),"")</f>
        <v/>
      </c>
      <c r="L88" s="98"/>
      <c r="M8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8" s="132">
        <f>IFERROR(V3.1[[#This Row],[TOTAL COMPROMISOS]]/V3.1[[#This Row],[TOTAL PRESUPUESTADO]],0)</f>
        <v>0</v>
      </c>
      <c r="O88" s="132">
        <f>IFERROR(V3.1[[#This Row],[TOTAL OBLIGACIONES]]/V3.1[[#This Row],[TOTAL PRESUPUESTADO]],0)</f>
        <v>0</v>
      </c>
      <c r="P88" s="132"/>
      <c r="Q88" s="132">
        <f>+V3.1[[#This Row],[Beneficiarios proyectados]]</f>
        <v>0</v>
      </c>
      <c r="R88" s="99"/>
      <c r="S88" s="111"/>
      <c r="T88" s="101"/>
      <c r="U88" s="102"/>
      <c r="V88" s="102"/>
      <c r="W88" s="103">
        <f>+SUM(V3.1[[#This Row],[P_Recursos propios ]:[P_Otros ]])</f>
        <v>0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12"/>
      <c r="AM88" s="105">
        <f>+SUM(V3.1[[#This Row],[C_Recursos propios ]:[C_Otros ]])</f>
        <v>0</v>
      </c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6"/>
      <c r="BB88" s="106"/>
      <c r="BC88" s="107">
        <f>+SUM(V3.1[[#This Row],[O_Recursos propios ]:[O_Otros ]])</f>
        <v>0</v>
      </c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13"/>
      <c r="BO88" s="112"/>
      <c r="BP88" s="112"/>
      <c r="BQ88" s="114"/>
      <c r="BR88" s="114"/>
      <c r="BS88" s="114"/>
      <c r="BT88" s="106"/>
      <c r="BU88" s="108"/>
      <c r="BX88" s="109"/>
      <c r="BY88" s="109"/>
      <c r="BZ88" s="109"/>
      <c r="CA88" s="109"/>
      <c r="CB88" s="109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09"/>
      <c r="CN88" s="109"/>
      <c r="CO88" s="109"/>
      <c r="CP88" s="109"/>
      <c r="CQ88" s="109"/>
      <c r="CR88" s="109"/>
      <c r="CS88" s="109"/>
      <c r="CT88" s="109"/>
      <c r="CU88" s="109"/>
      <c r="CV88" s="109"/>
      <c r="CW88" s="109"/>
      <c r="CX88" s="109"/>
      <c r="CY88" s="109"/>
      <c r="CZ88" s="109"/>
      <c r="DA88" s="109"/>
      <c r="DB88" s="109"/>
      <c r="DC88" s="109"/>
      <c r="DD88" s="109"/>
      <c r="DE88" s="109"/>
      <c r="DF88" s="109"/>
      <c r="DG88" s="109"/>
      <c r="DH88" s="109"/>
      <c r="DI88" s="109"/>
      <c r="DJ88" s="109"/>
      <c r="DK88" s="109"/>
      <c r="DL88" s="109"/>
      <c r="DM88" s="109"/>
      <c r="DN88" s="109"/>
      <c r="DO88" s="109"/>
      <c r="DP88" s="109"/>
      <c r="DQ88" s="109"/>
      <c r="DR88" s="109"/>
      <c r="DS88" s="109"/>
      <c r="DT88" s="109"/>
      <c r="DU88" s="109"/>
    </row>
    <row r="89" spans="1:125" s="110" customFormat="1" ht="15.6" hidden="1" x14ac:dyDescent="0.3">
      <c r="A89" s="169"/>
      <c r="B89" s="94" t="str">
        <f>+IFERROR(VLOOKUP(V3.1[[#This Row],[Cod. PI24-27]],TPI[],18,FALSE),"")</f>
        <v/>
      </c>
      <c r="C89" s="95"/>
      <c r="D89" s="96" t="str">
        <f>+IFERROR(VLOOKUP(V3.1[[#This Row],[Cod. PI24-27]],TPI[],4,FALSE),"")</f>
        <v/>
      </c>
      <c r="E89" s="96" t="str">
        <f>+IFERROR(VLOOKUP(V3.1[[#This Row],[Cod. PI24-27]],TPI[],12,FALSE),"")</f>
        <v/>
      </c>
      <c r="F89" s="96" t="str">
        <f>+IFERROR(VLOOKUP(V3.1[[#This Row],[Cod. PI24-27]],TPI[],15,FALSE),"")</f>
        <v/>
      </c>
      <c r="G89" s="96" t="str">
        <f>+IFERROR(VLOOKUP(V3.1[[#This Row],[Cod. PI24-27]],TPI[],19,FALSE),"")</f>
        <v/>
      </c>
      <c r="H89" s="96" t="str">
        <f>+IFERROR(VLOOKUP(V3.1[[#This Row],[Cod. PI24-27]],TPI[],20,FALSE),"")</f>
        <v/>
      </c>
      <c r="I89" s="178" t="str">
        <f>+IFERROR(VLOOKUP(V3.1[[#This Row],[Cod. PI24-27]],TC_24[],2,FALSE),"")</f>
        <v/>
      </c>
      <c r="J89" s="179" t="str">
        <f>+IFERROR(VLOOKUP(V3.1[[#This Row],[Cod. PI24-27]],TC_24[],3,FALSE),"")</f>
        <v/>
      </c>
      <c r="K89" s="97" t="str">
        <f>+IFERROR(VLOOKUP(V3.1[[#This Row],[Cod. PI24-27]],TPI[],26,FALSE),"")</f>
        <v/>
      </c>
      <c r="L89" s="98"/>
      <c r="M8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89" s="132">
        <f>IFERROR(V3.1[[#This Row],[TOTAL COMPROMISOS]]/V3.1[[#This Row],[TOTAL PRESUPUESTADO]],0)</f>
        <v>0</v>
      </c>
      <c r="O89" s="132">
        <f>IFERROR(V3.1[[#This Row],[TOTAL OBLIGACIONES]]/V3.1[[#This Row],[TOTAL PRESUPUESTADO]],0)</f>
        <v>0</v>
      </c>
      <c r="P89" s="132"/>
      <c r="Q89" s="132">
        <f>+V3.1[[#This Row],[Beneficiarios proyectados]]</f>
        <v>0</v>
      </c>
      <c r="R89" s="99"/>
      <c r="S89" s="111"/>
      <c r="T89" s="101"/>
      <c r="U89" s="102"/>
      <c r="V89" s="102"/>
      <c r="W89" s="103">
        <f>+SUM(V3.1[[#This Row],[P_Recursos propios ]:[P_Otros ]])</f>
        <v>0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12"/>
      <c r="AM89" s="105">
        <f>+SUM(V3.1[[#This Row],[C_Recursos propios ]:[C_Otros ]])</f>
        <v>0</v>
      </c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6"/>
      <c r="BB89" s="106"/>
      <c r="BC89" s="107">
        <f>+SUM(V3.1[[#This Row],[O_Recursos propios ]:[O_Otros ]])</f>
        <v>0</v>
      </c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13"/>
      <c r="BO89" s="112"/>
      <c r="BP89" s="112"/>
      <c r="BQ89" s="114"/>
      <c r="BR89" s="114"/>
      <c r="BS89" s="114"/>
      <c r="BT89" s="106"/>
      <c r="BU89" s="108"/>
      <c r="BX89" s="109"/>
      <c r="BY89" s="109"/>
      <c r="BZ89" s="109"/>
      <c r="CA89" s="109"/>
      <c r="CB89" s="109"/>
      <c r="CC89" s="109"/>
      <c r="CD89" s="109"/>
      <c r="CE89" s="109"/>
      <c r="CF89" s="109"/>
      <c r="CG89" s="109"/>
      <c r="CH89" s="109"/>
      <c r="CI89" s="109"/>
      <c r="CJ89" s="109"/>
      <c r="CK89" s="109"/>
      <c r="CL89" s="109"/>
      <c r="CM89" s="109"/>
      <c r="CN89" s="109"/>
      <c r="CO89" s="109"/>
      <c r="CP89" s="109"/>
      <c r="CQ89" s="109"/>
      <c r="CR89" s="109"/>
      <c r="CS89" s="109"/>
      <c r="CT89" s="109"/>
      <c r="CU89" s="109"/>
      <c r="CV89" s="109"/>
      <c r="CW89" s="109"/>
      <c r="CX89" s="109"/>
      <c r="CY89" s="109"/>
      <c r="CZ89" s="109"/>
      <c r="DA89" s="109"/>
      <c r="DB89" s="109"/>
      <c r="DC89" s="109"/>
      <c r="DD89" s="109"/>
      <c r="DE89" s="109"/>
      <c r="DF89" s="109"/>
      <c r="DG89" s="109"/>
      <c r="DH89" s="109"/>
      <c r="DI89" s="109"/>
      <c r="DJ89" s="109"/>
      <c r="DK89" s="109"/>
      <c r="DL89" s="109"/>
      <c r="DM89" s="109"/>
      <c r="DN89" s="109"/>
      <c r="DO89" s="109"/>
      <c r="DP89" s="109"/>
      <c r="DQ89" s="109"/>
      <c r="DR89" s="109"/>
      <c r="DS89" s="109"/>
      <c r="DT89" s="109"/>
      <c r="DU89" s="109"/>
    </row>
    <row r="90" spans="1:125" s="110" customFormat="1" ht="15.6" hidden="1" x14ac:dyDescent="0.3">
      <c r="A90" s="169"/>
      <c r="B90" s="94" t="str">
        <f>+IFERROR(VLOOKUP(V3.1[[#This Row],[Cod. PI24-27]],TPI[],18,FALSE),"")</f>
        <v/>
      </c>
      <c r="C90" s="95"/>
      <c r="D90" s="96" t="str">
        <f>+IFERROR(VLOOKUP(V3.1[[#This Row],[Cod. PI24-27]],TPI[],4,FALSE),"")</f>
        <v/>
      </c>
      <c r="E90" s="96" t="str">
        <f>+IFERROR(VLOOKUP(V3.1[[#This Row],[Cod. PI24-27]],TPI[],12,FALSE),"")</f>
        <v/>
      </c>
      <c r="F90" s="96" t="str">
        <f>+IFERROR(VLOOKUP(V3.1[[#This Row],[Cod. PI24-27]],TPI[],15,FALSE),"")</f>
        <v/>
      </c>
      <c r="G90" s="96" t="str">
        <f>+IFERROR(VLOOKUP(V3.1[[#This Row],[Cod. PI24-27]],TPI[],19,FALSE),"")</f>
        <v/>
      </c>
      <c r="H90" s="96" t="str">
        <f>+IFERROR(VLOOKUP(V3.1[[#This Row],[Cod. PI24-27]],TPI[],20,FALSE),"")</f>
        <v/>
      </c>
      <c r="I90" s="178" t="str">
        <f>+IFERROR(VLOOKUP(V3.1[[#This Row],[Cod. PI24-27]],TC_24[],2,FALSE),"")</f>
        <v/>
      </c>
      <c r="J90" s="179" t="str">
        <f>+IFERROR(VLOOKUP(V3.1[[#This Row],[Cod. PI24-27]],TC_24[],3,FALSE),"")</f>
        <v/>
      </c>
      <c r="K90" s="97" t="str">
        <f>+IFERROR(VLOOKUP(V3.1[[#This Row],[Cod. PI24-27]],TPI[],26,FALSE),"")</f>
        <v/>
      </c>
      <c r="L90" s="98"/>
      <c r="M9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0" s="132">
        <f>IFERROR(V3.1[[#This Row],[TOTAL COMPROMISOS]]/V3.1[[#This Row],[TOTAL PRESUPUESTADO]],0)</f>
        <v>0</v>
      </c>
      <c r="O90" s="132">
        <f>IFERROR(V3.1[[#This Row],[TOTAL OBLIGACIONES]]/V3.1[[#This Row],[TOTAL PRESUPUESTADO]],0)</f>
        <v>0</v>
      </c>
      <c r="P90" s="132"/>
      <c r="Q90" s="132">
        <f>+V3.1[[#This Row],[Beneficiarios proyectados]]</f>
        <v>0</v>
      </c>
      <c r="R90" s="99"/>
      <c r="S90" s="111"/>
      <c r="T90" s="101"/>
      <c r="U90" s="102"/>
      <c r="V90" s="102"/>
      <c r="W90" s="103">
        <f>+SUM(V3.1[[#This Row],[P_Recursos propios ]:[P_Otros ]])</f>
        <v>0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12"/>
      <c r="AM90" s="105">
        <f>+SUM(V3.1[[#This Row],[C_Recursos propios ]:[C_Otros ]])</f>
        <v>0</v>
      </c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6"/>
      <c r="BB90" s="106"/>
      <c r="BC90" s="107">
        <f>+SUM(V3.1[[#This Row],[O_Recursos propios ]:[O_Otros ]])</f>
        <v>0</v>
      </c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13"/>
      <c r="BO90" s="112"/>
      <c r="BP90" s="112"/>
      <c r="BQ90" s="114"/>
      <c r="BR90" s="114"/>
      <c r="BS90" s="114"/>
      <c r="BT90" s="106"/>
      <c r="BU90" s="108"/>
      <c r="BX90" s="109"/>
      <c r="BY90" s="109"/>
      <c r="BZ90" s="109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  <c r="CN90" s="109"/>
      <c r="CO90" s="109"/>
      <c r="CP90" s="109"/>
      <c r="CQ90" s="109"/>
      <c r="CR90" s="109"/>
      <c r="CS90" s="109"/>
      <c r="CT90" s="109"/>
      <c r="CU90" s="109"/>
      <c r="CV90" s="109"/>
      <c r="CW90" s="109"/>
      <c r="CX90" s="109"/>
      <c r="CY90" s="109"/>
      <c r="CZ90" s="109"/>
      <c r="DA90" s="109"/>
      <c r="DB90" s="109"/>
      <c r="DC90" s="109"/>
      <c r="DD90" s="109"/>
      <c r="DE90" s="109"/>
      <c r="DF90" s="109"/>
      <c r="DG90" s="109"/>
      <c r="DH90" s="109"/>
      <c r="DI90" s="109"/>
      <c r="DJ90" s="109"/>
      <c r="DK90" s="109"/>
      <c r="DL90" s="109"/>
      <c r="DM90" s="109"/>
      <c r="DN90" s="109"/>
      <c r="DO90" s="109"/>
      <c r="DP90" s="109"/>
      <c r="DQ90" s="109"/>
      <c r="DR90" s="109"/>
      <c r="DS90" s="109"/>
      <c r="DT90" s="109"/>
      <c r="DU90" s="109"/>
    </row>
    <row r="91" spans="1:125" s="110" customFormat="1" ht="15.6" hidden="1" x14ac:dyDescent="0.3">
      <c r="A91" s="169"/>
      <c r="B91" s="94" t="str">
        <f>+IFERROR(VLOOKUP(V3.1[[#This Row],[Cod. PI24-27]],TPI[],18,FALSE),"")</f>
        <v/>
      </c>
      <c r="C91" s="95"/>
      <c r="D91" s="96" t="str">
        <f>+IFERROR(VLOOKUP(V3.1[[#This Row],[Cod. PI24-27]],TPI[],4,FALSE),"")</f>
        <v/>
      </c>
      <c r="E91" s="96" t="str">
        <f>+IFERROR(VLOOKUP(V3.1[[#This Row],[Cod. PI24-27]],TPI[],12,FALSE),"")</f>
        <v/>
      </c>
      <c r="F91" s="96" t="str">
        <f>+IFERROR(VLOOKUP(V3.1[[#This Row],[Cod. PI24-27]],TPI[],15,FALSE),"")</f>
        <v/>
      </c>
      <c r="G91" s="96" t="str">
        <f>+IFERROR(VLOOKUP(V3.1[[#This Row],[Cod. PI24-27]],TPI[],19,FALSE),"")</f>
        <v/>
      </c>
      <c r="H91" s="96" t="str">
        <f>+IFERROR(VLOOKUP(V3.1[[#This Row],[Cod. PI24-27]],TPI[],20,FALSE),"")</f>
        <v/>
      </c>
      <c r="I91" s="178" t="str">
        <f>+IFERROR(VLOOKUP(V3.1[[#This Row],[Cod. PI24-27]],TC_24[],2,FALSE),"")</f>
        <v/>
      </c>
      <c r="J91" s="179" t="str">
        <f>+IFERROR(VLOOKUP(V3.1[[#This Row],[Cod. PI24-27]],TC_24[],3,FALSE),"")</f>
        <v/>
      </c>
      <c r="K91" s="97" t="str">
        <f>+IFERROR(VLOOKUP(V3.1[[#This Row],[Cod. PI24-27]],TPI[],26,FALSE),"")</f>
        <v/>
      </c>
      <c r="L91" s="98"/>
      <c r="M9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1" s="132">
        <f>IFERROR(V3.1[[#This Row],[TOTAL COMPROMISOS]]/V3.1[[#This Row],[TOTAL PRESUPUESTADO]],0)</f>
        <v>0</v>
      </c>
      <c r="O91" s="132">
        <f>IFERROR(V3.1[[#This Row],[TOTAL OBLIGACIONES]]/V3.1[[#This Row],[TOTAL PRESUPUESTADO]],0)</f>
        <v>0</v>
      </c>
      <c r="P91" s="132"/>
      <c r="Q91" s="132">
        <f>+V3.1[[#This Row],[Beneficiarios proyectados]]</f>
        <v>0</v>
      </c>
      <c r="R91" s="99"/>
      <c r="S91" s="111"/>
      <c r="T91" s="101"/>
      <c r="U91" s="102"/>
      <c r="V91" s="102"/>
      <c r="W91" s="103">
        <f>+SUM(V3.1[[#This Row],[P_Recursos propios ]:[P_Otros ]])</f>
        <v>0</v>
      </c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12"/>
      <c r="AM91" s="105">
        <f>+SUM(V3.1[[#This Row],[C_Recursos propios ]:[C_Otros ]])</f>
        <v>0</v>
      </c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6"/>
      <c r="BB91" s="106"/>
      <c r="BC91" s="107">
        <f>+SUM(V3.1[[#This Row],[O_Recursos propios ]:[O_Otros ]])</f>
        <v>0</v>
      </c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13"/>
      <c r="BO91" s="112"/>
      <c r="BP91" s="112"/>
      <c r="BQ91" s="114"/>
      <c r="BR91" s="114"/>
      <c r="BS91" s="114"/>
      <c r="BT91" s="106"/>
      <c r="BU91" s="108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</row>
    <row r="92" spans="1:125" s="110" customFormat="1" ht="15.6" hidden="1" x14ac:dyDescent="0.3">
      <c r="A92" s="169"/>
      <c r="B92" s="94" t="str">
        <f>+IFERROR(VLOOKUP(V3.1[[#This Row],[Cod. PI24-27]],TPI[],18,FALSE),"")</f>
        <v/>
      </c>
      <c r="C92" s="95"/>
      <c r="D92" s="96" t="str">
        <f>+IFERROR(VLOOKUP(V3.1[[#This Row],[Cod. PI24-27]],TPI[],4,FALSE),"")</f>
        <v/>
      </c>
      <c r="E92" s="96" t="str">
        <f>+IFERROR(VLOOKUP(V3.1[[#This Row],[Cod. PI24-27]],TPI[],12,FALSE),"")</f>
        <v/>
      </c>
      <c r="F92" s="96" t="str">
        <f>+IFERROR(VLOOKUP(V3.1[[#This Row],[Cod. PI24-27]],TPI[],15,FALSE),"")</f>
        <v/>
      </c>
      <c r="G92" s="96" t="str">
        <f>+IFERROR(VLOOKUP(V3.1[[#This Row],[Cod. PI24-27]],TPI[],19,FALSE),"")</f>
        <v/>
      </c>
      <c r="H92" s="96" t="str">
        <f>+IFERROR(VLOOKUP(V3.1[[#This Row],[Cod. PI24-27]],TPI[],20,FALSE),"")</f>
        <v/>
      </c>
      <c r="I92" s="178" t="str">
        <f>+IFERROR(VLOOKUP(V3.1[[#This Row],[Cod. PI24-27]],TC_24[],2,FALSE),"")</f>
        <v/>
      </c>
      <c r="J92" s="179" t="str">
        <f>+IFERROR(VLOOKUP(V3.1[[#This Row],[Cod. PI24-27]],TC_24[],3,FALSE),"")</f>
        <v/>
      </c>
      <c r="K92" s="97" t="str">
        <f>+IFERROR(VLOOKUP(V3.1[[#This Row],[Cod. PI24-27]],TPI[],26,FALSE),"")</f>
        <v/>
      </c>
      <c r="L92" s="98"/>
      <c r="M9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2" s="132">
        <f>IFERROR(V3.1[[#This Row],[TOTAL COMPROMISOS]]/V3.1[[#This Row],[TOTAL PRESUPUESTADO]],0)</f>
        <v>0</v>
      </c>
      <c r="O92" s="132">
        <f>IFERROR(V3.1[[#This Row],[TOTAL OBLIGACIONES]]/V3.1[[#This Row],[TOTAL PRESUPUESTADO]],0)</f>
        <v>0</v>
      </c>
      <c r="P92" s="132"/>
      <c r="Q92" s="132">
        <f>+V3.1[[#This Row],[Beneficiarios proyectados]]</f>
        <v>0</v>
      </c>
      <c r="R92" s="99"/>
      <c r="S92" s="111"/>
      <c r="T92" s="101"/>
      <c r="U92" s="102"/>
      <c r="V92" s="102"/>
      <c r="W92" s="103">
        <f>+SUM(V3.1[[#This Row],[P_Recursos propios ]:[P_Otros ]])</f>
        <v>0</v>
      </c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12"/>
      <c r="AM92" s="105">
        <f>+SUM(V3.1[[#This Row],[C_Recursos propios ]:[C_Otros ]])</f>
        <v>0</v>
      </c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6"/>
      <c r="BB92" s="106"/>
      <c r="BC92" s="107">
        <f>+SUM(V3.1[[#This Row],[O_Recursos propios ]:[O_Otros ]])</f>
        <v>0</v>
      </c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13"/>
      <c r="BO92" s="112"/>
      <c r="BP92" s="112"/>
      <c r="BQ92" s="114"/>
      <c r="BR92" s="114"/>
      <c r="BS92" s="114"/>
      <c r="BT92" s="106"/>
      <c r="BU92" s="108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</row>
    <row r="93" spans="1:125" s="110" customFormat="1" ht="15.6" hidden="1" x14ac:dyDescent="0.3">
      <c r="A93" s="169"/>
      <c r="B93" s="94" t="str">
        <f>+IFERROR(VLOOKUP(V3.1[[#This Row],[Cod. PI24-27]],TPI[],18,FALSE),"")</f>
        <v/>
      </c>
      <c r="C93" s="95"/>
      <c r="D93" s="96" t="str">
        <f>+IFERROR(VLOOKUP(V3.1[[#This Row],[Cod. PI24-27]],TPI[],4,FALSE),"")</f>
        <v/>
      </c>
      <c r="E93" s="96" t="str">
        <f>+IFERROR(VLOOKUP(V3.1[[#This Row],[Cod. PI24-27]],TPI[],12,FALSE),"")</f>
        <v/>
      </c>
      <c r="F93" s="96" t="str">
        <f>+IFERROR(VLOOKUP(V3.1[[#This Row],[Cod. PI24-27]],TPI[],15,FALSE),"")</f>
        <v/>
      </c>
      <c r="G93" s="96" t="str">
        <f>+IFERROR(VLOOKUP(V3.1[[#This Row],[Cod. PI24-27]],TPI[],19,FALSE),"")</f>
        <v/>
      </c>
      <c r="H93" s="96" t="str">
        <f>+IFERROR(VLOOKUP(V3.1[[#This Row],[Cod. PI24-27]],TPI[],20,FALSE),"")</f>
        <v/>
      </c>
      <c r="I93" s="178" t="str">
        <f>+IFERROR(VLOOKUP(V3.1[[#This Row],[Cod. PI24-27]],TC_24[],2,FALSE),"")</f>
        <v/>
      </c>
      <c r="J93" s="179" t="str">
        <f>+IFERROR(VLOOKUP(V3.1[[#This Row],[Cod. PI24-27]],TC_24[],3,FALSE),"")</f>
        <v/>
      </c>
      <c r="K93" s="97" t="str">
        <f>+IFERROR(VLOOKUP(V3.1[[#This Row],[Cod. PI24-27]],TPI[],26,FALSE),"")</f>
        <v/>
      </c>
      <c r="L93" s="98"/>
      <c r="M9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3" s="132">
        <f>IFERROR(V3.1[[#This Row],[TOTAL COMPROMISOS]]/V3.1[[#This Row],[TOTAL PRESUPUESTADO]],0)</f>
        <v>0</v>
      </c>
      <c r="O93" s="132">
        <f>IFERROR(V3.1[[#This Row],[TOTAL OBLIGACIONES]]/V3.1[[#This Row],[TOTAL PRESUPUESTADO]],0)</f>
        <v>0</v>
      </c>
      <c r="P93" s="132"/>
      <c r="Q93" s="132">
        <f>+V3.1[[#This Row],[Beneficiarios proyectados]]</f>
        <v>0</v>
      </c>
      <c r="R93" s="99"/>
      <c r="S93" s="111"/>
      <c r="T93" s="101"/>
      <c r="U93" s="102"/>
      <c r="V93" s="102"/>
      <c r="W93" s="103">
        <f>+SUM(V3.1[[#This Row],[P_Recursos propios ]:[P_Otros ]])</f>
        <v>0</v>
      </c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12"/>
      <c r="AM93" s="105">
        <f>+SUM(V3.1[[#This Row],[C_Recursos propios ]:[C_Otros ]])</f>
        <v>0</v>
      </c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6"/>
      <c r="BB93" s="106"/>
      <c r="BC93" s="107">
        <f>+SUM(V3.1[[#This Row],[O_Recursos propios ]:[O_Otros ]])</f>
        <v>0</v>
      </c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13"/>
      <c r="BO93" s="112"/>
      <c r="BP93" s="112"/>
      <c r="BQ93" s="114"/>
      <c r="BR93" s="114"/>
      <c r="BS93" s="114"/>
      <c r="BT93" s="106"/>
      <c r="BU93" s="108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</row>
    <row r="94" spans="1:125" s="110" customFormat="1" ht="15.6" hidden="1" x14ac:dyDescent="0.3">
      <c r="A94" s="169"/>
      <c r="B94" s="94" t="str">
        <f>+IFERROR(VLOOKUP(V3.1[[#This Row],[Cod. PI24-27]],TPI[],18,FALSE),"")</f>
        <v/>
      </c>
      <c r="C94" s="95"/>
      <c r="D94" s="96" t="str">
        <f>+IFERROR(VLOOKUP(V3.1[[#This Row],[Cod. PI24-27]],TPI[],4,FALSE),"")</f>
        <v/>
      </c>
      <c r="E94" s="96" t="str">
        <f>+IFERROR(VLOOKUP(V3.1[[#This Row],[Cod. PI24-27]],TPI[],12,FALSE),"")</f>
        <v/>
      </c>
      <c r="F94" s="96" t="str">
        <f>+IFERROR(VLOOKUP(V3.1[[#This Row],[Cod. PI24-27]],TPI[],15,FALSE),"")</f>
        <v/>
      </c>
      <c r="G94" s="96" t="str">
        <f>+IFERROR(VLOOKUP(V3.1[[#This Row],[Cod. PI24-27]],TPI[],19,FALSE),"")</f>
        <v/>
      </c>
      <c r="H94" s="96" t="str">
        <f>+IFERROR(VLOOKUP(V3.1[[#This Row],[Cod. PI24-27]],TPI[],20,FALSE),"")</f>
        <v/>
      </c>
      <c r="I94" s="178" t="str">
        <f>+IFERROR(VLOOKUP(V3.1[[#This Row],[Cod. PI24-27]],TC_24[],2,FALSE),"")</f>
        <v/>
      </c>
      <c r="J94" s="179" t="str">
        <f>+IFERROR(VLOOKUP(V3.1[[#This Row],[Cod. PI24-27]],TC_24[],3,FALSE),"")</f>
        <v/>
      </c>
      <c r="K94" s="97" t="str">
        <f>+IFERROR(VLOOKUP(V3.1[[#This Row],[Cod. PI24-27]],TPI[],26,FALSE),"")</f>
        <v/>
      </c>
      <c r="L94" s="98"/>
      <c r="M9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4" s="132">
        <f>IFERROR(V3.1[[#This Row],[TOTAL COMPROMISOS]]/V3.1[[#This Row],[TOTAL PRESUPUESTADO]],0)</f>
        <v>0</v>
      </c>
      <c r="O94" s="132">
        <f>IFERROR(V3.1[[#This Row],[TOTAL OBLIGACIONES]]/V3.1[[#This Row],[TOTAL PRESUPUESTADO]],0)</f>
        <v>0</v>
      </c>
      <c r="P94" s="132"/>
      <c r="Q94" s="132">
        <f>+V3.1[[#This Row],[Beneficiarios proyectados]]</f>
        <v>0</v>
      </c>
      <c r="R94" s="101"/>
      <c r="S94" s="100"/>
      <c r="T94" s="101"/>
      <c r="U94" s="102"/>
      <c r="V94" s="102"/>
      <c r="W94" s="103">
        <f>+SUM(V3.1[[#This Row],[P_Recursos propios ]:[P_Otros ]])</f>
        <v>0</v>
      </c>
      <c r="X94" s="104">
        <v>0</v>
      </c>
      <c r="Y94" s="104">
        <v>0</v>
      </c>
      <c r="Z94" s="104">
        <v>0</v>
      </c>
      <c r="AA94" s="104">
        <v>0</v>
      </c>
      <c r="AB94" s="104">
        <v>0</v>
      </c>
      <c r="AC94" s="104">
        <v>0</v>
      </c>
      <c r="AD94" s="104">
        <v>0</v>
      </c>
      <c r="AE94" s="104">
        <v>0</v>
      </c>
      <c r="AF94" s="104">
        <v>0</v>
      </c>
      <c r="AG94" s="104">
        <v>0</v>
      </c>
      <c r="AH94" s="104">
        <v>0</v>
      </c>
      <c r="AI94" s="104">
        <v>0</v>
      </c>
      <c r="AJ94" s="104">
        <v>0</v>
      </c>
      <c r="AK94" s="104">
        <v>0</v>
      </c>
      <c r="AL94" s="104">
        <v>0</v>
      </c>
      <c r="AM94" s="105">
        <f>+SUM(V3.1[[#This Row],[C_Recursos propios ]:[C_Otros ]])</f>
        <v>0</v>
      </c>
      <c r="AN94" s="104">
        <v>0</v>
      </c>
      <c r="AO94" s="104">
        <v>0</v>
      </c>
      <c r="AP94" s="104">
        <v>0</v>
      </c>
      <c r="AQ94" s="104">
        <v>0</v>
      </c>
      <c r="AR94" s="104">
        <v>0</v>
      </c>
      <c r="AS94" s="104">
        <v>0</v>
      </c>
      <c r="AT94" s="104">
        <v>0</v>
      </c>
      <c r="AU94" s="104">
        <v>0</v>
      </c>
      <c r="AV94" s="104">
        <v>0</v>
      </c>
      <c r="AW94" s="104">
        <v>0</v>
      </c>
      <c r="AX94" s="104">
        <v>0</v>
      </c>
      <c r="AY94" s="104">
        <v>0</v>
      </c>
      <c r="AZ94" s="104">
        <v>0</v>
      </c>
      <c r="BA94" s="106">
        <v>0</v>
      </c>
      <c r="BB94" s="106">
        <v>0</v>
      </c>
      <c r="BC94" s="107">
        <f>+SUM(V3.1[[#This Row],[O_Recursos propios ]:[O_Otros ]])</f>
        <v>0</v>
      </c>
      <c r="BD94" s="104">
        <v>0</v>
      </c>
      <c r="BE94" s="104">
        <v>0</v>
      </c>
      <c r="BF94" s="104">
        <v>0</v>
      </c>
      <c r="BG94" s="104">
        <v>0</v>
      </c>
      <c r="BH94" s="104">
        <v>0</v>
      </c>
      <c r="BI94" s="104">
        <v>0</v>
      </c>
      <c r="BJ94" s="104">
        <v>0</v>
      </c>
      <c r="BK94" s="104">
        <v>0</v>
      </c>
      <c r="BL94" s="104">
        <v>0</v>
      </c>
      <c r="BM94" s="104">
        <v>0</v>
      </c>
      <c r="BN94" s="104">
        <v>0</v>
      </c>
      <c r="BO94" s="104">
        <v>0</v>
      </c>
      <c r="BP94" s="104">
        <v>0</v>
      </c>
      <c r="BQ94" s="106">
        <v>0</v>
      </c>
      <c r="BR94" s="106">
        <v>0</v>
      </c>
      <c r="BS94" s="106"/>
      <c r="BT94" s="106">
        <v>0</v>
      </c>
      <c r="BU94" s="108"/>
      <c r="BX94" s="109"/>
      <c r="BY94" s="109"/>
      <c r="BZ94" s="109"/>
      <c r="CA94" s="109"/>
      <c r="CB94" s="109"/>
      <c r="CC94" s="109"/>
      <c r="CD94" s="109"/>
      <c r="CE94" s="109"/>
      <c r="CF94" s="109"/>
      <c r="CG94" s="109"/>
      <c r="CH94" s="109"/>
      <c r="CI94" s="109"/>
      <c r="CJ94" s="109"/>
      <c r="CK94" s="109"/>
      <c r="CL94" s="109"/>
      <c r="CM94" s="109"/>
      <c r="CN94" s="109"/>
      <c r="CO94" s="109"/>
      <c r="CP94" s="109"/>
      <c r="CQ94" s="109"/>
      <c r="CR94" s="109"/>
      <c r="CS94" s="109"/>
      <c r="CT94" s="109"/>
      <c r="CU94" s="109"/>
      <c r="CV94" s="109"/>
      <c r="CW94" s="109"/>
      <c r="CX94" s="109"/>
      <c r="CY94" s="109"/>
      <c r="CZ94" s="109"/>
      <c r="DA94" s="109"/>
      <c r="DB94" s="109"/>
      <c r="DC94" s="109"/>
      <c r="DD94" s="109"/>
      <c r="DE94" s="109"/>
      <c r="DF94" s="109"/>
      <c r="DG94" s="109"/>
      <c r="DH94" s="109"/>
      <c r="DI94" s="109"/>
      <c r="DJ94" s="109"/>
      <c r="DK94" s="109"/>
      <c r="DL94" s="109"/>
      <c r="DM94" s="109"/>
      <c r="DN94" s="109"/>
      <c r="DO94" s="109"/>
      <c r="DP94" s="109"/>
      <c r="DQ94" s="109"/>
      <c r="DR94" s="109"/>
      <c r="DS94" s="109"/>
      <c r="DT94" s="109"/>
      <c r="DU94" s="109"/>
    </row>
    <row r="95" spans="1:125" s="110" customFormat="1" ht="15.6" hidden="1" x14ac:dyDescent="0.3">
      <c r="A95" s="169"/>
      <c r="B95" s="94" t="str">
        <f>+IFERROR(VLOOKUP(V3.1[[#This Row],[Cod. PI24-27]],TPI[],18,FALSE),"")</f>
        <v/>
      </c>
      <c r="C95" s="95"/>
      <c r="D95" s="96" t="str">
        <f>+IFERROR(VLOOKUP(V3.1[[#This Row],[Cod. PI24-27]],TPI[],4,FALSE),"")</f>
        <v/>
      </c>
      <c r="E95" s="96" t="str">
        <f>+IFERROR(VLOOKUP(V3.1[[#This Row],[Cod. PI24-27]],TPI[],12,FALSE),"")</f>
        <v/>
      </c>
      <c r="F95" s="96" t="str">
        <f>+IFERROR(VLOOKUP(V3.1[[#This Row],[Cod. PI24-27]],TPI[],15,FALSE),"")</f>
        <v/>
      </c>
      <c r="G95" s="96" t="str">
        <f>+IFERROR(VLOOKUP(V3.1[[#This Row],[Cod. PI24-27]],TPI[],19,FALSE),"")</f>
        <v/>
      </c>
      <c r="H95" s="96" t="str">
        <f>+IFERROR(VLOOKUP(V3.1[[#This Row],[Cod. PI24-27]],TPI[],20,FALSE),"")</f>
        <v/>
      </c>
      <c r="I95" s="178" t="str">
        <f>+IFERROR(VLOOKUP(V3.1[[#This Row],[Cod. PI24-27]],TC_24[],2,FALSE),"")</f>
        <v/>
      </c>
      <c r="J95" s="179" t="str">
        <f>+IFERROR(VLOOKUP(V3.1[[#This Row],[Cod. PI24-27]],TC_24[],3,FALSE),"")</f>
        <v/>
      </c>
      <c r="K95" s="97" t="str">
        <f>+IFERROR(VLOOKUP(V3.1[[#This Row],[Cod. PI24-27]],TPI[],26,FALSE),"")</f>
        <v/>
      </c>
      <c r="L95" s="98"/>
      <c r="M95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5" s="132">
        <f>IFERROR(V3.1[[#This Row],[TOTAL COMPROMISOS]]/V3.1[[#This Row],[TOTAL PRESUPUESTADO]],0)</f>
        <v>0</v>
      </c>
      <c r="O95" s="132">
        <f>IFERROR(V3.1[[#This Row],[TOTAL OBLIGACIONES]]/V3.1[[#This Row],[TOTAL PRESUPUESTADO]],0)</f>
        <v>0</v>
      </c>
      <c r="P95" s="132"/>
      <c r="Q95" s="132">
        <f>+V3.1[[#This Row],[Beneficiarios proyectados]]</f>
        <v>0</v>
      </c>
      <c r="R95" s="101"/>
      <c r="S95" s="100"/>
      <c r="T95" s="101"/>
      <c r="U95" s="102"/>
      <c r="V95" s="102"/>
      <c r="W95" s="103">
        <f>+SUM(V3.1[[#This Row],[P_Recursos propios ]:[P_Otros ]])</f>
        <v>0</v>
      </c>
      <c r="X95" s="104">
        <v>0</v>
      </c>
      <c r="Y95" s="104">
        <v>0</v>
      </c>
      <c r="Z95" s="104">
        <v>0</v>
      </c>
      <c r="AA95" s="104">
        <v>0</v>
      </c>
      <c r="AB95" s="104">
        <v>0</v>
      </c>
      <c r="AC95" s="104">
        <v>0</v>
      </c>
      <c r="AD95" s="104">
        <v>0</v>
      </c>
      <c r="AE95" s="104">
        <v>0</v>
      </c>
      <c r="AF95" s="104">
        <v>0</v>
      </c>
      <c r="AG95" s="104">
        <v>0</v>
      </c>
      <c r="AH95" s="104">
        <v>0</v>
      </c>
      <c r="AI95" s="104">
        <v>0</v>
      </c>
      <c r="AJ95" s="104">
        <v>0</v>
      </c>
      <c r="AK95" s="104">
        <v>0</v>
      </c>
      <c r="AL95" s="104">
        <v>0</v>
      </c>
      <c r="AM95" s="105">
        <f>+SUM(V3.1[[#This Row],[C_Recursos propios ]:[C_Otros ]])</f>
        <v>0</v>
      </c>
      <c r="AN95" s="104">
        <v>0</v>
      </c>
      <c r="AO95" s="104">
        <v>0</v>
      </c>
      <c r="AP95" s="104">
        <v>0</v>
      </c>
      <c r="AQ95" s="104">
        <v>0</v>
      </c>
      <c r="AR95" s="104">
        <v>0</v>
      </c>
      <c r="AS95" s="104">
        <v>0</v>
      </c>
      <c r="AT95" s="104">
        <v>0</v>
      </c>
      <c r="AU95" s="104">
        <v>0</v>
      </c>
      <c r="AV95" s="104">
        <v>0</v>
      </c>
      <c r="AW95" s="104">
        <v>0</v>
      </c>
      <c r="AX95" s="104">
        <v>0</v>
      </c>
      <c r="AY95" s="104">
        <v>0</v>
      </c>
      <c r="AZ95" s="104">
        <v>0</v>
      </c>
      <c r="BA95" s="106">
        <v>0</v>
      </c>
      <c r="BB95" s="106">
        <v>0</v>
      </c>
      <c r="BC95" s="107">
        <f>+SUM(V3.1[[#This Row],[O_Recursos propios ]:[O_Otros ]])</f>
        <v>0</v>
      </c>
      <c r="BD95" s="104">
        <v>0</v>
      </c>
      <c r="BE95" s="104">
        <v>0</v>
      </c>
      <c r="BF95" s="104">
        <v>0</v>
      </c>
      <c r="BG95" s="104">
        <v>0</v>
      </c>
      <c r="BH95" s="104">
        <v>0</v>
      </c>
      <c r="BI95" s="104">
        <v>0</v>
      </c>
      <c r="BJ95" s="104">
        <v>0</v>
      </c>
      <c r="BK95" s="104">
        <v>0</v>
      </c>
      <c r="BL95" s="104">
        <v>0</v>
      </c>
      <c r="BM95" s="104">
        <v>0</v>
      </c>
      <c r="BN95" s="104">
        <v>0</v>
      </c>
      <c r="BO95" s="104">
        <v>0</v>
      </c>
      <c r="BP95" s="104">
        <v>0</v>
      </c>
      <c r="BQ95" s="106">
        <v>0</v>
      </c>
      <c r="BR95" s="106">
        <v>0</v>
      </c>
      <c r="BS95" s="106"/>
      <c r="BT95" s="106">
        <v>0</v>
      </c>
      <c r="BU95" s="108"/>
      <c r="BX95" s="109"/>
      <c r="BY95" s="109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09"/>
      <c r="CL95" s="109"/>
      <c r="CM95" s="109"/>
      <c r="CN95" s="109"/>
      <c r="CO95" s="109"/>
      <c r="CP95" s="109"/>
      <c r="CQ95" s="109"/>
      <c r="CR95" s="109"/>
      <c r="CS95" s="109"/>
      <c r="CT95" s="109"/>
      <c r="CU95" s="109"/>
      <c r="CV95" s="109"/>
      <c r="CW95" s="109"/>
      <c r="CX95" s="109"/>
      <c r="CY95" s="109"/>
      <c r="CZ95" s="109"/>
      <c r="DA95" s="109"/>
      <c r="DB95" s="109"/>
      <c r="DC95" s="109"/>
      <c r="DD95" s="109"/>
      <c r="DE95" s="109"/>
      <c r="DF95" s="109"/>
      <c r="DG95" s="109"/>
      <c r="DH95" s="109"/>
      <c r="DI95" s="109"/>
      <c r="DJ95" s="109"/>
      <c r="DK95" s="109"/>
      <c r="DL95" s="109"/>
      <c r="DM95" s="109"/>
      <c r="DN95" s="109"/>
      <c r="DO95" s="109"/>
      <c r="DP95" s="109"/>
      <c r="DQ95" s="109"/>
      <c r="DR95" s="109"/>
      <c r="DS95" s="109"/>
      <c r="DT95" s="109"/>
      <c r="DU95" s="109"/>
    </row>
    <row r="96" spans="1:125" s="110" customFormat="1" ht="15.6" hidden="1" x14ac:dyDescent="0.3">
      <c r="A96" s="169"/>
      <c r="B96" s="94" t="str">
        <f>+IFERROR(VLOOKUP(V3.1[[#This Row],[Cod. PI24-27]],TPI[],18,FALSE),"")</f>
        <v/>
      </c>
      <c r="C96" s="95"/>
      <c r="D96" s="96" t="str">
        <f>+IFERROR(VLOOKUP(V3.1[[#This Row],[Cod. PI24-27]],TPI[],4,FALSE),"")</f>
        <v/>
      </c>
      <c r="E96" s="96" t="str">
        <f>+IFERROR(VLOOKUP(V3.1[[#This Row],[Cod. PI24-27]],TPI[],12,FALSE),"")</f>
        <v/>
      </c>
      <c r="F96" s="96" t="str">
        <f>+IFERROR(VLOOKUP(V3.1[[#This Row],[Cod. PI24-27]],TPI[],15,FALSE),"")</f>
        <v/>
      </c>
      <c r="G96" s="96" t="str">
        <f>+IFERROR(VLOOKUP(V3.1[[#This Row],[Cod. PI24-27]],TPI[],19,FALSE),"")</f>
        <v/>
      </c>
      <c r="H96" s="96" t="str">
        <f>+IFERROR(VLOOKUP(V3.1[[#This Row],[Cod. PI24-27]],TPI[],20,FALSE),"")</f>
        <v/>
      </c>
      <c r="I96" s="178" t="str">
        <f>+IFERROR(VLOOKUP(V3.1[[#This Row],[Cod. PI24-27]],TC_24[],2,FALSE),"")</f>
        <v/>
      </c>
      <c r="J96" s="179" t="str">
        <f>+IFERROR(VLOOKUP(V3.1[[#This Row],[Cod. PI24-27]],TC_24[],3,FALSE),"")</f>
        <v/>
      </c>
      <c r="K96" s="97" t="str">
        <f>+IFERROR(VLOOKUP(V3.1[[#This Row],[Cod. PI24-27]],TPI[],26,FALSE),"")</f>
        <v/>
      </c>
      <c r="L96" s="98"/>
      <c r="M96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6" s="132">
        <f>IFERROR(V3.1[[#This Row],[TOTAL COMPROMISOS]]/V3.1[[#This Row],[TOTAL PRESUPUESTADO]],0)</f>
        <v>0</v>
      </c>
      <c r="O96" s="132">
        <f>IFERROR(V3.1[[#This Row],[TOTAL OBLIGACIONES]]/V3.1[[#This Row],[TOTAL PRESUPUESTADO]],0)</f>
        <v>0</v>
      </c>
      <c r="P96" s="132"/>
      <c r="Q96" s="132">
        <f>+V3.1[[#This Row],[Beneficiarios proyectados]]</f>
        <v>0</v>
      </c>
      <c r="R96" s="101"/>
      <c r="S96" s="100"/>
      <c r="T96" s="101"/>
      <c r="U96" s="102"/>
      <c r="V96" s="102"/>
      <c r="W96" s="103">
        <f>+SUM(V3.1[[#This Row],[P_Recursos propios ]:[P_Otros ]])</f>
        <v>0</v>
      </c>
      <c r="X96" s="104">
        <v>0</v>
      </c>
      <c r="Y96" s="104">
        <v>0</v>
      </c>
      <c r="Z96" s="104">
        <v>0</v>
      </c>
      <c r="AA96" s="104">
        <v>0</v>
      </c>
      <c r="AB96" s="104">
        <v>0</v>
      </c>
      <c r="AC96" s="104">
        <v>0</v>
      </c>
      <c r="AD96" s="104">
        <v>0</v>
      </c>
      <c r="AE96" s="104">
        <v>0</v>
      </c>
      <c r="AF96" s="104">
        <v>0</v>
      </c>
      <c r="AG96" s="104">
        <v>0</v>
      </c>
      <c r="AH96" s="104">
        <v>0</v>
      </c>
      <c r="AI96" s="104">
        <v>0</v>
      </c>
      <c r="AJ96" s="104">
        <v>0</v>
      </c>
      <c r="AK96" s="104">
        <v>0</v>
      </c>
      <c r="AL96" s="104">
        <v>0</v>
      </c>
      <c r="AM96" s="105">
        <f>+SUM(V3.1[[#This Row],[C_Recursos propios ]:[C_Otros ]])</f>
        <v>0</v>
      </c>
      <c r="AN96" s="104">
        <v>0</v>
      </c>
      <c r="AO96" s="104">
        <v>0</v>
      </c>
      <c r="AP96" s="104">
        <v>0</v>
      </c>
      <c r="AQ96" s="104">
        <v>0</v>
      </c>
      <c r="AR96" s="104">
        <v>0</v>
      </c>
      <c r="AS96" s="104">
        <v>0</v>
      </c>
      <c r="AT96" s="104">
        <v>0</v>
      </c>
      <c r="AU96" s="104">
        <v>0</v>
      </c>
      <c r="AV96" s="104">
        <v>0</v>
      </c>
      <c r="AW96" s="104">
        <v>0</v>
      </c>
      <c r="AX96" s="104">
        <v>0</v>
      </c>
      <c r="AY96" s="104">
        <v>0</v>
      </c>
      <c r="AZ96" s="104">
        <v>0</v>
      </c>
      <c r="BA96" s="106">
        <v>0</v>
      </c>
      <c r="BB96" s="106">
        <v>0</v>
      </c>
      <c r="BC96" s="107">
        <f>+SUM(V3.1[[#This Row],[O_Recursos propios ]:[O_Otros ]])</f>
        <v>0</v>
      </c>
      <c r="BD96" s="104">
        <v>0</v>
      </c>
      <c r="BE96" s="104">
        <v>0</v>
      </c>
      <c r="BF96" s="104">
        <v>0</v>
      </c>
      <c r="BG96" s="104">
        <v>0</v>
      </c>
      <c r="BH96" s="104">
        <v>0</v>
      </c>
      <c r="BI96" s="104">
        <v>0</v>
      </c>
      <c r="BJ96" s="104">
        <v>0</v>
      </c>
      <c r="BK96" s="104">
        <v>0</v>
      </c>
      <c r="BL96" s="104">
        <v>0</v>
      </c>
      <c r="BM96" s="104">
        <v>0</v>
      </c>
      <c r="BN96" s="104">
        <v>0</v>
      </c>
      <c r="BO96" s="104">
        <v>0</v>
      </c>
      <c r="BP96" s="104">
        <v>0</v>
      </c>
      <c r="BQ96" s="106">
        <v>0</v>
      </c>
      <c r="BR96" s="106">
        <v>0</v>
      </c>
      <c r="BS96" s="106"/>
      <c r="BT96" s="106">
        <v>0</v>
      </c>
      <c r="BU96" s="108"/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  <c r="CN96" s="109"/>
      <c r="CO96" s="109"/>
      <c r="CP96" s="109"/>
      <c r="CQ96" s="109"/>
      <c r="CR96" s="109"/>
      <c r="CS96" s="109"/>
      <c r="CT96" s="109"/>
      <c r="CU96" s="109"/>
      <c r="CV96" s="109"/>
      <c r="CW96" s="109"/>
      <c r="CX96" s="109"/>
      <c r="CY96" s="109"/>
      <c r="CZ96" s="109"/>
      <c r="DA96" s="109"/>
      <c r="DB96" s="109"/>
      <c r="DC96" s="109"/>
      <c r="DD96" s="109"/>
      <c r="DE96" s="109"/>
      <c r="DF96" s="109"/>
      <c r="DG96" s="109"/>
      <c r="DH96" s="109"/>
      <c r="DI96" s="109"/>
      <c r="DJ96" s="109"/>
      <c r="DK96" s="109"/>
      <c r="DL96" s="109"/>
      <c r="DM96" s="109"/>
      <c r="DN96" s="109"/>
      <c r="DO96" s="109"/>
      <c r="DP96" s="109"/>
      <c r="DQ96" s="109"/>
      <c r="DR96" s="109"/>
      <c r="DS96" s="109"/>
      <c r="DT96" s="109"/>
      <c r="DU96" s="109"/>
    </row>
    <row r="97" spans="1:276" s="110" customFormat="1" ht="15.6" hidden="1" x14ac:dyDescent="0.3">
      <c r="A97" s="169"/>
      <c r="B97" s="94" t="str">
        <f>+IFERROR(VLOOKUP(V3.1[[#This Row],[Cod. PI24-27]],TPI[],18,FALSE),"")</f>
        <v/>
      </c>
      <c r="C97" s="95"/>
      <c r="D97" s="96" t="str">
        <f>+IFERROR(VLOOKUP(V3.1[[#This Row],[Cod. PI24-27]],TPI[],4,FALSE),"")</f>
        <v/>
      </c>
      <c r="E97" s="96" t="str">
        <f>+IFERROR(VLOOKUP(V3.1[[#This Row],[Cod. PI24-27]],TPI[],12,FALSE),"")</f>
        <v/>
      </c>
      <c r="F97" s="96" t="str">
        <f>+IFERROR(VLOOKUP(V3.1[[#This Row],[Cod. PI24-27]],TPI[],15,FALSE),"")</f>
        <v/>
      </c>
      <c r="G97" s="96" t="str">
        <f>+IFERROR(VLOOKUP(V3.1[[#This Row],[Cod. PI24-27]],TPI[],19,FALSE),"")</f>
        <v/>
      </c>
      <c r="H97" s="96" t="str">
        <f>+IFERROR(VLOOKUP(V3.1[[#This Row],[Cod. PI24-27]],TPI[],20,FALSE),"")</f>
        <v/>
      </c>
      <c r="I97" s="178" t="str">
        <f>+IFERROR(VLOOKUP(V3.1[[#This Row],[Cod. PI24-27]],TC_24[],2,FALSE),"")</f>
        <v/>
      </c>
      <c r="J97" s="179" t="str">
        <f>+IFERROR(VLOOKUP(V3.1[[#This Row],[Cod. PI24-27]],TC_24[],3,FALSE),"")</f>
        <v/>
      </c>
      <c r="K97" s="97" t="str">
        <f>+IFERROR(VLOOKUP(V3.1[[#This Row],[Cod. PI24-27]],TPI[],26,FALSE),"")</f>
        <v/>
      </c>
      <c r="L97" s="98"/>
      <c r="M97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7" s="132">
        <f>IFERROR(V3.1[[#This Row],[TOTAL COMPROMISOS]]/V3.1[[#This Row],[TOTAL PRESUPUESTADO]],0)</f>
        <v>0</v>
      </c>
      <c r="O97" s="132">
        <f>IFERROR(V3.1[[#This Row],[TOTAL OBLIGACIONES]]/V3.1[[#This Row],[TOTAL PRESUPUESTADO]],0)</f>
        <v>0</v>
      </c>
      <c r="P97" s="132"/>
      <c r="Q97" s="132">
        <f>+V3.1[[#This Row],[Beneficiarios proyectados]]</f>
        <v>0</v>
      </c>
      <c r="R97" s="101"/>
      <c r="S97" s="100"/>
      <c r="T97" s="101"/>
      <c r="U97" s="102"/>
      <c r="V97" s="102"/>
      <c r="W97" s="103">
        <f>+SUM(V3.1[[#This Row],[P_Recursos propios ]:[P_Otros ]])</f>
        <v>0</v>
      </c>
      <c r="X97" s="104">
        <v>0</v>
      </c>
      <c r="Y97" s="104">
        <v>0</v>
      </c>
      <c r="Z97" s="104">
        <v>0</v>
      </c>
      <c r="AA97" s="104">
        <v>0</v>
      </c>
      <c r="AB97" s="104">
        <v>0</v>
      </c>
      <c r="AC97" s="104">
        <v>0</v>
      </c>
      <c r="AD97" s="104">
        <v>0</v>
      </c>
      <c r="AE97" s="104">
        <v>0</v>
      </c>
      <c r="AF97" s="104">
        <v>0</v>
      </c>
      <c r="AG97" s="104">
        <v>0</v>
      </c>
      <c r="AH97" s="104">
        <v>0</v>
      </c>
      <c r="AI97" s="104">
        <v>0</v>
      </c>
      <c r="AJ97" s="104">
        <v>0</v>
      </c>
      <c r="AK97" s="104">
        <v>0</v>
      </c>
      <c r="AL97" s="104">
        <v>0</v>
      </c>
      <c r="AM97" s="105">
        <f>+SUM(V3.1[[#This Row],[C_Recursos propios ]:[C_Otros ]])</f>
        <v>0</v>
      </c>
      <c r="AN97" s="104">
        <v>0</v>
      </c>
      <c r="AO97" s="104">
        <v>0</v>
      </c>
      <c r="AP97" s="104">
        <v>0</v>
      </c>
      <c r="AQ97" s="104">
        <v>0</v>
      </c>
      <c r="AR97" s="104">
        <v>0</v>
      </c>
      <c r="AS97" s="104">
        <v>0</v>
      </c>
      <c r="AT97" s="104">
        <v>0</v>
      </c>
      <c r="AU97" s="104">
        <v>0</v>
      </c>
      <c r="AV97" s="104">
        <v>0</v>
      </c>
      <c r="AW97" s="104">
        <v>0</v>
      </c>
      <c r="AX97" s="104">
        <v>0</v>
      </c>
      <c r="AY97" s="104">
        <v>0</v>
      </c>
      <c r="AZ97" s="104">
        <v>0</v>
      </c>
      <c r="BA97" s="106">
        <v>0</v>
      </c>
      <c r="BB97" s="106">
        <v>0</v>
      </c>
      <c r="BC97" s="107">
        <f>+SUM(V3.1[[#This Row],[O_Recursos propios ]:[O_Otros ]])</f>
        <v>0</v>
      </c>
      <c r="BD97" s="104">
        <v>0</v>
      </c>
      <c r="BE97" s="104">
        <v>0</v>
      </c>
      <c r="BF97" s="104">
        <v>0</v>
      </c>
      <c r="BG97" s="104">
        <v>0</v>
      </c>
      <c r="BH97" s="104">
        <v>0</v>
      </c>
      <c r="BI97" s="104">
        <v>0</v>
      </c>
      <c r="BJ97" s="104">
        <v>0</v>
      </c>
      <c r="BK97" s="104">
        <v>0</v>
      </c>
      <c r="BL97" s="104">
        <v>0</v>
      </c>
      <c r="BM97" s="104">
        <v>0</v>
      </c>
      <c r="BN97" s="104">
        <v>0</v>
      </c>
      <c r="BO97" s="104">
        <v>0</v>
      </c>
      <c r="BP97" s="104">
        <v>0</v>
      </c>
      <c r="BQ97" s="106">
        <v>0</v>
      </c>
      <c r="BR97" s="106">
        <v>0</v>
      </c>
      <c r="BS97" s="106"/>
      <c r="BT97" s="106">
        <v>0</v>
      </c>
      <c r="BU97" s="108"/>
      <c r="BX97" s="109"/>
      <c r="BY97" s="109"/>
      <c r="BZ97" s="109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  <c r="CN97" s="109"/>
      <c r="CO97" s="109"/>
      <c r="CP97" s="109"/>
      <c r="CQ97" s="109"/>
      <c r="CR97" s="109"/>
      <c r="CS97" s="109"/>
      <c r="CT97" s="109"/>
      <c r="CU97" s="109"/>
      <c r="CV97" s="109"/>
      <c r="CW97" s="109"/>
      <c r="CX97" s="109"/>
      <c r="CY97" s="109"/>
      <c r="CZ97" s="109"/>
      <c r="DA97" s="109"/>
      <c r="DB97" s="109"/>
      <c r="DC97" s="109"/>
      <c r="DD97" s="109"/>
      <c r="DE97" s="109"/>
      <c r="DF97" s="109"/>
      <c r="DG97" s="109"/>
      <c r="DH97" s="109"/>
      <c r="DI97" s="109"/>
      <c r="DJ97" s="109"/>
      <c r="DK97" s="109"/>
      <c r="DL97" s="109"/>
      <c r="DM97" s="109"/>
      <c r="DN97" s="109"/>
      <c r="DO97" s="109"/>
      <c r="DP97" s="109"/>
      <c r="DQ97" s="109"/>
      <c r="DR97" s="109"/>
      <c r="DS97" s="109"/>
      <c r="DT97" s="109"/>
      <c r="DU97" s="109"/>
    </row>
    <row r="98" spans="1:276" s="110" customFormat="1" ht="15.6" hidden="1" x14ac:dyDescent="0.3">
      <c r="A98" s="169"/>
      <c r="B98" s="94" t="str">
        <f>+IFERROR(VLOOKUP(V3.1[[#This Row],[Cod. PI24-27]],TPI[],18,FALSE),"")</f>
        <v/>
      </c>
      <c r="C98" s="95"/>
      <c r="D98" s="96" t="str">
        <f>+IFERROR(VLOOKUP(V3.1[[#This Row],[Cod. PI24-27]],TPI[],4,FALSE),"")</f>
        <v/>
      </c>
      <c r="E98" s="96" t="str">
        <f>+IFERROR(VLOOKUP(V3.1[[#This Row],[Cod. PI24-27]],TPI[],12,FALSE),"")</f>
        <v/>
      </c>
      <c r="F98" s="96" t="str">
        <f>+IFERROR(VLOOKUP(V3.1[[#This Row],[Cod. PI24-27]],TPI[],15,FALSE),"")</f>
        <v/>
      </c>
      <c r="G98" s="96" t="str">
        <f>+IFERROR(VLOOKUP(V3.1[[#This Row],[Cod. PI24-27]],TPI[],19,FALSE),"")</f>
        <v/>
      </c>
      <c r="H98" s="96" t="str">
        <f>+IFERROR(VLOOKUP(V3.1[[#This Row],[Cod. PI24-27]],TPI[],20,FALSE),"")</f>
        <v/>
      </c>
      <c r="I98" s="178" t="str">
        <f>+IFERROR(VLOOKUP(V3.1[[#This Row],[Cod. PI24-27]],TC_24[],2,FALSE),"")</f>
        <v/>
      </c>
      <c r="J98" s="179" t="str">
        <f>+IFERROR(VLOOKUP(V3.1[[#This Row],[Cod. PI24-27]],TC_24[],3,FALSE),"")</f>
        <v/>
      </c>
      <c r="K98" s="97" t="str">
        <f>+IFERROR(VLOOKUP(V3.1[[#This Row],[Cod. PI24-27]],TPI[],26,FALSE),"")</f>
        <v/>
      </c>
      <c r="L98" s="98"/>
      <c r="M98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8" s="132">
        <f>IFERROR(V3.1[[#This Row],[TOTAL COMPROMISOS]]/V3.1[[#This Row],[TOTAL PRESUPUESTADO]],0)</f>
        <v>0</v>
      </c>
      <c r="O98" s="132">
        <f>IFERROR(V3.1[[#This Row],[TOTAL OBLIGACIONES]]/V3.1[[#This Row],[TOTAL PRESUPUESTADO]],0)</f>
        <v>0</v>
      </c>
      <c r="P98" s="132"/>
      <c r="Q98" s="132">
        <f>+V3.1[[#This Row],[Beneficiarios proyectados]]</f>
        <v>0</v>
      </c>
      <c r="R98" s="101"/>
      <c r="S98" s="100"/>
      <c r="T98" s="101"/>
      <c r="U98" s="102"/>
      <c r="V98" s="102"/>
      <c r="W98" s="103">
        <v>0</v>
      </c>
      <c r="X98" s="104">
        <v>0</v>
      </c>
      <c r="Y98" s="104">
        <v>0</v>
      </c>
      <c r="Z98" s="104">
        <v>0</v>
      </c>
      <c r="AA98" s="104">
        <v>0</v>
      </c>
      <c r="AB98" s="104">
        <v>0</v>
      </c>
      <c r="AC98" s="104">
        <v>0</v>
      </c>
      <c r="AD98" s="104">
        <v>0</v>
      </c>
      <c r="AE98" s="104">
        <v>0</v>
      </c>
      <c r="AF98" s="104">
        <v>0</v>
      </c>
      <c r="AG98" s="104">
        <v>0</v>
      </c>
      <c r="AH98" s="104">
        <v>0</v>
      </c>
      <c r="AI98" s="104">
        <v>0</v>
      </c>
      <c r="AJ98" s="104">
        <v>0</v>
      </c>
      <c r="AK98" s="104">
        <v>0</v>
      </c>
      <c r="AL98" s="104">
        <v>0</v>
      </c>
      <c r="AM98" s="105">
        <f>+SUM(V3.1[[#This Row],[C_Recursos propios ]:[C_Otros ]])</f>
        <v>0</v>
      </c>
      <c r="AN98" s="104">
        <v>0</v>
      </c>
      <c r="AO98" s="104">
        <v>0</v>
      </c>
      <c r="AP98" s="104">
        <v>0</v>
      </c>
      <c r="AQ98" s="104">
        <v>0</v>
      </c>
      <c r="AR98" s="104">
        <v>0</v>
      </c>
      <c r="AS98" s="104">
        <v>0</v>
      </c>
      <c r="AT98" s="104">
        <v>0</v>
      </c>
      <c r="AU98" s="104">
        <v>0</v>
      </c>
      <c r="AV98" s="104">
        <v>0</v>
      </c>
      <c r="AW98" s="104">
        <v>0</v>
      </c>
      <c r="AX98" s="104">
        <v>0</v>
      </c>
      <c r="AY98" s="104">
        <v>0</v>
      </c>
      <c r="AZ98" s="104">
        <v>0</v>
      </c>
      <c r="BA98" s="106">
        <v>0</v>
      </c>
      <c r="BB98" s="106">
        <v>0</v>
      </c>
      <c r="BC98" s="107">
        <f>+SUM(V3.1[[#This Row],[O_Recursos propios ]:[O_Otros ]])</f>
        <v>0</v>
      </c>
      <c r="BD98" s="104">
        <v>0</v>
      </c>
      <c r="BE98" s="104">
        <v>0</v>
      </c>
      <c r="BF98" s="104">
        <v>0</v>
      </c>
      <c r="BG98" s="104">
        <v>0</v>
      </c>
      <c r="BH98" s="104">
        <v>0</v>
      </c>
      <c r="BI98" s="104">
        <v>0</v>
      </c>
      <c r="BJ98" s="104">
        <v>0</v>
      </c>
      <c r="BK98" s="104">
        <v>0</v>
      </c>
      <c r="BL98" s="104">
        <v>0</v>
      </c>
      <c r="BM98" s="104">
        <v>0</v>
      </c>
      <c r="BN98" s="104">
        <v>0</v>
      </c>
      <c r="BO98" s="104">
        <v>0</v>
      </c>
      <c r="BP98" s="104">
        <v>0</v>
      </c>
      <c r="BQ98" s="106">
        <v>0</v>
      </c>
      <c r="BR98" s="106">
        <v>0</v>
      </c>
      <c r="BS98" s="106"/>
      <c r="BT98" s="106">
        <v>0</v>
      </c>
      <c r="BU98" s="108"/>
      <c r="BX98" s="109"/>
      <c r="BY98" s="109"/>
      <c r="BZ98" s="109"/>
      <c r="CA98" s="109"/>
      <c r="CB98" s="109"/>
      <c r="CC98" s="109"/>
      <c r="CD98" s="109"/>
      <c r="CE98" s="109"/>
      <c r="CF98" s="109"/>
      <c r="CG98" s="109"/>
      <c r="CH98" s="109"/>
      <c r="CI98" s="109"/>
      <c r="CJ98" s="109"/>
      <c r="CK98" s="109"/>
      <c r="CL98" s="109"/>
      <c r="CM98" s="109"/>
      <c r="CN98" s="109"/>
      <c r="CO98" s="109"/>
      <c r="CP98" s="109"/>
      <c r="CQ98" s="109"/>
      <c r="CR98" s="109"/>
      <c r="CS98" s="109"/>
      <c r="CT98" s="109"/>
      <c r="CU98" s="109"/>
      <c r="CV98" s="109"/>
      <c r="CW98" s="109"/>
      <c r="CX98" s="109"/>
      <c r="CY98" s="109"/>
      <c r="CZ98" s="109"/>
      <c r="DA98" s="109"/>
      <c r="DB98" s="109"/>
      <c r="DC98" s="109"/>
      <c r="DD98" s="109"/>
      <c r="DE98" s="109"/>
      <c r="DF98" s="109"/>
      <c r="DG98" s="109"/>
      <c r="DH98" s="109"/>
      <c r="DI98" s="109"/>
      <c r="DJ98" s="109"/>
      <c r="DK98" s="109"/>
      <c r="DL98" s="109"/>
      <c r="DM98" s="109"/>
      <c r="DN98" s="109"/>
      <c r="DO98" s="109"/>
      <c r="DP98" s="109"/>
      <c r="DQ98" s="109"/>
      <c r="DR98" s="109"/>
      <c r="DS98" s="109"/>
      <c r="DT98" s="109"/>
      <c r="DU98" s="109"/>
    </row>
    <row r="99" spans="1:276" s="110" customFormat="1" ht="15.6" hidden="1" x14ac:dyDescent="0.3">
      <c r="A99" s="169"/>
      <c r="B99" s="94" t="str">
        <f>+IFERROR(VLOOKUP(V3.1[[#This Row],[Cod. PI24-27]],TPI[],18,FALSE),"")</f>
        <v/>
      </c>
      <c r="C99" s="95"/>
      <c r="D99" s="96" t="str">
        <f>+IFERROR(VLOOKUP(V3.1[[#This Row],[Cod. PI24-27]],TPI[],4,FALSE),"")</f>
        <v/>
      </c>
      <c r="E99" s="96" t="str">
        <f>+IFERROR(VLOOKUP(V3.1[[#This Row],[Cod. PI24-27]],TPI[],12,FALSE),"")</f>
        <v/>
      </c>
      <c r="F99" s="96" t="str">
        <f>+IFERROR(VLOOKUP(V3.1[[#This Row],[Cod. PI24-27]],TPI[],15,FALSE),"")</f>
        <v/>
      </c>
      <c r="G99" s="96" t="str">
        <f>+IFERROR(VLOOKUP(V3.1[[#This Row],[Cod. PI24-27]],TPI[],19,FALSE),"")</f>
        <v/>
      </c>
      <c r="H99" s="96" t="str">
        <f>+IFERROR(VLOOKUP(V3.1[[#This Row],[Cod. PI24-27]],TPI[],20,FALSE),"")</f>
        <v/>
      </c>
      <c r="I99" s="178" t="str">
        <f>+IFERROR(VLOOKUP(V3.1[[#This Row],[Cod. PI24-27]],TC_24[],2,FALSE),"")</f>
        <v/>
      </c>
      <c r="J99" s="179" t="str">
        <f>+IFERROR(VLOOKUP(V3.1[[#This Row],[Cod. PI24-27]],TC_24[],3,FALSE),"")</f>
        <v/>
      </c>
      <c r="K99" s="97" t="str">
        <f>+IFERROR(VLOOKUP(V3.1[[#This Row],[Cod. PI24-27]],TPI[],26,FALSE),"")</f>
        <v/>
      </c>
      <c r="L99" s="98"/>
      <c r="M99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99" s="132">
        <f>IFERROR(V3.1[[#This Row],[TOTAL COMPROMISOS]]/V3.1[[#This Row],[TOTAL PRESUPUESTADO]],0)</f>
        <v>0</v>
      </c>
      <c r="O99" s="132">
        <f>IFERROR(V3.1[[#This Row],[TOTAL OBLIGACIONES]]/V3.1[[#This Row],[TOTAL PRESUPUESTADO]],0)</f>
        <v>0</v>
      </c>
      <c r="P99" s="132"/>
      <c r="Q99" s="132">
        <f>+V3.1[[#This Row],[Beneficiarios proyectados]]</f>
        <v>0</v>
      </c>
      <c r="R99" s="101"/>
      <c r="S99" s="100"/>
      <c r="T99" s="101"/>
      <c r="U99" s="102"/>
      <c r="V99" s="102"/>
      <c r="W99" s="103">
        <f>+SUM(V3.1[[#This Row],[P_Recursos propios ]:[P_Otros ]])</f>
        <v>0</v>
      </c>
      <c r="X99" s="104">
        <v>0</v>
      </c>
      <c r="Y99" s="104">
        <v>0</v>
      </c>
      <c r="Z99" s="104">
        <v>0</v>
      </c>
      <c r="AA99" s="104">
        <v>0</v>
      </c>
      <c r="AB99" s="104">
        <v>0</v>
      </c>
      <c r="AC99" s="104">
        <v>0</v>
      </c>
      <c r="AD99" s="104">
        <v>0</v>
      </c>
      <c r="AE99" s="104">
        <v>0</v>
      </c>
      <c r="AF99" s="104">
        <v>0</v>
      </c>
      <c r="AG99" s="104">
        <v>0</v>
      </c>
      <c r="AH99" s="104">
        <v>0</v>
      </c>
      <c r="AI99" s="104">
        <v>0</v>
      </c>
      <c r="AJ99" s="104">
        <v>0</v>
      </c>
      <c r="AK99" s="104">
        <v>0</v>
      </c>
      <c r="AL99" s="104">
        <v>0</v>
      </c>
      <c r="AM99" s="105">
        <f>+SUM(V3.1[[#This Row],[C_Recursos propios ]:[C_Otros ]])</f>
        <v>0</v>
      </c>
      <c r="AN99" s="104">
        <v>0</v>
      </c>
      <c r="AO99" s="104">
        <v>0</v>
      </c>
      <c r="AP99" s="104">
        <v>0</v>
      </c>
      <c r="AQ99" s="104">
        <v>0</v>
      </c>
      <c r="AR99" s="104">
        <v>0</v>
      </c>
      <c r="AS99" s="104">
        <v>0</v>
      </c>
      <c r="AT99" s="104">
        <v>0</v>
      </c>
      <c r="AU99" s="104">
        <v>0</v>
      </c>
      <c r="AV99" s="104">
        <v>0</v>
      </c>
      <c r="AW99" s="104">
        <v>0</v>
      </c>
      <c r="AX99" s="104">
        <v>0</v>
      </c>
      <c r="AY99" s="104">
        <v>0</v>
      </c>
      <c r="AZ99" s="104">
        <v>0</v>
      </c>
      <c r="BA99" s="106">
        <v>0</v>
      </c>
      <c r="BB99" s="106">
        <v>0</v>
      </c>
      <c r="BC99" s="107">
        <f>+SUM(V3.1[[#This Row],[O_Recursos propios ]:[O_Otros ]])</f>
        <v>0</v>
      </c>
      <c r="BD99" s="104">
        <v>0</v>
      </c>
      <c r="BE99" s="104">
        <v>0</v>
      </c>
      <c r="BF99" s="104">
        <v>0</v>
      </c>
      <c r="BG99" s="104">
        <v>0</v>
      </c>
      <c r="BH99" s="104">
        <v>0</v>
      </c>
      <c r="BI99" s="104">
        <v>0</v>
      </c>
      <c r="BJ99" s="104">
        <v>0</v>
      </c>
      <c r="BK99" s="104">
        <v>0</v>
      </c>
      <c r="BL99" s="104">
        <v>0</v>
      </c>
      <c r="BM99" s="104">
        <v>0</v>
      </c>
      <c r="BN99" s="104">
        <v>0</v>
      </c>
      <c r="BO99" s="104">
        <v>0</v>
      </c>
      <c r="BP99" s="104">
        <v>0</v>
      </c>
      <c r="BQ99" s="106">
        <v>0</v>
      </c>
      <c r="BR99" s="106">
        <v>0</v>
      </c>
      <c r="BS99" s="106"/>
      <c r="BT99" s="106">
        <v>0</v>
      </c>
      <c r="BU99" s="108"/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  <c r="CN99" s="109"/>
      <c r="CO99" s="109"/>
      <c r="CP99" s="109"/>
      <c r="CQ99" s="109"/>
      <c r="CR99" s="109"/>
      <c r="CS99" s="109"/>
      <c r="CT99" s="109"/>
      <c r="CU99" s="109"/>
      <c r="CV99" s="109"/>
      <c r="CW99" s="109"/>
      <c r="CX99" s="109"/>
      <c r="CY99" s="109"/>
      <c r="CZ99" s="109"/>
      <c r="DA99" s="109"/>
      <c r="DB99" s="109"/>
      <c r="DC99" s="109"/>
      <c r="DD99" s="109"/>
      <c r="DE99" s="109"/>
      <c r="DF99" s="109"/>
      <c r="DG99" s="109"/>
      <c r="DH99" s="109"/>
      <c r="DI99" s="109"/>
      <c r="DJ99" s="109"/>
      <c r="DK99" s="109"/>
      <c r="DL99" s="109"/>
      <c r="DM99" s="109"/>
      <c r="DN99" s="109"/>
      <c r="DO99" s="109"/>
      <c r="DP99" s="109"/>
      <c r="DQ99" s="109"/>
      <c r="DR99" s="109"/>
      <c r="DS99" s="109"/>
      <c r="DT99" s="109"/>
      <c r="DU99" s="109"/>
    </row>
    <row r="100" spans="1:276" s="110" customFormat="1" ht="15.6" hidden="1" x14ac:dyDescent="0.3">
      <c r="A100" s="169"/>
      <c r="B100" s="94" t="str">
        <f>+IFERROR(VLOOKUP(V3.1[[#This Row],[Cod. PI24-27]],TPI[],18,FALSE),"")</f>
        <v/>
      </c>
      <c r="C100" s="95"/>
      <c r="D100" s="96" t="str">
        <f>+IFERROR(VLOOKUP(V3.1[[#This Row],[Cod. PI24-27]],TPI[],4,FALSE),"")</f>
        <v/>
      </c>
      <c r="E100" s="96" t="str">
        <f>+IFERROR(VLOOKUP(V3.1[[#This Row],[Cod. PI24-27]],TPI[],12,FALSE),"")</f>
        <v/>
      </c>
      <c r="F100" s="96" t="str">
        <f>+IFERROR(VLOOKUP(V3.1[[#This Row],[Cod. PI24-27]],TPI[],15,FALSE),"")</f>
        <v/>
      </c>
      <c r="G100" s="96" t="str">
        <f>+IFERROR(VLOOKUP(V3.1[[#This Row],[Cod. PI24-27]],TPI[],19,FALSE),"")</f>
        <v/>
      </c>
      <c r="H100" s="96" t="str">
        <f>+IFERROR(VLOOKUP(V3.1[[#This Row],[Cod. PI24-27]],TPI[],20,FALSE),"")</f>
        <v/>
      </c>
      <c r="I100" s="178" t="str">
        <f>+IFERROR(VLOOKUP(V3.1[[#This Row],[Cod. PI24-27]],TC_24[],2,FALSE),"")</f>
        <v/>
      </c>
      <c r="J100" s="179" t="str">
        <f>+IFERROR(VLOOKUP(V3.1[[#This Row],[Cod. PI24-27]],TC_24[],3,FALSE),"")</f>
        <v/>
      </c>
      <c r="K100" s="97" t="str">
        <f>+IFERROR(VLOOKUP(V3.1[[#This Row],[Cod. PI24-27]],TPI[],26,FALSE),"")</f>
        <v/>
      </c>
      <c r="L100" s="98"/>
      <c r="M100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00" s="132">
        <f>IFERROR(V3.1[[#This Row],[TOTAL COMPROMISOS]]/V3.1[[#This Row],[TOTAL PRESUPUESTADO]],0)</f>
        <v>0</v>
      </c>
      <c r="O100" s="132">
        <f>IFERROR(V3.1[[#This Row],[TOTAL OBLIGACIONES]]/V3.1[[#This Row],[TOTAL PRESUPUESTADO]],0)</f>
        <v>0</v>
      </c>
      <c r="P100" s="132"/>
      <c r="Q100" s="132">
        <f>+V3.1[[#This Row],[Beneficiarios proyectados]]</f>
        <v>0</v>
      </c>
      <c r="R100" s="101"/>
      <c r="S100" s="100"/>
      <c r="T100" s="101"/>
      <c r="U100" s="102"/>
      <c r="V100" s="102"/>
      <c r="W100" s="103">
        <f>+SUM(V3.1[[#This Row],[P_Recursos propios ]:[P_Otros ]])</f>
        <v>0</v>
      </c>
      <c r="X100" s="104">
        <v>0</v>
      </c>
      <c r="Y100" s="104">
        <v>0</v>
      </c>
      <c r="Z100" s="104">
        <v>0</v>
      </c>
      <c r="AA100" s="104">
        <v>0</v>
      </c>
      <c r="AB100" s="104">
        <v>0</v>
      </c>
      <c r="AC100" s="104">
        <v>0</v>
      </c>
      <c r="AD100" s="104">
        <v>0</v>
      </c>
      <c r="AE100" s="104">
        <v>0</v>
      </c>
      <c r="AF100" s="104">
        <v>0</v>
      </c>
      <c r="AG100" s="104">
        <v>0</v>
      </c>
      <c r="AH100" s="104">
        <v>0</v>
      </c>
      <c r="AI100" s="104">
        <v>0</v>
      </c>
      <c r="AJ100" s="104">
        <v>0</v>
      </c>
      <c r="AK100" s="104">
        <v>0</v>
      </c>
      <c r="AL100" s="104">
        <v>0</v>
      </c>
      <c r="AM100" s="105">
        <f>+SUM(V3.1[[#This Row],[C_Recursos propios ]:[C_Otros ]])</f>
        <v>0</v>
      </c>
      <c r="AN100" s="104">
        <v>0</v>
      </c>
      <c r="AO100" s="104">
        <v>0</v>
      </c>
      <c r="AP100" s="104">
        <v>0</v>
      </c>
      <c r="AQ100" s="104">
        <v>0</v>
      </c>
      <c r="AR100" s="104">
        <v>0</v>
      </c>
      <c r="AS100" s="104">
        <v>0</v>
      </c>
      <c r="AT100" s="104">
        <v>0</v>
      </c>
      <c r="AU100" s="104">
        <v>0</v>
      </c>
      <c r="AV100" s="104">
        <v>0</v>
      </c>
      <c r="AW100" s="104">
        <v>0</v>
      </c>
      <c r="AX100" s="104">
        <v>0</v>
      </c>
      <c r="AY100" s="104">
        <v>0</v>
      </c>
      <c r="AZ100" s="104">
        <v>0</v>
      </c>
      <c r="BA100" s="106">
        <v>0</v>
      </c>
      <c r="BB100" s="106">
        <v>0</v>
      </c>
      <c r="BC100" s="107">
        <f>+SUM(V3.1[[#This Row],[O_Recursos propios ]:[O_Otros ]])</f>
        <v>0</v>
      </c>
      <c r="BD100" s="104">
        <v>0</v>
      </c>
      <c r="BE100" s="104">
        <v>0</v>
      </c>
      <c r="BF100" s="104">
        <v>0</v>
      </c>
      <c r="BG100" s="104">
        <v>0</v>
      </c>
      <c r="BH100" s="104">
        <v>0</v>
      </c>
      <c r="BI100" s="104">
        <v>0</v>
      </c>
      <c r="BJ100" s="104">
        <v>0</v>
      </c>
      <c r="BK100" s="104">
        <v>0</v>
      </c>
      <c r="BL100" s="104">
        <v>0</v>
      </c>
      <c r="BM100" s="104">
        <v>0</v>
      </c>
      <c r="BN100" s="104">
        <v>0</v>
      </c>
      <c r="BO100" s="104">
        <v>0</v>
      </c>
      <c r="BP100" s="104">
        <v>0</v>
      </c>
      <c r="BQ100" s="106">
        <v>0</v>
      </c>
      <c r="BR100" s="106">
        <v>0</v>
      </c>
      <c r="BS100" s="106"/>
      <c r="BT100" s="106">
        <v>0</v>
      </c>
      <c r="BU100" s="108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  <c r="CN100" s="109"/>
      <c r="CO100" s="109"/>
      <c r="CP100" s="109"/>
      <c r="CQ100" s="109"/>
      <c r="CR100" s="109"/>
      <c r="CS100" s="109"/>
      <c r="CT100" s="109"/>
      <c r="CU100" s="109"/>
      <c r="CV100" s="109"/>
      <c r="CW100" s="109"/>
      <c r="CX100" s="109"/>
      <c r="CY100" s="109"/>
      <c r="CZ100" s="109"/>
      <c r="DA100" s="109"/>
      <c r="DB100" s="109"/>
      <c r="DC100" s="109"/>
      <c r="DD100" s="109"/>
      <c r="DE100" s="109"/>
      <c r="DF100" s="109"/>
      <c r="DG100" s="109"/>
      <c r="DH100" s="109"/>
      <c r="DI100" s="109"/>
      <c r="DJ100" s="109"/>
      <c r="DK100" s="109"/>
      <c r="DL100" s="109"/>
      <c r="DM100" s="109"/>
      <c r="DN100" s="109"/>
      <c r="DO100" s="109"/>
      <c r="DP100" s="109"/>
      <c r="DQ100" s="109"/>
      <c r="DR100" s="109"/>
      <c r="DS100" s="109"/>
      <c r="DT100" s="109"/>
      <c r="DU100" s="109"/>
    </row>
    <row r="101" spans="1:276" s="110" customFormat="1" ht="15.6" hidden="1" x14ac:dyDescent="0.3">
      <c r="A101" s="169"/>
      <c r="B101" s="94" t="str">
        <f>+IFERROR(VLOOKUP(V3.1[[#This Row],[Cod. PI24-27]],TPI[],18,FALSE),"")</f>
        <v/>
      </c>
      <c r="C101" s="95"/>
      <c r="D101" s="96" t="str">
        <f>+IFERROR(VLOOKUP(V3.1[[#This Row],[Cod. PI24-27]],TPI[],4,FALSE),"")</f>
        <v/>
      </c>
      <c r="E101" s="96" t="str">
        <f>+IFERROR(VLOOKUP(V3.1[[#This Row],[Cod. PI24-27]],TPI[],12,FALSE),"")</f>
        <v/>
      </c>
      <c r="F101" s="96" t="str">
        <f>+IFERROR(VLOOKUP(V3.1[[#This Row],[Cod. PI24-27]],TPI[],15,FALSE),"")</f>
        <v/>
      </c>
      <c r="G101" s="96" t="str">
        <f>+IFERROR(VLOOKUP(V3.1[[#This Row],[Cod. PI24-27]],TPI[],19,FALSE),"")</f>
        <v/>
      </c>
      <c r="H101" s="96" t="str">
        <f>+IFERROR(VLOOKUP(V3.1[[#This Row],[Cod. PI24-27]],TPI[],20,FALSE),"")</f>
        <v/>
      </c>
      <c r="I101" s="178" t="str">
        <f>+IFERROR(VLOOKUP(V3.1[[#This Row],[Cod. PI24-27]],TC_24[],2,FALSE),"")</f>
        <v/>
      </c>
      <c r="J101" s="179" t="str">
        <f>+IFERROR(VLOOKUP(V3.1[[#This Row],[Cod. PI24-27]],TC_24[],3,FALSE),"")</f>
        <v/>
      </c>
      <c r="K101" s="97" t="str">
        <f>+IFERROR(VLOOKUP(V3.1[[#This Row],[Cod. PI24-27]],TPI[],26,FALSE),"")</f>
        <v/>
      </c>
      <c r="L101" s="98"/>
      <c r="M101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01" s="132">
        <f>IFERROR(V3.1[[#This Row],[TOTAL COMPROMISOS]]/V3.1[[#This Row],[TOTAL PRESUPUESTADO]],0)</f>
        <v>0</v>
      </c>
      <c r="O101" s="132">
        <f>IFERROR(V3.1[[#This Row],[TOTAL OBLIGACIONES]]/V3.1[[#This Row],[TOTAL PRESUPUESTADO]],0)</f>
        <v>0</v>
      </c>
      <c r="P101" s="132"/>
      <c r="Q101" s="132">
        <f>+V3.1[[#This Row],[Beneficiarios proyectados]]</f>
        <v>0</v>
      </c>
      <c r="R101" s="101"/>
      <c r="S101" s="100"/>
      <c r="T101" s="101"/>
      <c r="U101" s="102"/>
      <c r="V101" s="102"/>
      <c r="W101" s="103">
        <f>+SUM(V3.1[[#This Row],[P_Recursos propios ]:[P_Otros ]])</f>
        <v>0</v>
      </c>
      <c r="X101" s="104">
        <v>0</v>
      </c>
      <c r="Y101" s="104">
        <v>0</v>
      </c>
      <c r="Z101" s="104">
        <v>0</v>
      </c>
      <c r="AA101" s="104">
        <v>0</v>
      </c>
      <c r="AB101" s="104">
        <v>0</v>
      </c>
      <c r="AC101" s="104">
        <v>0</v>
      </c>
      <c r="AD101" s="104">
        <v>0</v>
      </c>
      <c r="AE101" s="104">
        <v>0</v>
      </c>
      <c r="AF101" s="104">
        <v>0</v>
      </c>
      <c r="AG101" s="104">
        <v>0</v>
      </c>
      <c r="AH101" s="104">
        <v>0</v>
      </c>
      <c r="AI101" s="104">
        <v>0</v>
      </c>
      <c r="AJ101" s="104">
        <v>0</v>
      </c>
      <c r="AK101" s="104">
        <v>0</v>
      </c>
      <c r="AL101" s="104">
        <v>0</v>
      </c>
      <c r="AM101" s="105">
        <f>+SUM(V3.1[[#This Row],[C_Recursos propios ]:[C_Otros ]])</f>
        <v>0</v>
      </c>
      <c r="AN101" s="104">
        <v>0</v>
      </c>
      <c r="AO101" s="104">
        <v>0</v>
      </c>
      <c r="AP101" s="104">
        <v>0</v>
      </c>
      <c r="AQ101" s="104">
        <v>0</v>
      </c>
      <c r="AR101" s="104">
        <v>0</v>
      </c>
      <c r="AS101" s="104">
        <v>0</v>
      </c>
      <c r="AT101" s="104">
        <v>0</v>
      </c>
      <c r="AU101" s="104">
        <v>0</v>
      </c>
      <c r="AV101" s="104">
        <v>0</v>
      </c>
      <c r="AW101" s="104">
        <v>0</v>
      </c>
      <c r="AX101" s="104">
        <v>0</v>
      </c>
      <c r="AY101" s="104">
        <v>0</v>
      </c>
      <c r="AZ101" s="104">
        <v>0</v>
      </c>
      <c r="BA101" s="106">
        <v>0</v>
      </c>
      <c r="BB101" s="106">
        <v>0</v>
      </c>
      <c r="BC101" s="107">
        <f>+SUM(V3.1[[#This Row],[O_Recursos propios ]:[O_Otros ]])</f>
        <v>0</v>
      </c>
      <c r="BD101" s="104">
        <v>0</v>
      </c>
      <c r="BE101" s="104">
        <v>0</v>
      </c>
      <c r="BF101" s="104">
        <v>0</v>
      </c>
      <c r="BG101" s="104">
        <v>0</v>
      </c>
      <c r="BH101" s="104">
        <v>0</v>
      </c>
      <c r="BI101" s="104">
        <v>0</v>
      </c>
      <c r="BJ101" s="104">
        <v>0</v>
      </c>
      <c r="BK101" s="104">
        <v>0</v>
      </c>
      <c r="BL101" s="104">
        <v>0</v>
      </c>
      <c r="BM101" s="104">
        <v>0</v>
      </c>
      <c r="BN101" s="104">
        <v>0</v>
      </c>
      <c r="BO101" s="104">
        <v>0</v>
      </c>
      <c r="BP101" s="104">
        <v>0</v>
      </c>
      <c r="BQ101" s="106">
        <v>0</v>
      </c>
      <c r="BR101" s="106">
        <v>0</v>
      </c>
      <c r="BS101" s="106"/>
      <c r="BT101" s="106">
        <v>0</v>
      </c>
      <c r="BU101" s="108"/>
      <c r="BX101" s="109"/>
      <c r="BY101" s="109"/>
      <c r="BZ101" s="109"/>
      <c r="CA101" s="109"/>
      <c r="CB101" s="109"/>
      <c r="CC101" s="109"/>
      <c r="CD101" s="109"/>
      <c r="CE101" s="109"/>
      <c r="CF101" s="109"/>
      <c r="CG101" s="109"/>
      <c r="CH101" s="109"/>
      <c r="CI101" s="109"/>
      <c r="CJ101" s="109"/>
      <c r="CK101" s="109"/>
      <c r="CL101" s="109"/>
      <c r="CM101" s="109"/>
      <c r="CN101" s="109"/>
      <c r="CO101" s="109"/>
      <c r="CP101" s="109"/>
      <c r="CQ101" s="109"/>
      <c r="CR101" s="109"/>
      <c r="CS101" s="109"/>
      <c r="CT101" s="109"/>
      <c r="CU101" s="109"/>
      <c r="CV101" s="109"/>
      <c r="CW101" s="109"/>
      <c r="CX101" s="109"/>
      <c r="CY101" s="109"/>
      <c r="CZ101" s="109"/>
      <c r="DA101" s="109"/>
      <c r="DB101" s="109"/>
      <c r="DC101" s="109"/>
      <c r="DD101" s="109"/>
      <c r="DE101" s="109"/>
      <c r="DF101" s="109"/>
      <c r="DG101" s="109"/>
      <c r="DH101" s="109"/>
      <c r="DI101" s="109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09"/>
    </row>
    <row r="102" spans="1:276" s="110" customFormat="1" ht="15.6" hidden="1" x14ac:dyDescent="0.3">
      <c r="A102" s="169"/>
      <c r="B102" s="94" t="str">
        <f>+IFERROR(VLOOKUP(V3.1[[#This Row],[Cod. PI24-27]],TPI[],18,FALSE),"")</f>
        <v/>
      </c>
      <c r="C102" s="95"/>
      <c r="D102" s="96" t="str">
        <f>+IFERROR(VLOOKUP(V3.1[[#This Row],[Cod. PI24-27]],TPI[],4,FALSE),"")</f>
        <v/>
      </c>
      <c r="E102" s="96" t="str">
        <f>+IFERROR(VLOOKUP(V3.1[[#This Row],[Cod. PI24-27]],TPI[],12,FALSE),"")</f>
        <v/>
      </c>
      <c r="F102" s="96" t="str">
        <f>+IFERROR(VLOOKUP(V3.1[[#This Row],[Cod. PI24-27]],TPI[],15,FALSE),"")</f>
        <v/>
      </c>
      <c r="G102" s="96" t="str">
        <f>+IFERROR(VLOOKUP(V3.1[[#This Row],[Cod. PI24-27]],TPI[],19,FALSE),"")</f>
        <v/>
      </c>
      <c r="H102" s="96" t="str">
        <f>+IFERROR(VLOOKUP(V3.1[[#This Row],[Cod. PI24-27]],TPI[],20,FALSE),"")</f>
        <v/>
      </c>
      <c r="I102" s="178" t="str">
        <f>+IFERROR(VLOOKUP(V3.1[[#This Row],[Cod. PI24-27]],TC_24[],2,FALSE),"")</f>
        <v/>
      </c>
      <c r="J102" s="179" t="str">
        <f>+IFERROR(VLOOKUP(V3.1[[#This Row],[Cod. PI24-27]],TC_24[],3,FALSE),"")</f>
        <v/>
      </c>
      <c r="K102" s="97" t="str">
        <f>+IFERROR(VLOOKUP(V3.1[[#This Row],[Cod. PI24-27]],TPI[],26,FALSE),"")</f>
        <v/>
      </c>
      <c r="L102" s="98"/>
      <c r="M102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02" s="132">
        <f>IFERROR(V3.1[[#This Row],[TOTAL COMPROMISOS]]/V3.1[[#This Row],[TOTAL PRESUPUESTADO]],0)</f>
        <v>0</v>
      </c>
      <c r="O102" s="132">
        <f>IFERROR(V3.1[[#This Row],[TOTAL OBLIGACIONES]]/V3.1[[#This Row],[TOTAL PRESUPUESTADO]],0)</f>
        <v>0</v>
      </c>
      <c r="P102" s="132"/>
      <c r="Q102" s="132">
        <f>+V3.1[[#This Row],[Beneficiarios proyectados]]</f>
        <v>0</v>
      </c>
      <c r="R102" s="101"/>
      <c r="S102" s="100"/>
      <c r="T102" s="101"/>
      <c r="U102" s="102"/>
      <c r="V102" s="102"/>
      <c r="W102" s="103">
        <f>+SUM(V3.1[[#This Row],[P_Recursos propios ]:[P_Otros ]])</f>
        <v>0</v>
      </c>
      <c r="X102" s="104">
        <v>0</v>
      </c>
      <c r="Y102" s="104">
        <v>0</v>
      </c>
      <c r="Z102" s="104">
        <v>0</v>
      </c>
      <c r="AA102" s="104">
        <v>0</v>
      </c>
      <c r="AB102" s="104">
        <v>0</v>
      </c>
      <c r="AC102" s="104">
        <v>0</v>
      </c>
      <c r="AD102" s="104">
        <v>0</v>
      </c>
      <c r="AE102" s="104">
        <v>0</v>
      </c>
      <c r="AF102" s="104">
        <v>0</v>
      </c>
      <c r="AG102" s="104">
        <v>0</v>
      </c>
      <c r="AH102" s="104">
        <v>0</v>
      </c>
      <c r="AI102" s="104">
        <v>0</v>
      </c>
      <c r="AJ102" s="104">
        <v>0</v>
      </c>
      <c r="AK102" s="104">
        <v>0</v>
      </c>
      <c r="AL102" s="104">
        <v>0</v>
      </c>
      <c r="AM102" s="105">
        <f>+SUM(V3.1[[#This Row],[C_Recursos propios ]:[C_Otros ]])</f>
        <v>0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4">
        <v>0</v>
      </c>
      <c r="AT102" s="104">
        <v>0</v>
      </c>
      <c r="AU102" s="104">
        <v>0</v>
      </c>
      <c r="AV102" s="104">
        <v>0</v>
      </c>
      <c r="AW102" s="104">
        <v>0</v>
      </c>
      <c r="AX102" s="104">
        <v>0</v>
      </c>
      <c r="AY102" s="104">
        <v>0</v>
      </c>
      <c r="AZ102" s="104">
        <v>0</v>
      </c>
      <c r="BA102" s="106">
        <v>0</v>
      </c>
      <c r="BB102" s="106">
        <v>0</v>
      </c>
      <c r="BC102" s="107">
        <f>+SUM(V3.1[[#This Row],[O_Recursos propios ]:[O_Otros ]])</f>
        <v>0</v>
      </c>
      <c r="BD102" s="104">
        <v>0</v>
      </c>
      <c r="BE102" s="104">
        <v>0</v>
      </c>
      <c r="BF102" s="104">
        <v>0</v>
      </c>
      <c r="BG102" s="104">
        <v>0</v>
      </c>
      <c r="BH102" s="104">
        <v>0</v>
      </c>
      <c r="BI102" s="104">
        <v>0</v>
      </c>
      <c r="BJ102" s="104">
        <v>0</v>
      </c>
      <c r="BK102" s="104">
        <v>0</v>
      </c>
      <c r="BL102" s="104">
        <v>0</v>
      </c>
      <c r="BM102" s="104">
        <v>0</v>
      </c>
      <c r="BN102" s="104">
        <v>0</v>
      </c>
      <c r="BO102" s="104">
        <v>0</v>
      </c>
      <c r="BP102" s="104">
        <v>0</v>
      </c>
      <c r="BQ102" s="106">
        <v>0</v>
      </c>
      <c r="BR102" s="106">
        <v>0</v>
      </c>
      <c r="BS102" s="106"/>
      <c r="BT102" s="106">
        <v>0</v>
      </c>
      <c r="BU102" s="108"/>
      <c r="BX102" s="109"/>
      <c r="BY102" s="109"/>
      <c r="BZ102" s="109"/>
      <c r="CA102" s="109"/>
      <c r="CB102" s="109"/>
      <c r="CC102" s="109"/>
      <c r="CD102" s="109"/>
      <c r="CE102" s="109"/>
      <c r="CF102" s="109"/>
      <c r="CG102" s="109"/>
      <c r="CH102" s="109"/>
      <c r="CI102" s="109"/>
      <c r="CJ102" s="109"/>
      <c r="CK102" s="109"/>
      <c r="CL102" s="109"/>
      <c r="CM102" s="109"/>
      <c r="CN102" s="109"/>
      <c r="CO102" s="109"/>
      <c r="CP102" s="109"/>
      <c r="CQ102" s="109"/>
      <c r="CR102" s="109"/>
      <c r="CS102" s="109"/>
      <c r="CT102" s="109"/>
      <c r="CU102" s="109"/>
      <c r="CV102" s="109"/>
      <c r="CW102" s="109"/>
      <c r="CX102" s="109"/>
      <c r="CY102" s="109"/>
      <c r="CZ102" s="109"/>
      <c r="DA102" s="109"/>
      <c r="DB102" s="109"/>
      <c r="DC102" s="109"/>
      <c r="DD102" s="109"/>
      <c r="DE102" s="109"/>
      <c r="DF102" s="109"/>
      <c r="DG102" s="109"/>
      <c r="DH102" s="109"/>
      <c r="DI102" s="109"/>
      <c r="DJ102" s="109"/>
      <c r="DK102" s="109"/>
      <c r="DL102" s="109"/>
      <c r="DM102" s="109"/>
      <c r="DN102" s="109"/>
      <c r="DO102" s="109"/>
      <c r="DP102" s="109"/>
      <c r="DQ102" s="109"/>
      <c r="DR102" s="109"/>
      <c r="DS102" s="109"/>
      <c r="DT102" s="109"/>
      <c r="DU102" s="109"/>
    </row>
    <row r="103" spans="1:276" s="110" customFormat="1" ht="15.6" hidden="1" x14ac:dyDescent="0.3">
      <c r="A103" s="169"/>
      <c r="B103" s="94" t="str">
        <f>+IFERROR(VLOOKUP(V3.1[[#This Row],[Cod. PI24-27]],TPI[],18,FALSE),"")</f>
        <v/>
      </c>
      <c r="C103" s="95"/>
      <c r="D103" s="96" t="str">
        <f>+IFERROR(VLOOKUP(V3.1[[#This Row],[Cod. PI24-27]],TPI[],4,FALSE),"")</f>
        <v/>
      </c>
      <c r="E103" s="96" t="str">
        <f>+IFERROR(VLOOKUP(V3.1[[#This Row],[Cod. PI24-27]],TPI[],12,FALSE),"")</f>
        <v/>
      </c>
      <c r="F103" s="96" t="str">
        <f>+IFERROR(VLOOKUP(V3.1[[#This Row],[Cod. PI24-27]],TPI[],15,FALSE),"")</f>
        <v/>
      </c>
      <c r="G103" s="96" t="str">
        <f>+IFERROR(VLOOKUP(V3.1[[#This Row],[Cod. PI24-27]],TPI[],19,FALSE),"")</f>
        <v/>
      </c>
      <c r="H103" s="96" t="str">
        <f>+IFERROR(VLOOKUP(V3.1[[#This Row],[Cod. PI24-27]],TPI[],20,FALSE),"")</f>
        <v/>
      </c>
      <c r="I103" s="178" t="str">
        <f>+IFERROR(VLOOKUP(V3.1[[#This Row],[Cod. PI24-27]],TC_24[],2,FALSE),"")</f>
        <v/>
      </c>
      <c r="J103" s="179" t="str">
        <f>+IFERROR(VLOOKUP(V3.1[[#This Row],[Cod. PI24-27]],TC_24[],3,FALSE),"")</f>
        <v/>
      </c>
      <c r="K103" s="97" t="str">
        <f>+IFERROR(VLOOKUP(V3.1[[#This Row],[Cod. PI24-27]],TPI[],26,FALSE),"")</f>
        <v/>
      </c>
      <c r="L103" s="98"/>
      <c r="M103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03" s="132">
        <f>IFERROR(V3.1[[#This Row],[TOTAL COMPROMISOS]]/V3.1[[#This Row],[TOTAL PRESUPUESTADO]],0)</f>
        <v>0</v>
      </c>
      <c r="O103" s="132">
        <f>IFERROR(V3.1[[#This Row],[TOTAL OBLIGACIONES]]/V3.1[[#This Row],[TOTAL PRESUPUESTADO]],0)</f>
        <v>0</v>
      </c>
      <c r="P103" s="132"/>
      <c r="Q103" s="132">
        <f>+V3.1[[#This Row],[Beneficiarios proyectados]]</f>
        <v>0</v>
      </c>
      <c r="R103" s="99"/>
      <c r="S103" s="111"/>
      <c r="T103" s="101"/>
      <c r="U103" s="102"/>
      <c r="V103" s="102"/>
      <c r="W103" s="103">
        <f>+SUM(V3.1[[#This Row],[P_Recursos propios ]:[P_Otros ]])</f>
        <v>0</v>
      </c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12"/>
      <c r="AM103" s="105">
        <f>+SUM(V3.1[[#This Row],[C_Recursos propios ]:[C_Otros ]])</f>
        <v>0</v>
      </c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6"/>
      <c r="BB103" s="106"/>
      <c r="BC103" s="107">
        <f>+SUM(V3.1[[#This Row],[O_Recursos propios ]:[O_Otros ]])</f>
        <v>0</v>
      </c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13"/>
      <c r="BO103" s="112"/>
      <c r="BP103" s="112"/>
      <c r="BQ103" s="114"/>
      <c r="BR103" s="114"/>
      <c r="BS103" s="114"/>
      <c r="BT103" s="106"/>
      <c r="BU103" s="108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09"/>
      <c r="DS103" s="109"/>
      <c r="DT103" s="109"/>
      <c r="DU103" s="109"/>
    </row>
    <row r="104" spans="1:276" s="110" customFormat="1" ht="15.6" hidden="1" x14ac:dyDescent="0.3">
      <c r="A104" s="169"/>
      <c r="B104" s="94" t="str">
        <f>+IFERROR(VLOOKUP(V3.1[[#This Row],[Cod. PI24-27]],TPI[],18,FALSE),"")</f>
        <v/>
      </c>
      <c r="C104" s="95"/>
      <c r="D104" s="96" t="str">
        <f>+IFERROR(VLOOKUP(V3.1[[#This Row],[Cod. PI24-27]],TPI[],4,FALSE),"")</f>
        <v/>
      </c>
      <c r="E104" s="96" t="str">
        <f>+IFERROR(VLOOKUP(V3.1[[#This Row],[Cod. PI24-27]],TPI[],12,FALSE),"")</f>
        <v/>
      </c>
      <c r="F104" s="96" t="str">
        <f>+IFERROR(VLOOKUP(V3.1[[#This Row],[Cod. PI24-27]],TPI[],15,FALSE),"")</f>
        <v/>
      </c>
      <c r="G104" s="96" t="str">
        <f>+IFERROR(VLOOKUP(V3.1[[#This Row],[Cod. PI24-27]],TPI[],19,FALSE),"")</f>
        <v/>
      </c>
      <c r="H104" s="96" t="str">
        <f>+IFERROR(VLOOKUP(V3.1[[#This Row],[Cod. PI24-27]],TPI[],20,FALSE),"")</f>
        <v/>
      </c>
      <c r="I104" s="178" t="str">
        <f>+IFERROR(VLOOKUP(V3.1[[#This Row],[Cod. PI24-27]],TC_24[],2,FALSE),"")</f>
        <v/>
      </c>
      <c r="J104" s="179" t="str">
        <f>+IFERROR(VLOOKUP(V3.1[[#This Row],[Cod. PI24-27]],TC_24[],3,FALSE),"")</f>
        <v/>
      </c>
      <c r="K104" s="97" t="str">
        <f>+IFERROR(VLOOKUP(V3.1[[#This Row],[Cod. PI24-27]],TPI[],26,FALSE),"")</f>
        <v/>
      </c>
      <c r="L104" s="98"/>
      <c r="M104" s="132">
        <f>IFERROR(IF(V3.1[[#This Row],[Ejecución Física de la Meta]] &gt; V3.1[[#This Row],[Meta Física de la vigencia]], 100%, V3.1[[#This Row],[Ejecución Física de la Meta]]/V3.1[[#This Row],[Meta Física de la vigencia]]),0)</f>
        <v>0</v>
      </c>
      <c r="N104" s="132">
        <f>IFERROR(V3.1[[#This Row],[TOTAL COMPROMISOS]]/V3.1[[#This Row],[TOTAL PRESUPUESTADO]],0)</f>
        <v>0</v>
      </c>
      <c r="O104" s="132">
        <f>IFERROR(V3.1[[#This Row],[TOTAL OBLIGACIONES]]/V3.1[[#This Row],[TOTAL PRESUPUESTADO]],0)</f>
        <v>0</v>
      </c>
      <c r="P104" s="132"/>
      <c r="Q104" s="132">
        <f>+V3.1[[#This Row],[Beneficiarios proyectados]]</f>
        <v>0</v>
      </c>
      <c r="R104" s="99"/>
      <c r="S104" s="111"/>
      <c r="T104" s="101"/>
      <c r="U104" s="102"/>
      <c r="V104" s="102"/>
      <c r="W104" s="103">
        <f>+SUM(V3.1[[#This Row],[P_Recursos propios ]:[P_Otros ]])</f>
        <v>0</v>
      </c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12"/>
      <c r="AM104" s="105">
        <f>+SUM(V3.1[[#This Row],[C_Recursos propios ]:[C_Otros ]])</f>
        <v>0</v>
      </c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6"/>
      <c r="BB104" s="106"/>
      <c r="BC104" s="107">
        <f>+SUM(V3.1[[#This Row],[O_Recursos propios ]:[O_Otros ]])</f>
        <v>0</v>
      </c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13"/>
      <c r="BO104" s="112"/>
      <c r="BP104" s="112"/>
      <c r="BQ104" s="114"/>
      <c r="BR104" s="114"/>
      <c r="BS104" s="114"/>
      <c r="BT104" s="106"/>
      <c r="BU104" s="108"/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  <c r="CN104" s="109"/>
      <c r="CO104" s="109"/>
      <c r="CP104" s="109"/>
      <c r="CQ104" s="109"/>
      <c r="CR104" s="109"/>
      <c r="CS104" s="109"/>
      <c r="CT104" s="109"/>
      <c r="CU104" s="109"/>
      <c r="CV104" s="109"/>
      <c r="CW104" s="109"/>
      <c r="CX104" s="109"/>
      <c r="CY104" s="109"/>
      <c r="CZ104" s="109"/>
      <c r="DA104" s="109"/>
      <c r="DB104" s="109"/>
      <c r="DC104" s="109"/>
      <c r="DD104" s="109"/>
      <c r="DE104" s="109"/>
      <c r="DF104" s="109"/>
      <c r="DG104" s="109"/>
      <c r="DH104" s="109"/>
      <c r="DI104" s="109"/>
      <c r="DJ104" s="109"/>
      <c r="DK104" s="109"/>
      <c r="DL104" s="109"/>
      <c r="DM104" s="109"/>
      <c r="DN104" s="109"/>
      <c r="DO104" s="109"/>
      <c r="DP104" s="109"/>
      <c r="DQ104" s="109"/>
      <c r="DR104" s="109"/>
      <c r="DS104" s="109"/>
      <c r="DT104" s="109"/>
      <c r="DU104" s="109"/>
    </row>
    <row r="105" spans="1:276" s="110" customFormat="1" ht="15.6" x14ac:dyDescent="0.3">
      <c r="A105" s="164"/>
      <c r="B105" s="115" t="s">
        <v>472</v>
      </c>
      <c r="C105" s="115">
        <f>SUBTOTAL(103,V3.1[No. IP])</f>
        <v>15</v>
      </c>
      <c r="D105" s="115"/>
      <c r="E105" s="115"/>
      <c r="F105" s="115"/>
      <c r="G105" s="116"/>
      <c r="H105" s="116"/>
      <c r="I105" s="175"/>
      <c r="J105" s="173"/>
      <c r="K105" s="117"/>
      <c r="L105" s="118"/>
      <c r="M105" s="118"/>
      <c r="N105" s="118"/>
      <c r="O105" s="118"/>
      <c r="P105" s="118"/>
      <c r="Q105" s="118"/>
      <c r="R105" s="119"/>
      <c r="S105" s="119"/>
      <c r="T105" s="115"/>
      <c r="U105" s="118"/>
      <c r="V105" s="118"/>
      <c r="W105" s="120">
        <f>SUBTOTAL(109,V3.1[TOTAL PRESUPUESTADO])</f>
        <v>4993983965.3400002</v>
      </c>
      <c r="X105" s="121">
        <f>SUBTOTAL(109,V3.1[P_Recursos propios ])</f>
        <v>4326732129.3400002</v>
      </c>
      <c r="Y105" s="122">
        <f>SUBTOTAL(109,V3.1[P_SGP Educación ])</f>
        <v>0</v>
      </c>
      <c r="Z105" s="121">
        <f>SUBTOTAL(109,V3.1[P_SGP Salud ])</f>
        <v>0</v>
      </c>
      <c r="AA105" s="121">
        <f>SUBTOTAL(109,V3.1[P_SGP APSB ])</f>
        <v>0</v>
      </c>
      <c r="AB105" s="121">
        <f>SUBTOTAL(109,V3.1[P_SGP Cultura ])</f>
        <v>0</v>
      </c>
      <c r="AC105" s="121">
        <f>SUBTOTAL(109,V3.1[P_SGP Deporte ])</f>
        <v>0</v>
      </c>
      <c r="AD105" s="121">
        <f>SUBTOTAL(109,V3.1[P_SGP Libre Inversión ])</f>
        <v>0</v>
      </c>
      <c r="AE105" s="121">
        <f>SUBTOTAL(109,V3.1[P_SGP Alimentación Escolar ])</f>
        <v>0</v>
      </c>
      <c r="AF105" s="121">
        <f>SUBTOTAL(109,V3.1[P_SGP Municipios Río Magdalena ])</f>
        <v>0</v>
      </c>
      <c r="AG105" s="121">
        <f>SUBTOTAL(109,V3.1[P_SGP Primera Infancia ])</f>
        <v>0</v>
      </c>
      <c r="AH105" s="121">
        <f>SUBTOTAL(109,V3.1[P_Regalías ])</f>
        <v>0</v>
      </c>
      <c r="AI105" s="121">
        <f>SUBTOTAL(109,V3.1[P_Cofinanciación Departamento ])</f>
        <v>0</v>
      </c>
      <c r="AJ105" s="121">
        <f>SUBTOTAL(109,V3.1[P_Cofinanciación Nación ])</f>
        <v>0</v>
      </c>
      <c r="AK105" s="121">
        <f>SUBTOTAL(109,V3.1[P_Crédito ])</f>
        <v>0</v>
      </c>
      <c r="AL105" s="121">
        <f>SUBTOTAL(109,V3.1[P_Otros ])</f>
        <v>667251836</v>
      </c>
      <c r="AM105" s="123">
        <f>SUBTOTAL(109,V3.1[TOTAL COMPROMISOS])</f>
        <v>4888937000.3400002</v>
      </c>
      <c r="AN105" s="121">
        <f>SUBTOTAL(109,V3.1[C_Recursos propios ])</f>
        <v>4724445000.3400002</v>
      </c>
      <c r="AO105" s="121">
        <f>SUBTOTAL(109,V3.1[C_SGP Educación ])</f>
        <v>0</v>
      </c>
      <c r="AP105" s="121">
        <f>SUBTOTAL(109,V3.1[C_SGP Salud ])</f>
        <v>0</v>
      </c>
      <c r="AQ105" s="121">
        <f>SUBTOTAL(109,V3.1[C_SGP APSB ])</f>
        <v>0</v>
      </c>
      <c r="AR105" s="121">
        <f>SUBTOTAL(109,V3.1[C_SGP Cultura ])</f>
        <v>0</v>
      </c>
      <c r="AS105" s="121">
        <f>SUBTOTAL(109,V3.1[C_SGP Deporte ])</f>
        <v>0</v>
      </c>
      <c r="AT105" s="121">
        <f>SUBTOTAL(109,V3.1[C_SGP Libre Inversión ])</f>
        <v>0</v>
      </c>
      <c r="AU105" s="121">
        <f>SUBTOTAL(109,V3.1[C_SGP Alimentación Escolar ])</f>
        <v>0</v>
      </c>
      <c r="AV105" s="121">
        <f>SUBTOTAL(109,V3.1[C_SGP Municipios Río Magdalena ])</f>
        <v>0</v>
      </c>
      <c r="AW105" s="121">
        <f>SUBTOTAL(109,V3.1[C_SGP Primera Infancia ])</f>
        <v>0</v>
      </c>
      <c r="AX105" s="121">
        <f>SUBTOTAL(109,V3.1[C_Regalías ])</f>
        <v>0</v>
      </c>
      <c r="AY105" s="121">
        <f>SUBTOTAL(109,V3.1[C_Cofinanciación Departamento ])</f>
        <v>0</v>
      </c>
      <c r="AZ105" s="121">
        <f>SUBTOTAL(109,V3.1[C_Cofinanciación Nación ])</f>
        <v>0</v>
      </c>
      <c r="BA105" s="121">
        <f>SUBTOTAL(109,V3.1[C_Crédito ])</f>
        <v>0</v>
      </c>
      <c r="BB105" s="121">
        <f>SUBTOTAL(109,V3.1[C_Otros ])</f>
        <v>164492000</v>
      </c>
      <c r="BC105" s="123">
        <f>SUBTOTAL(109,V3.1[TOTAL OBLIGACIONES])</f>
        <v>3992258352.6999998</v>
      </c>
      <c r="BD105" s="121">
        <f>SUBTOTAL(109,V3.1[O_Recursos propios ])</f>
        <v>3852766352.6999998</v>
      </c>
      <c r="BE105" s="121">
        <f>SUBTOTAL(109,V3.1[O_SGP Educación ])</f>
        <v>0</v>
      </c>
      <c r="BF105" s="121">
        <f>SUBTOTAL(109,V3.1[O_SGP Salud ])</f>
        <v>0</v>
      </c>
      <c r="BG105" s="121">
        <f>SUBTOTAL(109,V3.1[O_SGP APSB ])</f>
        <v>0</v>
      </c>
      <c r="BH105" s="121">
        <f>SUBTOTAL(109,V3.1[O_SGP Cultura ])</f>
        <v>0</v>
      </c>
      <c r="BI105" s="121">
        <f>SUBTOTAL(109,V3.1[O_SGP Deporte ])</f>
        <v>0</v>
      </c>
      <c r="BJ105" s="121">
        <f>SUBTOTAL(109,V3.1[O_SGP Libre Inversión ])</f>
        <v>0</v>
      </c>
      <c r="BK105" s="121">
        <f>SUBTOTAL(109,V3.1[O_SGP Alimentación Escolar ])</f>
        <v>0</v>
      </c>
      <c r="BL105" s="121">
        <f>SUBTOTAL(109,V3.1[O_SGP Municipios Río Magdalena ])</f>
        <v>0</v>
      </c>
      <c r="BM105" s="121">
        <f>SUBTOTAL(109,V3.1[O_SGP Primera Infancia ])</f>
        <v>0</v>
      </c>
      <c r="BN105" s="121">
        <f>SUBTOTAL(109,V3.1[O_Regalías ])</f>
        <v>0</v>
      </c>
      <c r="BO105" s="121">
        <f>SUBTOTAL(109,V3.1[O_Cofinanciación Departamento ])</f>
        <v>0</v>
      </c>
      <c r="BP105" s="121">
        <f>SUBTOTAL(109,V3.1[O_Cofinanciación Nación ])</f>
        <v>0</v>
      </c>
      <c r="BQ105" s="121">
        <f>SUBTOTAL(109,V3.1[O_Crédito ])</f>
        <v>0</v>
      </c>
      <c r="BR105" s="121">
        <f>SUBTOTAL(109,V3.1[O_Otros ])</f>
        <v>139492000</v>
      </c>
      <c r="BS105" s="120"/>
      <c r="BT105" s="121"/>
      <c r="BU105" s="116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  <c r="CN105" s="109"/>
      <c r="CO105" s="109"/>
      <c r="CP105" s="109"/>
      <c r="CQ105" s="109"/>
      <c r="CR105" s="109"/>
      <c r="CS105" s="109"/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/>
      <c r="DD105" s="109"/>
      <c r="DE105" s="109"/>
      <c r="DF105" s="109"/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109"/>
      <c r="DR105" s="109"/>
      <c r="DS105" s="109"/>
      <c r="DT105" s="109"/>
      <c r="DU105" s="109"/>
    </row>
    <row r="106" spans="1:276" x14ac:dyDescent="0.3">
      <c r="A106" s="165"/>
      <c r="B106" s="15"/>
      <c r="C106" s="19"/>
      <c r="D106" s="15"/>
      <c r="E106" s="15"/>
      <c r="F106" s="46"/>
      <c r="G106" s="18"/>
      <c r="H106" s="20"/>
      <c r="I106" s="176"/>
      <c r="J106" s="84"/>
      <c r="K106" s="20"/>
      <c r="L106" s="23"/>
      <c r="M106" s="23"/>
      <c r="N106" s="23"/>
      <c r="O106" s="15"/>
      <c r="P106" s="15"/>
      <c r="Q106" s="15"/>
      <c r="R106" s="15"/>
      <c r="S106" s="20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90"/>
    </row>
    <row r="107" spans="1:276" x14ac:dyDescent="0.3">
      <c r="A107" s="165"/>
      <c r="B107" s="15"/>
      <c r="C107" s="19"/>
      <c r="D107" s="15"/>
      <c r="E107" s="15"/>
      <c r="F107" s="18"/>
      <c r="G107" s="18"/>
      <c r="H107" s="20"/>
      <c r="I107" s="176"/>
      <c r="J107" s="84"/>
      <c r="K107" s="20"/>
      <c r="L107" s="23"/>
      <c r="M107" s="23"/>
      <c r="N107" s="23"/>
      <c r="O107" s="15"/>
      <c r="P107" s="15"/>
      <c r="Q107" s="15"/>
      <c r="R107" s="15"/>
      <c r="S107" s="20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2"/>
      <c r="AI107" s="22"/>
      <c r="AJ107" s="21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1"/>
      <c r="BA107" s="22"/>
      <c r="BB107" s="22"/>
      <c r="BC107" s="22"/>
      <c r="BD107" s="22"/>
      <c r="BE107" s="22"/>
      <c r="BF107" s="22"/>
      <c r="BG107" s="22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90"/>
    </row>
    <row r="108" spans="1:276" x14ac:dyDescent="0.3">
      <c r="A108" s="165"/>
      <c r="B108" s="15"/>
      <c r="C108" s="19"/>
      <c r="D108" s="15"/>
      <c r="E108" s="15"/>
      <c r="F108" s="18"/>
      <c r="G108" s="18"/>
      <c r="H108" s="20"/>
      <c r="I108" s="176"/>
      <c r="J108" s="84"/>
      <c r="K108" s="20"/>
      <c r="L108" s="23"/>
      <c r="M108" s="23"/>
      <c r="N108" s="23"/>
      <c r="O108" s="15"/>
      <c r="P108" s="15"/>
      <c r="Q108" s="15"/>
      <c r="R108" s="15"/>
      <c r="S108" s="20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90"/>
      <c r="IY108" s="1">
        <v>1</v>
      </c>
      <c r="IZ108" s="1">
        <v>2</v>
      </c>
      <c r="JA108" s="1">
        <v>3</v>
      </c>
      <c r="JB108" s="1">
        <v>4</v>
      </c>
      <c r="JC108" s="1">
        <v>5</v>
      </c>
      <c r="JD108" s="1">
        <v>6</v>
      </c>
      <c r="JE108" s="1">
        <v>7</v>
      </c>
      <c r="JF108" s="1">
        <v>8</v>
      </c>
      <c r="JG108" s="1">
        <v>9</v>
      </c>
      <c r="JH108" s="1">
        <v>10</v>
      </c>
      <c r="JI108" s="1">
        <v>11</v>
      </c>
    </row>
    <row r="109" spans="1:276" ht="43.2" x14ac:dyDescent="0.3">
      <c r="A109" s="165"/>
      <c r="B109" s="15"/>
      <c r="C109" s="19"/>
      <c r="D109" s="15"/>
      <c r="E109" s="15"/>
      <c r="F109" s="18"/>
      <c r="G109" s="18"/>
      <c r="H109" s="20"/>
      <c r="I109" s="176"/>
      <c r="J109" s="84"/>
      <c r="K109" s="20"/>
      <c r="L109" s="23"/>
      <c r="M109" s="23"/>
      <c r="N109" s="23"/>
      <c r="O109" s="15"/>
      <c r="P109" s="15"/>
      <c r="Q109" s="15"/>
      <c r="R109" s="15"/>
      <c r="S109" s="20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45"/>
      <c r="BA109" s="22"/>
      <c r="BB109" s="22"/>
      <c r="BC109" s="22"/>
      <c r="BD109" s="22"/>
      <c r="BE109" s="22"/>
      <c r="BF109" s="22"/>
      <c r="BG109" s="22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90"/>
      <c r="IY109" s="11" t="s">
        <v>12</v>
      </c>
      <c r="IZ109" s="12" t="s">
        <v>8</v>
      </c>
      <c r="JA109" s="12" t="s">
        <v>4</v>
      </c>
      <c r="JB109" s="12" t="s">
        <v>5</v>
      </c>
      <c r="JC109" s="12" t="s">
        <v>6</v>
      </c>
      <c r="JD109" s="12" t="s">
        <v>13</v>
      </c>
      <c r="JE109" s="12" t="s">
        <v>7</v>
      </c>
      <c r="JF109" s="11" t="s">
        <v>14</v>
      </c>
      <c r="JG109" s="11" t="s">
        <v>15</v>
      </c>
      <c r="JH109" s="11" t="s">
        <v>16</v>
      </c>
      <c r="JI109" s="11" t="s">
        <v>17</v>
      </c>
      <c r="JK109" s="172" t="s">
        <v>451</v>
      </c>
      <c r="JN109" s="47" t="s">
        <v>510</v>
      </c>
    </row>
    <row r="110" spans="1:276" x14ac:dyDescent="0.3">
      <c r="A110" s="165"/>
      <c r="B110" s="15"/>
      <c r="C110" s="19"/>
      <c r="D110" s="15"/>
      <c r="E110" s="15"/>
      <c r="F110" s="18"/>
      <c r="G110" s="18"/>
      <c r="H110" s="20"/>
      <c r="I110" s="176"/>
      <c r="J110" s="84"/>
      <c r="K110" s="20"/>
      <c r="L110" s="23"/>
      <c r="M110" s="23"/>
      <c r="N110" s="23"/>
      <c r="O110" s="15"/>
      <c r="P110" s="15"/>
      <c r="Q110" s="15"/>
      <c r="R110" s="15"/>
      <c r="S110" s="20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90"/>
      <c r="IY110" s="13">
        <v>1</v>
      </c>
      <c r="IZ110" t="s">
        <v>18</v>
      </c>
      <c r="JA110" t="s">
        <v>374</v>
      </c>
      <c r="JB110" t="s">
        <v>19</v>
      </c>
      <c r="JC110" t="s">
        <v>20</v>
      </c>
      <c r="JD110" t="s">
        <v>21</v>
      </c>
      <c r="JE110" t="s">
        <v>22</v>
      </c>
      <c r="JF110" s="13">
        <v>5</v>
      </c>
      <c r="JG110" s="13">
        <v>7</v>
      </c>
      <c r="JH110" s="13">
        <v>7</v>
      </c>
      <c r="JI110" s="13">
        <v>8</v>
      </c>
      <c r="JK110" s="170" t="s">
        <v>1972</v>
      </c>
      <c r="JN110" s="47" t="s">
        <v>511</v>
      </c>
      <c r="JP110" s="47" t="s">
        <v>1162</v>
      </c>
    </row>
    <row r="111" spans="1:276" x14ac:dyDescent="0.3">
      <c r="A111" s="165"/>
      <c r="B111" s="15"/>
      <c r="C111" s="19"/>
      <c r="D111" s="15"/>
      <c r="E111" s="15"/>
      <c r="F111" s="18"/>
      <c r="G111" s="18"/>
      <c r="H111" s="20"/>
      <c r="I111" s="176"/>
      <c r="J111" s="84"/>
      <c r="K111" s="20"/>
      <c r="L111" s="23"/>
      <c r="M111" s="23"/>
      <c r="N111" s="23"/>
      <c r="O111" s="15"/>
      <c r="P111" s="15"/>
      <c r="Q111" s="15"/>
      <c r="R111" s="15"/>
      <c r="S111" s="20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90"/>
      <c r="IY111" s="13">
        <v>2</v>
      </c>
      <c r="IZ111" t="s">
        <v>23</v>
      </c>
      <c r="JA111" t="s">
        <v>374</v>
      </c>
      <c r="JB111" t="s">
        <v>19</v>
      </c>
      <c r="JC111" t="s">
        <v>20</v>
      </c>
      <c r="JD111" t="s">
        <v>21</v>
      </c>
      <c r="JE111" t="s">
        <v>22</v>
      </c>
      <c r="JF111" s="13">
        <v>0</v>
      </c>
      <c r="JG111" s="13">
        <v>0</v>
      </c>
      <c r="JH111" s="13">
        <v>2</v>
      </c>
      <c r="JI111" s="13">
        <v>1</v>
      </c>
      <c r="JK111" s="170" t="s">
        <v>1954</v>
      </c>
      <c r="JN111" t="s">
        <v>476</v>
      </c>
      <c r="JP111" t="s">
        <v>21</v>
      </c>
    </row>
    <row r="112" spans="1:276" x14ac:dyDescent="0.3">
      <c r="A112" s="165"/>
      <c r="B112" s="15"/>
      <c r="C112" s="19"/>
      <c r="D112" s="15"/>
      <c r="E112" s="15"/>
      <c r="F112" s="18"/>
      <c r="G112" s="18"/>
      <c r="H112" s="20"/>
      <c r="I112" s="176"/>
      <c r="J112" s="84"/>
      <c r="K112" s="20"/>
      <c r="L112" s="23"/>
      <c r="M112" s="23"/>
      <c r="N112" s="23"/>
      <c r="O112" s="15"/>
      <c r="P112" s="15"/>
      <c r="Q112" s="15"/>
      <c r="R112" s="15"/>
      <c r="S112" s="20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90"/>
      <c r="IY112" s="13">
        <v>3</v>
      </c>
      <c r="IZ112" t="s">
        <v>402</v>
      </c>
      <c r="JA112" t="s">
        <v>375</v>
      </c>
      <c r="JB112" t="s">
        <v>19</v>
      </c>
      <c r="JC112" t="s">
        <v>20</v>
      </c>
      <c r="JD112" t="s">
        <v>21</v>
      </c>
      <c r="JE112" t="s">
        <v>22</v>
      </c>
      <c r="JF112" s="13">
        <v>4</v>
      </c>
      <c r="JG112" s="13">
        <v>4</v>
      </c>
      <c r="JH112" s="13">
        <v>4</v>
      </c>
      <c r="JI112" s="13">
        <v>4</v>
      </c>
      <c r="JK112" s="170" t="s">
        <v>1955</v>
      </c>
      <c r="JN112" t="s">
        <v>512</v>
      </c>
      <c r="JP112" t="s">
        <v>450</v>
      </c>
    </row>
    <row r="113" spans="1:276" x14ac:dyDescent="0.3">
      <c r="A113" s="165"/>
      <c r="B113" s="15"/>
      <c r="C113" s="19"/>
      <c r="D113" s="15"/>
      <c r="E113" s="15"/>
      <c r="F113" s="18"/>
      <c r="G113" s="18"/>
      <c r="H113" s="20"/>
      <c r="I113" s="176"/>
      <c r="J113" s="84"/>
      <c r="K113" s="20"/>
      <c r="L113" s="23"/>
      <c r="M113" s="23"/>
      <c r="N113" s="23"/>
      <c r="O113" s="15"/>
      <c r="P113" s="15"/>
      <c r="Q113" s="15"/>
      <c r="R113" s="15"/>
      <c r="S113" s="20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2"/>
      <c r="AI113" s="22"/>
      <c r="AJ113" s="21">
        <f>AJ109-AJ107</f>
        <v>0</v>
      </c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1">
        <f>AZ109-AZ107</f>
        <v>0</v>
      </c>
      <c r="BA113" s="22"/>
      <c r="BB113" s="22"/>
      <c r="BC113" s="22"/>
      <c r="BD113" s="22"/>
      <c r="BE113" s="22"/>
      <c r="BF113" s="22"/>
      <c r="BG113" s="22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90"/>
      <c r="IY113" s="13">
        <v>4</v>
      </c>
      <c r="IZ113" t="s">
        <v>24</v>
      </c>
      <c r="JA113" t="s">
        <v>375</v>
      </c>
      <c r="JB113" t="s">
        <v>19</v>
      </c>
      <c r="JC113" t="s">
        <v>20</v>
      </c>
      <c r="JD113" t="s">
        <v>21</v>
      </c>
      <c r="JE113" t="s">
        <v>22</v>
      </c>
      <c r="JF113" s="13">
        <v>4</v>
      </c>
      <c r="JG113" s="13">
        <v>4</v>
      </c>
      <c r="JH113" s="13">
        <v>4</v>
      </c>
      <c r="JI113" s="13">
        <v>4</v>
      </c>
      <c r="JK113" s="170" t="s">
        <v>1956</v>
      </c>
      <c r="JN113" t="s">
        <v>513</v>
      </c>
      <c r="JP113" t="s">
        <v>452</v>
      </c>
    </row>
    <row r="114" spans="1:276" x14ac:dyDescent="0.3">
      <c r="A114" s="165"/>
      <c r="B114" s="15"/>
      <c r="C114" s="19"/>
      <c r="D114" s="15"/>
      <c r="E114" s="15"/>
      <c r="F114" s="18"/>
      <c r="G114" s="18"/>
      <c r="H114" s="20"/>
      <c r="I114" s="176"/>
      <c r="J114" s="84"/>
      <c r="K114" s="20"/>
      <c r="L114" s="23"/>
      <c r="M114" s="23"/>
      <c r="N114" s="23"/>
      <c r="O114" s="15"/>
      <c r="P114" s="15"/>
      <c r="Q114" s="15"/>
      <c r="R114" s="15"/>
      <c r="S114" s="20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90"/>
      <c r="IY114" s="13">
        <v>5</v>
      </c>
      <c r="IZ114" t="s">
        <v>26</v>
      </c>
      <c r="JA114" t="s">
        <v>375</v>
      </c>
      <c r="JB114" t="s">
        <v>19</v>
      </c>
      <c r="JC114" t="s">
        <v>20</v>
      </c>
      <c r="JD114" t="s">
        <v>21</v>
      </c>
      <c r="JE114" t="s">
        <v>27</v>
      </c>
      <c r="JF114" s="13">
        <v>0</v>
      </c>
      <c r="JG114" s="13">
        <v>2</v>
      </c>
      <c r="JH114" s="13">
        <v>1</v>
      </c>
      <c r="JI114" s="13">
        <v>0</v>
      </c>
      <c r="JK114" s="170" t="s">
        <v>1957</v>
      </c>
      <c r="JN114" t="s">
        <v>493</v>
      </c>
      <c r="JP114" t="s">
        <v>486</v>
      </c>
    </row>
    <row r="115" spans="1:276" x14ac:dyDescent="0.3">
      <c r="A115" s="165"/>
      <c r="B115" s="15"/>
      <c r="C115" s="19"/>
      <c r="D115" s="15"/>
      <c r="E115" s="15"/>
      <c r="F115" s="18"/>
      <c r="G115" s="18"/>
      <c r="H115" s="20"/>
      <c r="I115" s="176"/>
      <c r="J115" s="84"/>
      <c r="K115" s="20"/>
      <c r="L115" s="23"/>
      <c r="M115" s="23"/>
      <c r="N115" s="23"/>
      <c r="O115" s="15"/>
      <c r="P115" s="15"/>
      <c r="Q115" s="15"/>
      <c r="R115" s="15"/>
      <c r="S115" s="20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90"/>
      <c r="IY115" s="13">
        <v>6</v>
      </c>
      <c r="IZ115" t="s">
        <v>29</v>
      </c>
      <c r="JA115" t="s">
        <v>375</v>
      </c>
      <c r="JB115" t="s">
        <v>19</v>
      </c>
      <c r="JC115" t="s">
        <v>20</v>
      </c>
      <c r="JD115" t="s">
        <v>21</v>
      </c>
      <c r="JE115" t="s">
        <v>27</v>
      </c>
      <c r="JF115" s="13">
        <v>4</v>
      </c>
      <c r="JG115" s="13">
        <v>4</v>
      </c>
      <c r="JH115" s="13">
        <v>4</v>
      </c>
      <c r="JI115" s="13">
        <v>4</v>
      </c>
      <c r="JK115" s="170" t="s">
        <v>1958</v>
      </c>
      <c r="JN115" t="s">
        <v>478</v>
      </c>
      <c r="JP115" t="s">
        <v>453</v>
      </c>
    </row>
    <row r="116" spans="1:276" x14ac:dyDescent="0.3">
      <c r="A116" s="165"/>
      <c r="B116" s="15"/>
      <c r="C116" s="19"/>
      <c r="D116" s="15"/>
      <c r="E116" s="15"/>
      <c r="F116" s="18"/>
      <c r="G116" s="18"/>
      <c r="H116" s="20"/>
      <c r="I116" s="176"/>
      <c r="J116" s="84"/>
      <c r="K116" s="20"/>
      <c r="L116" s="23"/>
      <c r="M116" s="23"/>
      <c r="N116" s="23"/>
      <c r="O116" s="15"/>
      <c r="P116" s="15"/>
      <c r="Q116" s="15"/>
      <c r="R116" s="15"/>
      <c r="S116" s="20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90"/>
      <c r="IY116" s="13">
        <v>7</v>
      </c>
      <c r="IZ116" t="s">
        <v>31</v>
      </c>
      <c r="JA116" t="s">
        <v>375</v>
      </c>
      <c r="JB116" t="s">
        <v>19</v>
      </c>
      <c r="JC116" t="s">
        <v>20</v>
      </c>
      <c r="JD116" t="s">
        <v>21</v>
      </c>
      <c r="JE116" t="s">
        <v>27</v>
      </c>
      <c r="JF116" s="13">
        <v>4</v>
      </c>
      <c r="JG116" s="13">
        <v>4</v>
      </c>
      <c r="JH116" s="13">
        <v>4</v>
      </c>
      <c r="JI116" s="13">
        <v>4</v>
      </c>
      <c r="JK116" s="170" t="s">
        <v>1959</v>
      </c>
      <c r="JN116" t="s">
        <v>514</v>
      </c>
      <c r="JP116" t="s">
        <v>454</v>
      </c>
    </row>
    <row r="117" spans="1:276" x14ac:dyDescent="0.3">
      <c r="A117" s="165"/>
      <c r="B117" s="15"/>
      <c r="C117" s="19"/>
      <c r="D117" s="15"/>
      <c r="E117" s="15"/>
      <c r="F117" s="18"/>
      <c r="G117" s="18"/>
      <c r="H117" s="20"/>
      <c r="I117" s="176"/>
      <c r="J117" s="84"/>
      <c r="K117" s="20"/>
      <c r="L117" s="23"/>
      <c r="M117" s="23"/>
      <c r="N117" s="23"/>
      <c r="O117" s="15"/>
      <c r="P117" s="15"/>
      <c r="Q117" s="15"/>
      <c r="R117" s="15"/>
      <c r="S117" s="20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90"/>
      <c r="IY117" s="13">
        <v>8</v>
      </c>
      <c r="IZ117" t="s">
        <v>33</v>
      </c>
      <c r="JA117" t="s">
        <v>375</v>
      </c>
      <c r="JB117" t="s">
        <v>19</v>
      </c>
      <c r="JC117" t="s">
        <v>20</v>
      </c>
      <c r="JD117" t="s">
        <v>21</v>
      </c>
      <c r="JE117" t="s">
        <v>27</v>
      </c>
      <c r="JF117" s="13">
        <v>1</v>
      </c>
      <c r="JG117" s="13">
        <v>1</v>
      </c>
      <c r="JH117" s="13">
        <v>1</v>
      </c>
      <c r="JI117" s="13">
        <v>2</v>
      </c>
      <c r="JK117" s="170" t="s">
        <v>1960</v>
      </c>
      <c r="JN117" t="s">
        <v>492</v>
      </c>
      <c r="JP117" t="s">
        <v>455</v>
      </c>
    </row>
    <row r="118" spans="1:276" x14ac:dyDescent="0.3">
      <c r="A118" s="165"/>
      <c r="B118" s="15"/>
      <c r="C118" s="19"/>
      <c r="D118" s="15"/>
      <c r="E118" s="15"/>
      <c r="F118" s="18"/>
      <c r="G118" s="18"/>
      <c r="H118" s="20"/>
      <c r="I118" s="176"/>
      <c r="J118" s="84"/>
      <c r="K118" s="20"/>
      <c r="L118" s="23"/>
      <c r="M118" s="23"/>
      <c r="N118" s="23"/>
      <c r="O118" s="15"/>
      <c r="P118" s="15"/>
      <c r="Q118" s="15"/>
      <c r="R118" s="15"/>
      <c r="S118" s="20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90"/>
      <c r="IY118" s="13">
        <v>9</v>
      </c>
      <c r="IZ118" t="s">
        <v>35</v>
      </c>
      <c r="JA118" t="s">
        <v>375</v>
      </c>
      <c r="JB118" t="s">
        <v>19</v>
      </c>
      <c r="JC118" t="s">
        <v>20</v>
      </c>
      <c r="JD118" t="s">
        <v>21</v>
      </c>
      <c r="JE118" t="s">
        <v>27</v>
      </c>
      <c r="JF118" s="13">
        <v>8</v>
      </c>
      <c r="JG118" s="13">
        <v>4</v>
      </c>
      <c r="JH118" s="13">
        <v>5</v>
      </c>
      <c r="JI118" s="13">
        <v>5</v>
      </c>
      <c r="JK118" s="170" t="s">
        <v>1961</v>
      </c>
      <c r="JN118" t="s">
        <v>515</v>
      </c>
      <c r="JP118" t="s">
        <v>456</v>
      </c>
    </row>
    <row r="119" spans="1:276" x14ac:dyDescent="0.3">
      <c r="A119" s="165"/>
      <c r="B119" s="15"/>
      <c r="C119" s="19"/>
      <c r="D119" s="15"/>
      <c r="E119" s="15"/>
      <c r="F119" s="18"/>
      <c r="G119" s="18"/>
      <c r="H119" s="20"/>
      <c r="I119" s="176"/>
      <c r="J119" s="84"/>
      <c r="K119" s="20"/>
      <c r="L119" s="23"/>
      <c r="M119" s="23"/>
      <c r="N119" s="23"/>
      <c r="O119" s="15"/>
      <c r="P119" s="15"/>
      <c r="Q119" s="15"/>
      <c r="R119" s="15"/>
      <c r="S119" s="20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90"/>
      <c r="IY119" s="13">
        <v>10</v>
      </c>
      <c r="IZ119" t="s">
        <v>37</v>
      </c>
      <c r="JA119" t="s">
        <v>375</v>
      </c>
      <c r="JB119" t="s">
        <v>19</v>
      </c>
      <c r="JC119" t="s">
        <v>20</v>
      </c>
      <c r="JD119" t="s">
        <v>21</v>
      </c>
      <c r="JE119" t="s">
        <v>27</v>
      </c>
      <c r="JF119" s="13">
        <v>1</v>
      </c>
      <c r="JG119" s="13">
        <v>1</v>
      </c>
      <c r="JH119" s="13">
        <v>1</v>
      </c>
      <c r="JI119" s="13">
        <v>1</v>
      </c>
      <c r="JK119" s="170" t="s">
        <v>1962</v>
      </c>
      <c r="JN119" t="s">
        <v>484</v>
      </c>
      <c r="JP119" t="s">
        <v>496</v>
      </c>
    </row>
    <row r="120" spans="1:276" x14ac:dyDescent="0.3">
      <c r="A120" s="165"/>
      <c r="B120" s="15"/>
      <c r="C120" s="19"/>
      <c r="D120" s="15"/>
      <c r="E120" s="15"/>
      <c r="F120" s="18"/>
      <c r="G120" s="18"/>
      <c r="H120" s="20"/>
      <c r="I120" s="176"/>
      <c r="J120" s="84"/>
      <c r="K120" s="20"/>
      <c r="L120" s="23"/>
      <c r="M120" s="23"/>
      <c r="N120" s="23"/>
      <c r="O120" s="15"/>
      <c r="P120" s="15"/>
      <c r="Q120" s="15"/>
      <c r="R120" s="15"/>
      <c r="S120" s="20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90"/>
      <c r="IY120" s="13">
        <v>11</v>
      </c>
      <c r="IZ120" t="s">
        <v>39</v>
      </c>
      <c r="JA120" t="s">
        <v>375</v>
      </c>
      <c r="JB120" t="s">
        <v>19</v>
      </c>
      <c r="JC120" t="s">
        <v>20</v>
      </c>
      <c r="JD120" t="s">
        <v>21</v>
      </c>
      <c r="JE120" t="s">
        <v>27</v>
      </c>
      <c r="JF120" s="13">
        <v>4</v>
      </c>
      <c r="JG120" s="13">
        <v>1</v>
      </c>
      <c r="JH120" s="13">
        <v>1</v>
      </c>
      <c r="JI120" s="13">
        <v>1</v>
      </c>
      <c r="JK120" s="170" t="s">
        <v>1970</v>
      </c>
      <c r="JN120" t="s">
        <v>482</v>
      </c>
      <c r="JP120" t="s">
        <v>457</v>
      </c>
    </row>
    <row r="121" spans="1:276" x14ac:dyDescent="0.3">
      <c r="A121" s="165"/>
      <c r="B121" s="15"/>
      <c r="C121" s="19"/>
      <c r="D121" s="15"/>
      <c r="E121" s="15"/>
      <c r="F121" s="18"/>
      <c r="G121" s="18"/>
      <c r="H121" s="20"/>
      <c r="I121" s="176"/>
      <c r="J121" s="84"/>
      <c r="K121" s="20"/>
      <c r="L121" s="23"/>
      <c r="M121" s="23"/>
      <c r="N121" s="23"/>
      <c r="O121" s="15"/>
      <c r="P121" s="15"/>
      <c r="Q121" s="15"/>
      <c r="R121" s="15"/>
      <c r="S121" s="20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90"/>
      <c r="IY121" s="13">
        <v>12</v>
      </c>
      <c r="IZ121" t="s">
        <v>41</v>
      </c>
      <c r="JA121" t="s">
        <v>375</v>
      </c>
      <c r="JB121" t="s">
        <v>19</v>
      </c>
      <c r="JC121" t="s">
        <v>20</v>
      </c>
      <c r="JD121" t="s">
        <v>21</v>
      </c>
      <c r="JE121" t="s">
        <v>27</v>
      </c>
      <c r="JF121" s="13">
        <v>0</v>
      </c>
      <c r="JG121" s="13">
        <v>20</v>
      </c>
      <c r="JH121" s="13">
        <v>20</v>
      </c>
      <c r="JI121" s="13">
        <v>30</v>
      </c>
      <c r="JK121" s="170" t="s">
        <v>1979</v>
      </c>
      <c r="JN121" t="s">
        <v>483</v>
      </c>
      <c r="JP121" t="s">
        <v>458</v>
      </c>
    </row>
    <row r="122" spans="1:276" x14ac:dyDescent="0.3">
      <c r="A122" s="165"/>
      <c r="B122" s="15"/>
      <c r="C122" s="19"/>
      <c r="D122" s="15"/>
      <c r="E122" s="15"/>
      <c r="F122" s="18"/>
      <c r="G122" s="18"/>
      <c r="H122" s="20"/>
      <c r="I122" s="176"/>
      <c r="J122" s="84"/>
      <c r="K122" s="20"/>
      <c r="L122" s="23"/>
      <c r="M122" s="23"/>
      <c r="N122" s="23"/>
      <c r="O122" s="15"/>
      <c r="P122" s="15"/>
      <c r="Q122" s="15"/>
      <c r="R122" s="15"/>
      <c r="S122" s="20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90"/>
      <c r="IY122" s="13">
        <v>13</v>
      </c>
      <c r="IZ122" t="s">
        <v>43</v>
      </c>
      <c r="JA122" t="s">
        <v>375</v>
      </c>
      <c r="JB122" t="s">
        <v>19</v>
      </c>
      <c r="JC122" t="s">
        <v>20</v>
      </c>
      <c r="JD122" t="s">
        <v>21</v>
      </c>
      <c r="JE122" t="s">
        <v>27</v>
      </c>
      <c r="JF122" s="13">
        <v>0</v>
      </c>
      <c r="JG122" s="13">
        <v>30</v>
      </c>
      <c r="JH122" s="13">
        <v>30</v>
      </c>
      <c r="JI122" s="13">
        <v>54</v>
      </c>
      <c r="JK122" s="170" t="s">
        <v>1978</v>
      </c>
      <c r="JN122" t="s">
        <v>490</v>
      </c>
      <c r="JP122" t="s">
        <v>459</v>
      </c>
    </row>
    <row r="123" spans="1:276" x14ac:dyDescent="0.3">
      <c r="A123" s="165"/>
      <c r="B123" s="15"/>
      <c r="C123" s="19"/>
      <c r="D123" s="15"/>
      <c r="E123" s="15"/>
      <c r="F123" s="18"/>
      <c r="G123" s="18"/>
      <c r="H123" s="20"/>
      <c r="I123" s="176"/>
      <c r="J123" s="84"/>
      <c r="K123" s="20"/>
      <c r="L123" s="23"/>
      <c r="M123" s="23"/>
      <c r="N123" s="23"/>
      <c r="O123" s="15"/>
      <c r="P123" s="15"/>
      <c r="Q123" s="15"/>
      <c r="R123" s="15"/>
      <c r="S123" s="20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90"/>
      <c r="IY123" s="13">
        <v>14</v>
      </c>
      <c r="IZ123" t="s">
        <v>45</v>
      </c>
      <c r="JA123" t="s">
        <v>375</v>
      </c>
      <c r="JB123" t="s">
        <v>19</v>
      </c>
      <c r="JC123" t="s">
        <v>20</v>
      </c>
      <c r="JD123" t="s">
        <v>21</v>
      </c>
      <c r="JE123" t="s">
        <v>46</v>
      </c>
      <c r="JF123" s="13">
        <v>4200</v>
      </c>
      <c r="JG123" s="13">
        <v>4200</v>
      </c>
      <c r="JH123" s="13">
        <v>4200</v>
      </c>
      <c r="JI123" s="13">
        <v>4200</v>
      </c>
      <c r="JK123" s="170" t="s">
        <v>1975</v>
      </c>
      <c r="JN123" t="s">
        <v>489</v>
      </c>
      <c r="JP123" t="s">
        <v>460</v>
      </c>
    </row>
    <row r="124" spans="1:276" x14ac:dyDescent="0.3">
      <c r="A124" s="165"/>
      <c r="B124" s="15"/>
      <c r="C124" s="19"/>
      <c r="D124" s="15"/>
      <c r="E124" s="15"/>
      <c r="F124" s="18"/>
      <c r="G124" s="18"/>
      <c r="H124" s="20"/>
      <c r="I124" s="176"/>
      <c r="J124" s="84"/>
      <c r="K124" s="20"/>
      <c r="L124" s="23"/>
      <c r="M124" s="23"/>
      <c r="N124" s="23"/>
      <c r="O124" s="15"/>
      <c r="P124" s="15"/>
      <c r="Q124" s="15"/>
      <c r="R124" s="15"/>
      <c r="S124" s="20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90"/>
      <c r="IY124" s="13">
        <v>15</v>
      </c>
      <c r="IZ124" t="s">
        <v>48</v>
      </c>
      <c r="JA124" t="s">
        <v>375</v>
      </c>
      <c r="JB124" t="s">
        <v>19</v>
      </c>
      <c r="JC124" t="s">
        <v>20</v>
      </c>
      <c r="JD124" t="s">
        <v>21</v>
      </c>
      <c r="JE124" t="s">
        <v>46</v>
      </c>
      <c r="JF124" s="13">
        <v>0</v>
      </c>
      <c r="JG124" s="13">
        <v>5</v>
      </c>
      <c r="JH124" s="13">
        <v>5</v>
      </c>
      <c r="JI124" s="13">
        <v>10</v>
      </c>
      <c r="JK124" s="170" t="s">
        <v>1976</v>
      </c>
      <c r="JN124" t="s">
        <v>479</v>
      </c>
      <c r="JP124" t="s">
        <v>461</v>
      </c>
    </row>
    <row r="125" spans="1:276" x14ac:dyDescent="0.3">
      <c r="A125" s="165"/>
      <c r="B125" s="15"/>
      <c r="C125" s="19"/>
      <c r="D125" s="15"/>
      <c r="E125" s="15"/>
      <c r="F125" s="18"/>
      <c r="G125" s="18"/>
      <c r="H125" s="20"/>
      <c r="I125" s="176"/>
      <c r="J125" s="84"/>
      <c r="K125" s="20"/>
      <c r="L125" s="23"/>
      <c r="M125" s="23"/>
      <c r="N125" s="23"/>
      <c r="O125" s="15"/>
      <c r="P125" s="15"/>
      <c r="Q125" s="15"/>
      <c r="R125" s="15"/>
      <c r="S125" s="20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90"/>
      <c r="IY125" s="13">
        <v>16</v>
      </c>
      <c r="IZ125" t="s">
        <v>50</v>
      </c>
      <c r="JA125" t="s">
        <v>375</v>
      </c>
      <c r="JB125" t="s">
        <v>19</v>
      </c>
      <c r="JC125" t="s">
        <v>20</v>
      </c>
      <c r="JD125" t="s">
        <v>21</v>
      </c>
      <c r="JE125" t="s">
        <v>46</v>
      </c>
      <c r="JF125" s="13">
        <v>0</v>
      </c>
      <c r="JG125" s="13">
        <v>1</v>
      </c>
      <c r="JH125" s="13">
        <v>1</v>
      </c>
      <c r="JI125" s="13">
        <v>2</v>
      </c>
      <c r="JK125" s="170" t="s">
        <v>1980</v>
      </c>
      <c r="JN125" t="s">
        <v>491</v>
      </c>
      <c r="JP125" t="s">
        <v>462</v>
      </c>
    </row>
    <row r="126" spans="1:276" x14ac:dyDescent="0.3">
      <c r="A126" s="165"/>
      <c r="B126" s="15"/>
      <c r="C126" s="19"/>
      <c r="D126" s="15"/>
      <c r="E126" s="15"/>
      <c r="F126" s="18"/>
      <c r="G126" s="18"/>
      <c r="H126" s="20"/>
      <c r="I126" s="176"/>
      <c r="J126" s="84"/>
      <c r="K126" s="20"/>
      <c r="L126" s="23"/>
      <c r="M126" s="23"/>
      <c r="N126" s="23"/>
      <c r="O126" s="15"/>
      <c r="P126" s="15"/>
      <c r="Q126" s="15"/>
      <c r="R126" s="15"/>
      <c r="S126" s="20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90"/>
      <c r="IY126" s="13">
        <v>17</v>
      </c>
      <c r="IZ126" t="s">
        <v>52</v>
      </c>
      <c r="JA126" t="s">
        <v>375</v>
      </c>
      <c r="JB126" t="s">
        <v>19</v>
      </c>
      <c r="JC126" t="s">
        <v>20</v>
      </c>
      <c r="JD126" t="s">
        <v>21</v>
      </c>
      <c r="JE126" t="s">
        <v>46</v>
      </c>
      <c r="JF126" s="13">
        <v>0</v>
      </c>
      <c r="JG126" s="13">
        <v>1</v>
      </c>
      <c r="JH126" s="13">
        <v>1</v>
      </c>
      <c r="JI126" s="13">
        <v>2</v>
      </c>
      <c r="JK126" s="170" t="s">
        <v>1982</v>
      </c>
      <c r="JN126" t="s">
        <v>500</v>
      </c>
      <c r="JP126" t="s">
        <v>463</v>
      </c>
    </row>
    <row r="127" spans="1:276" x14ac:dyDescent="0.3">
      <c r="A127" s="165"/>
      <c r="B127" s="15"/>
      <c r="C127" s="19"/>
      <c r="D127" s="15"/>
      <c r="E127" s="15"/>
      <c r="F127" s="18"/>
      <c r="G127" s="18"/>
      <c r="H127" s="20"/>
      <c r="I127" s="176"/>
      <c r="J127" s="84"/>
      <c r="K127" s="20"/>
      <c r="L127" s="23"/>
      <c r="M127" s="23"/>
      <c r="N127" s="23"/>
      <c r="O127" s="15"/>
      <c r="P127" s="15"/>
      <c r="Q127" s="15"/>
      <c r="R127" s="15"/>
      <c r="S127" s="20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90"/>
      <c r="IY127" s="13">
        <v>18</v>
      </c>
      <c r="IZ127" t="s">
        <v>54</v>
      </c>
      <c r="JA127" t="s">
        <v>376</v>
      </c>
      <c r="JB127" t="s">
        <v>19</v>
      </c>
      <c r="JC127" t="s">
        <v>55</v>
      </c>
      <c r="JD127" t="s">
        <v>25</v>
      </c>
      <c r="JE127" t="s">
        <v>56</v>
      </c>
      <c r="JF127" s="13">
        <v>1</v>
      </c>
      <c r="JG127" s="13">
        <v>1</v>
      </c>
      <c r="JH127" s="13">
        <v>1</v>
      </c>
      <c r="JI127" s="13">
        <v>1</v>
      </c>
      <c r="JK127" s="170" t="s">
        <v>1973</v>
      </c>
      <c r="JN127" t="s">
        <v>487</v>
      </c>
      <c r="JP127" t="s">
        <v>464</v>
      </c>
    </row>
    <row r="128" spans="1:276" x14ac:dyDescent="0.3">
      <c r="A128" s="165"/>
      <c r="B128" s="15"/>
      <c r="C128" s="19"/>
      <c r="D128" s="15"/>
      <c r="E128" s="15"/>
      <c r="F128" s="18"/>
      <c r="G128" s="18"/>
      <c r="H128" s="20"/>
      <c r="I128" s="176"/>
      <c r="J128" s="84"/>
      <c r="K128" s="20"/>
      <c r="L128" s="23"/>
      <c r="M128" s="23"/>
      <c r="N128" s="23"/>
      <c r="O128" s="15"/>
      <c r="P128" s="15"/>
      <c r="Q128" s="15"/>
      <c r="R128" s="15"/>
      <c r="S128" s="20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90"/>
      <c r="IY128" s="13">
        <v>19</v>
      </c>
      <c r="IZ128" t="s">
        <v>58</v>
      </c>
      <c r="JA128" t="s">
        <v>376</v>
      </c>
      <c r="JB128" t="s">
        <v>19</v>
      </c>
      <c r="JC128" t="s">
        <v>55</v>
      </c>
      <c r="JD128" t="s">
        <v>25</v>
      </c>
      <c r="JE128" t="s">
        <v>56</v>
      </c>
      <c r="JF128" s="13">
        <v>3</v>
      </c>
      <c r="JG128" s="13">
        <v>11</v>
      </c>
      <c r="JH128" s="13">
        <v>20</v>
      </c>
      <c r="JI128" s="13">
        <v>20</v>
      </c>
      <c r="JK128" s="170" t="s">
        <v>1969</v>
      </c>
      <c r="JN128" t="s">
        <v>516</v>
      </c>
      <c r="JP128" t="s">
        <v>465</v>
      </c>
    </row>
    <row r="129" spans="1:276" x14ac:dyDescent="0.3">
      <c r="A129" s="165"/>
      <c r="B129" s="15"/>
      <c r="C129" s="19"/>
      <c r="D129" s="15"/>
      <c r="E129" s="15"/>
      <c r="F129" s="18"/>
      <c r="G129" s="18"/>
      <c r="H129" s="20"/>
      <c r="I129" s="176"/>
      <c r="J129" s="84"/>
      <c r="K129" s="20"/>
      <c r="L129" s="23"/>
      <c r="M129" s="23"/>
      <c r="N129" s="23"/>
      <c r="O129" s="15"/>
      <c r="P129" s="15"/>
      <c r="Q129" s="15"/>
      <c r="R129" s="15"/>
      <c r="S129" s="20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90"/>
      <c r="IY129" s="13">
        <v>20</v>
      </c>
      <c r="IZ129" t="s">
        <v>60</v>
      </c>
      <c r="JA129" t="s">
        <v>376</v>
      </c>
      <c r="JB129" t="s">
        <v>19</v>
      </c>
      <c r="JC129" t="s">
        <v>55</v>
      </c>
      <c r="JD129" t="s">
        <v>25</v>
      </c>
      <c r="JE129" t="s">
        <v>56</v>
      </c>
      <c r="JF129" s="13">
        <v>1</v>
      </c>
      <c r="JG129" s="13">
        <v>1</v>
      </c>
      <c r="JH129" s="13">
        <v>1</v>
      </c>
      <c r="JI129" s="13">
        <v>1</v>
      </c>
      <c r="JK129" s="170" t="s">
        <v>1968</v>
      </c>
      <c r="JN129" t="s">
        <v>517</v>
      </c>
      <c r="JP129" t="s">
        <v>466</v>
      </c>
    </row>
    <row r="130" spans="1:276" x14ac:dyDescent="0.3">
      <c r="A130" s="165"/>
      <c r="B130" s="15"/>
      <c r="C130" s="19"/>
      <c r="D130" s="15"/>
      <c r="E130" s="15"/>
      <c r="F130" s="18"/>
      <c r="G130" s="18"/>
      <c r="H130" s="20"/>
      <c r="I130" s="176"/>
      <c r="J130" s="84"/>
      <c r="K130" s="20"/>
      <c r="L130" s="23"/>
      <c r="M130" s="23"/>
      <c r="N130" s="23"/>
      <c r="O130" s="15"/>
      <c r="P130" s="15"/>
      <c r="Q130" s="15"/>
      <c r="R130" s="15"/>
      <c r="S130" s="20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90"/>
      <c r="IY130" s="13">
        <v>21</v>
      </c>
      <c r="IZ130" t="s">
        <v>61</v>
      </c>
      <c r="JA130" t="s">
        <v>376</v>
      </c>
      <c r="JB130" t="s">
        <v>19</v>
      </c>
      <c r="JC130" t="s">
        <v>55</v>
      </c>
      <c r="JD130" t="s">
        <v>25</v>
      </c>
      <c r="JE130" t="s">
        <v>56</v>
      </c>
      <c r="JF130" s="13">
        <v>1</v>
      </c>
      <c r="JG130" s="13">
        <v>1</v>
      </c>
      <c r="JH130" s="13">
        <v>1</v>
      </c>
      <c r="JI130" s="13">
        <v>1</v>
      </c>
      <c r="JK130" s="170" t="s">
        <v>1984</v>
      </c>
      <c r="JN130" t="s">
        <v>518</v>
      </c>
      <c r="JP130" t="s">
        <v>467</v>
      </c>
    </row>
    <row r="131" spans="1:276" x14ac:dyDescent="0.3">
      <c r="A131" s="165"/>
      <c r="B131" s="15"/>
      <c r="C131" s="19"/>
      <c r="D131" s="15"/>
      <c r="E131" s="15"/>
      <c r="F131" s="18"/>
      <c r="G131" s="18"/>
      <c r="H131" s="20"/>
      <c r="I131" s="176"/>
      <c r="J131" s="84"/>
      <c r="K131" s="20"/>
      <c r="L131" s="23"/>
      <c r="M131" s="23"/>
      <c r="N131" s="23"/>
      <c r="O131" s="15"/>
      <c r="P131" s="15"/>
      <c r="Q131" s="15"/>
      <c r="R131" s="15"/>
      <c r="S131" s="20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90"/>
      <c r="IY131" s="13">
        <v>22</v>
      </c>
      <c r="IZ131" t="s">
        <v>62</v>
      </c>
      <c r="JA131" t="s">
        <v>376</v>
      </c>
      <c r="JB131" t="s">
        <v>19</v>
      </c>
      <c r="JC131" t="s">
        <v>55</v>
      </c>
      <c r="JD131" t="s">
        <v>25</v>
      </c>
      <c r="JE131" t="s">
        <v>56</v>
      </c>
      <c r="JF131" s="13">
        <v>1</v>
      </c>
      <c r="JG131" s="13">
        <v>1</v>
      </c>
      <c r="JH131" s="13">
        <v>1</v>
      </c>
      <c r="JI131" s="13">
        <v>1</v>
      </c>
      <c r="JK131" s="170" t="s">
        <v>1971</v>
      </c>
      <c r="JN131" t="s">
        <v>519</v>
      </c>
      <c r="JP131" t="s">
        <v>468</v>
      </c>
    </row>
    <row r="132" spans="1:276" x14ac:dyDescent="0.3">
      <c r="A132" s="165"/>
      <c r="B132" s="15"/>
      <c r="C132" s="19"/>
      <c r="D132" s="15"/>
      <c r="E132" s="15"/>
      <c r="F132" s="18"/>
      <c r="G132" s="18"/>
      <c r="H132" s="20"/>
      <c r="I132" s="176"/>
      <c r="J132" s="84"/>
      <c r="K132" s="20"/>
      <c r="L132" s="23"/>
      <c r="M132" s="23"/>
      <c r="N132" s="23"/>
      <c r="O132" s="15"/>
      <c r="P132" s="15"/>
      <c r="Q132" s="15"/>
      <c r="R132" s="15"/>
      <c r="S132" s="20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90"/>
      <c r="IY132" s="13">
        <v>23</v>
      </c>
      <c r="IZ132" t="s">
        <v>63</v>
      </c>
      <c r="JA132" t="s">
        <v>376</v>
      </c>
      <c r="JB132" t="s">
        <v>19</v>
      </c>
      <c r="JC132" t="s">
        <v>55</v>
      </c>
      <c r="JD132" t="s">
        <v>25</v>
      </c>
      <c r="JE132" t="s">
        <v>56</v>
      </c>
      <c r="JF132" s="13">
        <v>1</v>
      </c>
      <c r="JG132" s="13">
        <v>1</v>
      </c>
      <c r="JH132" s="13">
        <v>1</v>
      </c>
      <c r="JI132" s="13">
        <v>1</v>
      </c>
      <c r="JK132" s="171" t="s">
        <v>1985</v>
      </c>
      <c r="JN132" t="s">
        <v>520</v>
      </c>
      <c r="JP132" t="s">
        <v>469</v>
      </c>
    </row>
    <row r="133" spans="1:276" x14ac:dyDescent="0.3">
      <c r="A133" s="165"/>
      <c r="B133" s="15"/>
      <c r="C133" s="19"/>
      <c r="D133" s="15"/>
      <c r="E133" s="15"/>
      <c r="F133" s="18"/>
      <c r="G133" s="18"/>
      <c r="H133" s="20"/>
      <c r="I133" s="176"/>
      <c r="J133" s="84"/>
      <c r="K133" s="20"/>
      <c r="L133" s="23"/>
      <c r="M133" s="23"/>
      <c r="N133" s="23"/>
      <c r="O133" s="15"/>
      <c r="P133" s="15"/>
      <c r="Q133" s="15"/>
      <c r="R133" s="15"/>
      <c r="S133" s="20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90"/>
      <c r="IY133" s="13">
        <v>24</v>
      </c>
      <c r="IZ133" t="s">
        <v>64</v>
      </c>
      <c r="JA133" t="s">
        <v>376</v>
      </c>
      <c r="JB133" t="s">
        <v>19</v>
      </c>
      <c r="JC133" t="s">
        <v>55</v>
      </c>
      <c r="JD133" t="s">
        <v>25</v>
      </c>
      <c r="JE133" t="s">
        <v>56</v>
      </c>
      <c r="JF133" s="13">
        <v>2</v>
      </c>
      <c r="JG133" s="13">
        <v>3</v>
      </c>
      <c r="JH133" s="13">
        <v>5</v>
      </c>
      <c r="JI133" s="13">
        <v>5</v>
      </c>
      <c r="JK133" s="171" t="s">
        <v>1967</v>
      </c>
      <c r="JN133" t="s">
        <v>521</v>
      </c>
      <c r="JP133" t="s">
        <v>634</v>
      </c>
    </row>
    <row r="134" spans="1:276" x14ac:dyDescent="0.3">
      <c r="A134" s="165"/>
      <c r="B134" s="15"/>
      <c r="C134" s="19"/>
      <c r="D134" s="15"/>
      <c r="E134" s="15"/>
      <c r="F134" s="18"/>
      <c r="G134" s="18"/>
      <c r="H134" s="20"/>
      <c r="I134" s="176"/>
      <c r="J134" s="84"/>
      <c r="K134" s="20"/>
      <c r="L134" s="23"/>
      <c r="M134" s="23"/>
      <c r="N134" s="23"/>
      <c r="O134" s="15"/>
      <c r="P134" s="15"/>
      <c r="Q134" s="15"/>
      <c r="R134" s="15"/>
      <c r="S134" s="20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90"/>
      <c r="IY134" s="13">
        <v>25</v>
      </c>
      <c r="IZ134" t="s">
        <v>65</v>
      </c>
      <c r="JA134" t="s">
        <v>376</v>
      </c>
      <c r="JB134" t="s">
        <v>19</v>
      </c>
      <c r="JC134" t="s">
        <v>55</v>
      </c>
      <c r="JD134" t="s">
        <v>25</v>
      </c>
      <c r="JE134" t="s">
        <v>56</v>
      </c>
      <c r="JF134" s="13">
        <v>1</v>
      </c>
      <c r="JG134" s="13">
        <v>1</v>
      </c>
      <c r="JH134" s="13">
        <v>1</v>
      </c>
      <c r="JI134" s="13">
        <v>1</v>
      </c>
      <c r="JK134" s="171" t="s">
        <v>1986</v>
      </c>
      <c r="JN134" t="s">
        <v>522</v>
      </c>
      <c r="JP134" t="s">
        <v>779</v>
      </c>
    </row>
    <row r="135" spans="1:276" x14ac:dyDescent="0.3">
      <c r="A135" s="165"/>
      <c r="B135" s="15"/>
      <c r="C135" s="19"/>
      <c r="D135" s="15"/>
      <c r="E135" s="15"/>
      <c r="F135" s="18"/>
      <c r="G135" s="18"/>
      <c r="H135" s="20"/>
      <c r="I135" s="176"/>
      <c r="J135" s="84"/>
      <c r="K135" s="20"/>
      <c r="L135" s="23"/>
      <c r="M135" s="23"/>
      <c r="N135" s="23"/>
      <c r="O135" s="15"/>
      <c r="P135" s="15"/>
      <c r="Q135" s="15"/>
      <c r="R135" s="15"/>
      <c r="S135" s="20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90"/>
      <c r="IY135" s="13">
        <v>26</v>
      </c>
      <c r="IZ135" t="s">
        <v>66</v>
      </c>
      <c r="JA135" t="s">
        <v>376</v>
      </c>
      <c r="JB135" t="s">
        <v>19</v>
      </c>
      <c r="JC135" t="s">
        <v>55</v>
      </c>
      <c r="JD135" t="s">
        <v>25</v>
      </c>
      <c r="JE135" t="s">
        <v>56</v>
      </c>
      <c r="JF135" s="13">
        <v>1</v>
      </c>
      <c r="JG135" s="13">
        <v>1</v>
      </c>
      <c r="JH135" s="13">
        <v>1</v>
      </c>
      <c r="JI135" s="13">
        <v>1</v>
      </c>
      <c r="JK135" s="171" t="s">
        <v>1983</v>
      </c>
      <c r="JN135" t="s">
        <v>480</v>
      </c>
      <c r="JP135" t="s">
        <v>821</v>
      </c>
    </row>
    <row r="136" spans="1:276" x14ac:dyDescent="0.3">
      <c r="A136" s="165"/>
      <c r="B136" s="15"/>
      <c r="C136" s="19"/>
      <c r="D136" s="15"/>
      <c r="E136" s="15"/>
      <c r="F136" s="18"/>
      <c r="G136" s="18"/>
      <c r="H136" s="20"/>
      <c r="I136" s="176"/>
      <c r="J136" s="84"/>
      <c r="K136" s="20"/>
      <c r="L136" s="23"/>
      <c r="M136" s="23"/>
      <c r="N136" s="23"/>
      <c r="O136" s="15"/>
      <c r="P136" s="15"/>
      <c r="Q136" s="15"/>
      <c r="R136" s="15"/>
      <c r="S136" s="20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90"/>
      <c r="IY136" s="13">
        <v>27</v>
      </c>
      <c r="IZ136" t="s">
        <v>67</v>
      </c>
      <c r="JA136" t="s">
        <v>376</v>
      </c>
      <c r="JB136" t="s">
        <v>19</v>
      </c>
      <c r="JC136" t="s">
        <v>55</v>
      </c>
      <c r="JD136" t="s">
        <v>25</v>
      </c>
      <c r="JE136" t="s">
        <v>56</v>
      </c>
      <c r="JF136" s="13">
        <v>1</v>
      </c>
      <c r="JG136" s="13">
        <v>1</v>
      </c>
      <c r="JH136" s="13">
        <v>1</v>
      </c>
      <c r="JI136" s="13">
        <v>1</v>
      </c>
      <c r="JK136" s="171" t="s">
        <v>1977</v>
      </c>
      <c r="JN136" t="s">
        <v>481</v>
      </c>
      <c r="JP136" t="s">
        <v>813</v>
      </c>
    </row>
    <row r="137" spans="1:276" x14ac:dyDescent="0.3">
      <c r="A137" s="165"/>
      <c r="B137" s="15"/>
      <c r="C137" s="19"/>
      <c r="D137" s="15"/>
      <c r="E137" s="15"/>
      <c r="F137" s="18"/>
      <c r="G137" s="18"/>
      <c r="H137" s="20"/>
      <c r="I137" s="176"/>
      <c r="J137" s="84"/>
      <c r="K137" s="20"/>
      <c r="L137" s="23"/>
      <c r="M137" s="23"/>
      <c r="N137" s="23"/>
      <c r="O137" s="15"/>
      <c r="P137" s="15"/>
      <c r="Q137" s="15"/>
      <c r="R137" s="15"/>
      <c r="S137" s="20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90"/>
      <c r="IY137" s="13">
        <v>28</v>
      </c>
      <c r="IZ137" t="s">
        <v>68</v>
      </c>
      <c r="JA137" t="s">
        <v>376</v>
      </c>
      <c r="JB137" t="s">
        <v>19</v>
      </c>
      <c r="JC137" t="s">
        <v>55</v>
      </c>
      <c r="JD137" t="s">
        <v>25</v>
      </c>
      <c r="JE137" t="s">
        <v>56</v>
      </c>
      <c r="JF137" s="13">
        <v>1</v>
      </c>
      <c r="JG137" s="13">
        <v>1</v>
      </c>
      <c r="JH137" s="13">
        <v>1</v>
      </c>
      <c r="JI137" s="13">
        <v>1</v>
      </c>
      <c r="JK137" s="171" t="s">
        <v>1974</v>
      </c>
      <c r="JN137" t="s">
        <v>477</v>
      </c>
      <c r="JP137" t="s">
        <v>1163</v>
      </c>
    </row>
    <row r="138" spans="1:276" x14ac:dyDescent="0.3">
      <c r="A138" s="165"/>
      <c r="B138" s="15"/>
      <c r="C138" s="19"/>
      <c r="D138" s="15"/>
      <c r="E138" s="15"/>
      <c r="F138" s="18"/>
      <c r="G138" s="18"/>
      <c r="H138" s="20"/>
      <c r="I138" s="176"/>
      <c r="J138" s="84"/>
      <c r="K138" s="20"/>
      <c r="L138" s="23"/>
      <c r="M138" s="23"/>
      <c r="N138" s="23"/>
      <c r="O138" s="15"/>
      <c r="P138" s="15"/>
      <c r="Q138" s="15"/>
      <c r="R138" s="15"/>
      <c r="S138" s="20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90"/>
      <c r="IY138" s="13">
        <v>29</v>
      </c>
      <c r="IZ138" t="s">
        <v>69</v>
      </c>
      <c r="JA138" t="s">
        <v>376</v>
      </c>
      <c r="JB138" t="s">
        <v>19</v>
      </c>
      <c r="JC138" t="s">
        <v>55</v>
      </c>
      <c r="JD138" t="s">
        <v>25</v>
      </c>
      <c r="JE138" t="s">
        <v>56</v>
      </c>
      <c r="JF138" s="13">
        <v>1</v>
      </c>
      <c r="JG138" s="13">
        <v>1</v>
      </c>
      <c r="JH138" s="13">
        <v>1</v>
      </c>
      <c r="JI138" s="13">
        <v>1</v>
      </c>
      <c r="JK138" s="171" t="s">
        <v>1981</v>
      </c>
      <c r="JN138" t="s">
        <v>475</v>
      </c>
      <c r="JP138" t="s">
        <v>1115</v>
      </c>
    </row>
    <row r="139" spans="1:276" x14ac:dyDescent="0.3">
      <c r="A139" s="165"/>
      <c r="B139" s="15"/>
      <c r="C139" s="19"/>
      <c r="D139" s="15"/>
      <c r="E139" s="15"/>
      <c r="F139" s="18"/>
      <c r="G139" s="18"/>
      <c r="H139" s="20"/>
      <c r="I139" s="176"/>
      <c r="J139" s="84"/>
      <c r="K139" s="20"/>
      <c r="L139" s="23"/>
      <c r="M139" s="23"/>
      <c r="N139" s="23"/>
      <c r="O139" s="15"/>
      <c r="P139" s="15"/>
      <c r="Q139" s="15"/>
      <c r="R139" s="15"/>
      <c r="S139" s="20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90"/>
      <c r="IY139" s="13">
        <v>30</v>
      </c>
      <c r="IZ139" t="s">
        <v>70</v>
      </c>
      <c r="JA139" t="s">
        <v>376</v>
      </c>
      <c r="JB139" t="s">
        <v>19</v>
      </c>
      <c r="JC139" t="s">
        <v>55</v>
      </c>
      <c r="JD139" t="s">
        <v>25</v>
      </c>
      <c r="JE139" t="s">
        <v>56</v>
      </c>
      <c r="JF139" s="13">
        <v>0.01</v>
      </c>
      <c r="JG139" s="13">
        <v>0.04</v>
      </c>
      <c r="JH139" s="13">
        <v>0.05</v>
      </c>
      <c r="JI139" s="13">
        <v>0.05</v>
      </c>
      <c r="JN139" t="s">
        <v>494</v>
      </c>
      <c r="JP139" s="86" t="s">
        <v>1118</v>
      </c>
    </row>
    <row r="140" spans="1:276" x14ac:dyDescent="0.3">
      <c r="A140" s="165"/>
      <c r="B140" s="15"/>
      <c r="C140" s="19"/>
      <c r="D140" s="15"/>
      <c r="E140" s="15"/>
      <c r="F140" s="18"/>
      <c r="G140" s="18"/>
      <c r="H140" s="20"/>
      <c r="I140" s="176"/>
      <c r="J140" s="84"/>
      <c r="K140" s="20"/>
      <c r="L140" s="23"/>
      <c r="M140" s="23"/>
      <c r="N140" s="23"/>
      <c r="O140" s="15"/>
      <c r="P140" s="15"/>
      <c r="Q140" s="15"/>
      <c r="R140" s="15"/>
      <c r="S140" s="20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90"/>
      <c r="IY140" s="13">
        <v>31</v>
      </c>
      <c r="IZ140" t="s">
        <v>71</v>
      </c>
      <c r="JA140" t="s">
        <v>376</v>
      </c>
      <c r="JB140" t="s">
        <v>19</v>
      </c>
      <c r="JC140" t="s">
        <v>55</v>
      </c>
      <c r="JD140" t="s">
        <v>25</v>
      </c>
      <c r="JE140" t="s">
        <v>56</v>
      </c>
      <c r="JF140" s="13">
        <v>10</v>
      </c>
      <c r="JG140" s="13">
        <v>40</v>
      </c>
      <c r="JH140" s="13">
        <v>50</v>
      </c>
      <c r="JI140" s="13">
        <v>50</v>
      </c>
      <c r="JN140" t="s">
        <v>523</v>
      </c>
      <c r="JP140" t="s">
        <v>1121</v>
      </c>
    </row>
    <row r="141" spans="1:276" x14ac:dyDescent="0.3">
      <c r="A141" s="165"/>
      <c r="B141" s="15"/>
      <c r="C141" s="19"/>
      <c r="D141" s="15"/>
      <c r="E141" s="15"/>
      <c r="F141" s="18"/>
      <c r="G141" s="18"/>
      <c r="H141" s="20"/>
      <c r="I141" s="176"/>
      <c r="J141" s="84"/>
      <c r="K141" s="20"/>
      <c r="L141" s="23"/>
      <c r="M141" s="23"/>
      <c r="N141" s="23"/>
      <c r="O141" s="15"/>
      <c r="P141" s="15"/>
      <c r="Q141" s="15"/>
      <c r="R141" s="15"/>
      <c r="S141" s="20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90"/>
      <c r="IY141" s="13">
        <v>32</v>
      </c>
      <c r="IZ141" t="s">
        <v>72</v>
      </c>
      <c r="JA141" t="s">
        <v>376</v>
      </c>
      <c r="JB141" t="s">
        <v>19</v>
      </c>
      <c r="JC141" t="s">
        <v>55</v>
      </c>
      <c r="JD141" t="s">
        <v>25</v>
      </c>
      <c r="JE141" t="s">
        <v>56</v>
      </c>
      <c r="JF141" s="13">
        <v>1</v>
      </c>
      <c r="JG141" s="13">
        <v>1</v>
      </c>
      <c r="JH141" s="13">
        <v>1</v>
      </c>
      <c r="JI141" s="13">
        <v>1</v>
      </c>
      <c r="JN141" t="s">
        <v>499</v>
      </c>
      <c r="JP141" t="s">
        <v>1123</v>
      </c>
    </row>
    <row r="142" spans="1:276" x14ac:dyDescent="0.3">
      <c r="A142" s="165"/>
      <c r="B142" s="15"/>
      <c r="C142" s="19"/>
      <c r="D142" s="15"/>
      <c r="E142" s="15"/>
      <c r="F142" s="18"/>
      <c r="G142" s="18"/>
      <c r="H142" s="20"/>
      <c r="I142" s="176"/>
      <c r="J142" s="84"/>
      <c r="K142" s="20"/>
      <c r="L142" s="23"/>
      <c r="M142" s="23"/>
      <c r="N142" s="23"/>
      <c r="O142" s="15"/>
      <c r="P142" s="15"/>
      <c r="Q142" s="15"/>
      <c r="R142" s="15"/>
      <c r="S142" s="20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90"/>
      <c r="IY142" s="13">
        <v>33</v>
      </c>
      <c r="IZ142" t="s">
        <v>73</v>
      </c>
      <c r="JA142" t="s">
        <v>376</v>
      </c>
      <c r="JB142" t="s">
        <v>19</v>
      </c>
      <c r="JC142" t="s">
        <v>55</v>
      </c>
      <c r="JD142" t="s">
        <v>25</v>
      </c>
      <c r="JE142" t="s">
        <v>56</v>
      </c>
      <c r="JF142" s="13">
        <v>1</v>
      </c>
      <c r="JG142" s="13">
        <v>1</v>
      </c>
      <c r="JH142" s="13">
        <v>1</v>
      </c>
      <c r="JI142" s="13">
        <v>1</v>
      </c>
      <c r="JN142" t="s">
        <v>503</v>
      </c>
      <c r="JP142" t="s">
        <v>1164</v>
      </c>
    </row>
    <row r="143" spans="1:276" x14ac:dyDescent="0.3">
      <c r="A143" s="165"/>
      <c r="B143" s="15"/>
      <c r="C143" s="19"/>
      <c r="D143" s="15"/>
      <c r="E143" s="15"/>
      <c r="F143" s="18"/>
      <c r="G143" s="18"/>
      <c r="H143" s="20"/>
      <c r="I143" s="176"/>
      <c r="J143" s="84"/>
      <c r="K143" s="20"/>
      <c r="L143" s="23"/>
      <c r="M143" s="23"/>
      <c r="N143" s="23"/>
      <c r="O143" s="15"/>
      <c r="P143" s="15"/>
      <c r="Q143" s="15"/>
      <c r="R143" s="15"/>
      <c r="S143" s="20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90"/>
      <c r="IY143" s="13">
        <v>34</v>
      </c>
      <c r="IZ143" t="s">
        <v>74</v>
      </c>
      <c r="JA143" t="s">
        <v>376</v>
      </c>
      <c r="JB143" t="s">
        <v>19</v>
      </c>
      <c r="JC143" t="s">
        <v>55</v>
      </c>
      <c r="JD143" t="s">
        <v>25</v>
      </c>
      <c r="JE143" t="s">
        <v>56</v>
      </c>
      <c r="JF143" s="13">
        <v>1</v>
      </c>
      <c r="JG143" s="13">
        <v>1</v>
      </c>
      <c r="JH143" s="13">
        <v>1</v>
      </c>
      <c r="JI143" s="13">
        <v>1</v>
      </c>
      <c r="JN143" t="s">
        <v>485</v>
      </c>
      <c r="JP143" t="s">
        <v>598</v>
      </c>
    </row>
    <row r="144" spans="1:276" x14ac:dyDescent="0.3">
      <c r="A144" s="165"/>
      <c r="B144" s="15"/>
      <c r="C144" s="19"/>
      <c r="D144" s="15"/>
      <c r="E144" s="15"/>
      <c r="F144" s="18"/>
      <c r="G144" s="18"/>
      <c r="H144" s="20"/>
      <c r="I144" s="176"/>
      <c r="J144" s="84"/>
      <c r="K144" s="20"/>
      <c r="L144" s="23"/>
      <c r="M144" s="23"/>
      <c r="N144" s="23"/>
      <c r="O144" s="15"/>
      <c r="P144" s="15"/>
      <c r="Q144" s="15"/>
      <c r="R144" s="15"/>
      <c r="S144" s="20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90"/>
      <c r="IY144" s="13">
        <v>35</v>
      </c>
      <c r="IZ144" t="s">
        <v>75</v>
      </c>
      <c r="JA144" t="s">
        <v>376</v>
      </c>
      <c r="JB144" t="s">
        <v>19</v>
      </c>
      <c r="JC144" t="s">
        <v>55</v>
      </c>
      <c r="JD144" t="s">
        <v>25</v>
      </c>
      <c r="JE144" t="s">
        <v>56</v>
      </c>
      <c r="JF144" s="13">
        <v>1</v>
      </c>
      <c r="JG144" s="13">
        <v>1</v>
      </c>
      <c r="JH144" s="13">
        <v>1</v>
      </c>
      <c r="JI144" s="13">
        <v>1</v>
      </c>
      <c r="JN144" t="s">
        <v>524</v>
      </c>
      <c r="JP144" t="s">
        <v>1165</v>
      </c>
    </row>
    <row r="145" spans="1:276" x14ac:dyDescent="0.3">
      <c r="A145" s="165"/>
      <c r="B145" s="15"/>
      <c r="C145" s="19"/>
      <c r="D145" s="15"/>
      <c r="E145" s="15"/>
      <c r="F145" s="18"/>
      <c r="G145" s="18"/>
      <c r="H145" s="20"/>
      <c r="I145" s="176"/>
      <c r="J145" s="84"/>
      <c r="K145" s="20"/>
      <c r="L145" s="23"/>
      <c r="M145" s="23"/>
      <c r="N145" s="23"/>
      <c r="O145" s="15"/>
      <c r="P145" s="15"/>
      <c r="Q145" s="15"/>
      <c r="R145" s="15"/>
      <c r="S145" s="20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90"/>
      <c r="IY145" s="13">
        <v>36</v>
      </c>
      <c r="IZ145" t="s">
        <v>76</v>
      </c>
      <c r="JA145" t="s">
        <v>376</v>
      </c>
      <c r="JB145" t="s">
        <v>19</v>
      </c>
      <c r="JC145" t="s">
        <v>55</v>
      </c>
      <c r="JD145" t="s">
        <v>25</v>
      </c>
      <c r="JE145" t="s">
        <v>56</v>
      </c>
      <c r="JF145" s="13">
        <v>1</v>
      </c>
      <c r="JG145" s="13">
        <v>1</v>
      </c>
      <c r="JH145" s="13">
        <v>1</v>
      </c>
      <c r="JI145" s="13">
        <v>1</v>
      </c>
      <c r="JN145" t="s">
        <v>497</v>
      </c>
      <c r="JP145" t="s">
        <v>1166</v>
      </c>
    </row>
    <row r="146" spans="1:276" x14ac:dyDescent="0.3">
      <c r="A146" s="165"/>
      <c r="B146" s="15"/>
      <c r="C146" s="19"/>
      <c r="D146" s="15"/>
      <c r="E146" s="15"/>
      <c r="F146" s="18"/>
      <c r="G146" s="18"/>
      <c r="H146" s="20"/>
      <c r="I146" s="176"/>
      <c r="J146" s="84"/>
      <c r="K146" s="20"/>
      <c r="L146" s="23"/>
      <c r="M146" s="23"/>
      <c r="N146" s="23"/>
      <c r="O146" s="15"/>
      <c r="P146" s="15"/>
      <c r="Q146" s="15"/>
      <c r="R146" s="15"/>
      <c r="S146" s="20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90"/>
      <c r="IY146" s="13">
        <v>37</v>
      </c>
      <c r="IZ146" t="s">
        <v>77</v>
      </c>
      <c r="JA146" t="s">
        <v>376</v>
      </c>
      <c r="JB146" t="s">
        <v>19</v>
      </c>
      <c r="JC146" t="s">
        <v>55</v>
      </c>
      <c r="JD146" t="s">
        <v>25</v>
      </c>
      <c r="JE146" t="s">
        <v>56</v>
      </c>
      <c r="JF146" s="13">
        <v>1</v>
      </c>
      <c r="JG146" s="13">
        <v>1</v>
      </c>
      <c r="JH146" s="13">
        <v>1</v>
      </c>
      <c r="JI146" s="13">
        <v>1</v>
      </c>
      <c r="JN146" t="s">
        <v>525</v>
      </c>
      <c r="JP146" s="87" t="s">
        <v>1056</v>
      </c>
    </row>
    <row r="147" spans="1:276" x14ac:dyDescent="0.3">
      <c r="A147" s="165"/>
      <c r="B147" s="15"/>
      <c r="C147" s="19"/>
      <c r="D147" s="15"/>
      <c r="E147" s="15"/>
      <c r="F147" s="18"/>
      <c r="G147" s="18"/>
      <c r="H147" s="20"/>
      <c r="I147" s="176"/>
      <c r="J147" s="84"/>
      <c r="K147" s="20"/>
      <c r="L147" s="23"/>
      <c r="M147" s="23"/>
      <c r="N147" s="23"/>
      <c r="O147" s="15"/>
      <c r="P147" s="15"/>
      <c r="Q147" s="15"/>
      <c r="R147" s="15"/>
      <c r="S147" s="20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90"/>
      <c r="IY147" s="13">
        <v>38</v>
      </c>
      <c r="IZ147" t="s">
        <v>78</v>
      </c>
      <c r="JA147" t="s">
        <v>376</v>
      </c>
      <c r="JB147" t="s">
        <v>19</v>
      </c>
      <c r="JC147" t="s">
        <v>55</v>
      </c>
      <c r="JD147" t="s">
        <v>25</v>
      </c>
      <c r="JE147" t="s">
        <v>56</v>
      </c>
      <c r="JF147" s="13">
        <v>1</v>
      </c>
      <c r="JG147" s="13">
        <v>1</v>
      </c>
      <c r="JH147" s="13">
        <v>1</v>
      </c>
      <c r="JI147" s="13">
        <v>1</v>
      </c>
      <c r="JN147" t="s">
        <v>526</v>
      </c>
      <c r="JP147" t="s">
        <v>593</v>
      </c>
    </row>
    <row r="148" spans="1:276" x14ac:dyDescent="0.3">
      <c r="A148" s="165"/>
      <c r="B148" s="15"/>
      <c r="C148" s="19"/>
      <c r="D148" s="15"/>
      <c r="E148" s="15"/>
      <c r="F148" s="18"/>
      <c r="G148" s="18"/>
      <c r="H148" s="20"/>
      <c r="I148" s="176"/>
      <c r="J148" s="84"/>
      <c r="K148" s="20"/>
      <c r="L148" s="23"/>
      <c r="M148" s="23"/>
      <c r="N148" s="23"/>
      <c r="O148" s="15"/>
      <c r="P148" s="15"/>
      <c r="Q148" s="15"/>
      <c r="R148" s="15"/>
      <c r="S148" s="20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90"/>
      <c r="IY148" s="13">
        <v>39</v>
      </c>
      <c r="IZ148" t="s">
        <v>79</v>
      </c>
      <c r="JA148" t="s">
        <v>376</v>
      </c>
      <c r="JB148" t="s">
        <v>19</v>
      </c>
      <c r="JC148" t="s">
        <v>55</v>
      </c>
      <c r="JD148" t="s">
        <v>25</v>
      </c>
      <c r="JE148" t="s">
        <v>56</v>
      </c>
      <c r="JF148" s="13">
        <v>1</v>
      </c>
      <c r="JG148" s="13">
        <v>1</v>
      </c>
      <c r="JH148" s="13">
        <v>1</v>
      </c>
      <c r="JI148" s="13">
        <v>1</v>
      </c>
      <c r="JN148" t="s">
        <v>488</v>
      </c>
      <c r="JP148" t="s">
        <v>651</v>
      </c>
    </row>
    <row r="149" spans="1:276" x14ac:dyDescent="0.3">
      <c r="A149" s="165"/>
      <c r="B149" s="15"/>
      <c r="C149" s="19"/>
      <c r="D149" s="15"/>
      <c r="E149" s="15"/>
      <c r="F149" s="18"/>
      <c r="G149" s="18"/>
      <c r="H149" s="20"/>
      <c r="I149" s="176"/>
      <c r="J149" s="84"/>
      <c r="K149" s="20"/>
      <c r="L149" s="23"/>
      <c r="M149" s="23"/>
      <c r="N149" s="23"/>
      <c r="O149" s="15"/>
      <c r="P149" s="15"/>
      <c r="Q149" s="15"/>
      <c r="R149" s="15"/>
      <c r="S149" s="20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90"/>
      <c r="IY149" s="13">
        <v>40</v>
      </c>
      <c r="IZ149" t="s">
        <v>80</v>
      </c>
      <c r="JA149" t="s">
        <v>376</v>
      </c>
      <c r="JB149" t="s">
        <v>19</v>
      </c>
      <c r="JC149" t="s">
        <v>55</v>
      </c>
      <c r="JD149" t="s">
        <v>25</v>
      </c>
      <c r="JE149" t="s">
        <v>56</v>
      </c>
      <c r="JF149" s="13">
        <v>1</v>
      </c>
      <c r="JG149" s="13">
        <v>1</v>
      </c>
      <c r="JH149" s="13">
        <v>1</v>
      </c>
      <c r="JI149" s="13">
        <v>1</v>
      </c>
      <c r="JN149" t="s">
        <v>502</v>
      </c>
    </row>
    <row r="150" spans="1:276" x14ac:dyDescent="0.3">
      <c r="A150" s="165"/>
      <c r="B150" s="15"/>
      <c r="C150" s="19"/>
      <c r="D150" s="15"/>
      <c r="E150" s="15"/>
      <c r="F150" s="18"/>
      <c r="G150" s="18"/>
      <c r="H150" s="20"/>
      <c r="I150" s="176"/>
      <c r="J150" s="84"/>
      <c r="K150" s="20"/>
      <c r="L150" s="23"/>
      <c r="M150" s="23"/>
      <c r="N150" s="23"/>
      <c r="O150" s="15"/>
      <c r="P150" s="15"/>
      <c r="Q150" s="15"/>
      <c r="R150" s="15"/>
      <c r="S150" s="20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90"/>
      <c r="IY150" s="13">
        <v>41</v>
      </c>
      <c r="IZ150" t="s">
        <v>81</v>
      </c>
      <c r="JA150" t="s">
        <v>376</v>
      </c>
      <c r="JB150" t="s">
        <v>19</v>
      </c>
      <c r="JC150" t="s">
        <v>55</v>
      </c>
      <c r="JD150" t="s">
        <v>25</v>
      </c>
      <c r="JE150" t="s">
        <v>56</v>
      </c>
      <c r="JF150" s="13">
        <v>1</v>
      </c>
      <c r="JG150" s="13">
        <v>1</v>
      </c>
      <c r="JH150" s="13">
        <v>1</v>
      </c>
      <c r="JI150" s="13">
        <v>1</v>
      </c>
      <c r="JN150" t="s">
        <v>501</v>
      </c>
    </row>
    <row r="151" spans="1:276" x14ac:dyDescent="0.3">
      <c r="A151" s="165"/>
      <c r="B151" s="15"/>
      <c r="C151" s="19"/>
      <c r="D151" s="15"/>
      <c r="E151" s="15"/>
      <c r="F151" s="18"/>
      <c r="G151" s="18"/>
      <c r="H151" s="20"/>
      <c r="I151" s="176"/>
      <c r="J151" s="84"/>
      <c r="K151" s="20"/>
      <c r="L151" s="23"/>
      <c r="M151" s="23"/>
      <c r="N151" s="23"/>
      <c r="O151" s="15"/>
      <c r="P151" s="15"/>
      <c r="Q151" s="15"/>
      <c r="R151" s="15"/>
      <c r="S151" s="20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90"/>
      <c r="IY151" s="13">
        <v>42</v>
      </c>
      <c r="IZ151" t="s">
        <v>82</v>
      </c>
      <c r="JA151" t="s">
        <v>376</v>
      </c>
      <c r="JB151" t="s">
        <v>19</v>
      </c>
      <c r="JC151" t="s">
        <v>55</v>
      </c>
      <c r="JD151" t="s">
        <v>25</v>
      </c>
      <c r="JE151" t="s">
        <v>56</v>
      </c>
      <c r="JF151" s="13">
        <v>1</v>
      </c>
      <c r="JG151" s="13">
        <v>1</v>
      </c>
      <c r="JH151" s="13">
        <v>1</v>
      </c>
      <c r="JI151" s="13">
        <v>1</v>
      </c>
      <c r="JN151" t="s">
        <v>527</v>
      </c>
    </row>
    <row r="152" spans="1:276" x14ac:dyDescent="0.3">
      <c r="A152" s="165"/>
      <c r="B152" s="15"/>
      <c r="C152" s="19"/>
      <c r="D152" s="15"/>
      <c r="E152" s="15"/>
      <c r="F152" s="18"/>
      <c r="G152" s="18"/>
      <c r="H152" s="20"/>
      <c r="I152" s="176"/>
      <c r="J152" s="84"/>
      <c r="K152" s="20"/>
      <c r="L152" s="23"/>
      <c r="M152" s="23"/>
      <c r="N152" s="23"/>
      <c r="O152" s="15"/>
      <c r="P152" s="15"/>
      <c r="Q152" s="15"/>
      <c r="R152" s="15"/>
      <c r="S152" s="20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90"/>
      <c r="IY152" s="13">
        <v>43</v>
      </c>
      <c r="IZ152" t="s">
        <v>83</v>
      </c>
      <c r="JA152" t="s">
        <v>376</v>
      </c>
      <c r="JB152" t="s">
        <v>19</v>
      </c>
      <c r="JC152" t="s">
        <v>55</v>
      </c>
      <c r="JD152" t="s">
        <v>25</v>
      </c>
      <c r="JE152" t="s">
        <v>56</v>
      </c>
      <c r="JF152" s="13">
        <v>1</v>
      </c>
      <c r="JG152" s="13">
        <v>1</v>
      </c>
      <c r="JH152" s="13">
        <v>1</v>
      </c>
      <c r="JI152" s="13">
        <v>1</v>
      </c>
      <c r="JN152" t="s">
        <v>498</v>
      </c>
    </row>
    <row r="153" spans="1:276" x14ac:dyDescent="0.3">
      <c r="A153" s="165"/>
      <c r="B153" s="15"/>
      <c r="C153" s="19"/>
      <c r="D153" s="15"/>
      <c r="E153" s="15"/>
      <c r="F153" s="18"/>
      <c r="G153" s="18"/>
      <c r="H153" s="20"/>
      <c r="I153" s="176"/>
      <c r="J153" s="84"/>
      <c r="K153" s="20"/>
      <c r="L153" s="23"/>
      <c r="M153" s="23"/>
      <c r="N153" s="23"/>
      <c r="O153" s="15"/>
      <c r="P153" s="15"/>
      <c r="Q153" s="15"/>
      <c r="R153" s="15"/>
      <c r="S153" s="20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90"/>
      <c r="IY153" s="13">
        <v>44</v>
      </c>
      <c r="IZ153" t="s">
        <v>84</v>
      </c>
      <c r="JA153" t="s">
        <v>376</v>
      </c>
      <c r="JB153" t="s">
        <v>19</v>
      </c>
      <c r="JC153" t="s">
        <v>55</v>
      </c>
      <c r="JD153" t="s">
        <v>25</v>
      </c>
      <c r="JE153" t="s">
        <v>56</v>
      </c>
      <c r="JF153" s="13">
        <v>1</v>
      </c>
      <c r="JG153" s="13">
        <v>1</v>
      </c>
      <c r="JH153" s="13">
        <v>1</v>
      </c>
      <c r="JI153" s="13">
        <v>1</v>
      </c>
    </row>
    <row r="154" spans="1:276" x14ac:dyDescent="0.3">
      <c r="A154" s="165"/>
      <c r="B154" s="15"/>
      <c r="C154" s="19"/>
      <c r="D154" s="15"/>
      <c r="E154" s="15"/>
      <c r="F154" s="18"/>
      <c r="G154" s="18"/>
      <c r="H154" s="20"/>
      <c r="I154" s="176"/>
      <c r="J154" s="84"/>
      <c r="K154" s="20"/>
      <c r="L154" s="23"/>
      <c r="M154" s="23"/>
      <c r="N154" s="23"/>
      <c r="O154" s="15"/>
      <c r="P154" s="15"/>
      <c r="Q154" s="15"/>
      <c r="R154" s="15"/>
      <c r="S154" s="20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90"/>
      <c r="IY154" s="13">
        <v>45</v>
      </c>
      <c r="IZ154" t="s">
        <v>85</v>
      </c>
      <c r="JA154" t="s">
        <v>376</v>
      </c>
      <c r="JB154" t="s">
        <v>19</v>
      </c>
      <c r="JC154" t="s">
        <v>55</v>
      </c>
      <c r="JD154" t="s">
        <v>25</v>
      </c>
      <c r="JE154" t="s">
        <v>56</v>
      </c>
      <c r="JF154" s="13">
        <v>1</v>
      </c>
      <c r="JG154" s="13">
        <v>1</v>
      </c>
      <c r="JH154" s="13">
        <v>1</v>
      </c>
      <c r="JI154" s="13">
        <v>1</v>
      </c>
    </row>
    <row r="155" spans="1:276" x14ac:dyDescent="0.3">
      <c r="A155" s="165"/>
      <c r="B155" s="15"/>
      <c r="C155" s="19"/>
      <c r="D155" s="15"/>
      <c r="E155" s="15"/>
      <c r="F155" s="18"/>
      <c r="G155" s="18"/>
      <c r="H155" s="20"/>
      <c r="I155" s="176"/>
      <c r="J155" s="84"/>
      <c r="K155" s="20"/>
      <c r="L155" s="23"/>
      <c r="M155" s="23"/>
      <c r="N155" s="23"/>
      <c r="O155" s="15"/>
      <c r="P155" s="15"/>
      <c r="Q155" s="15"/>
      <c r="R155" s="15"/>
      <c r="S155" s="20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90"/>
      <c r="IY155" s="13">
        <v>46</v>
      </c>
      <c r="IZ155" t="s">
        <v>86</v>
      </c>
      <c r="JA155" t="s">
        <v>376</v>
      </c>
      <c r="JB155" t="s">
        <v>19</v>
      </c>
      <c r="JC155" t="s">
        <v>55</v>
      </c>
      <c r="JD155" t="s">
        <v>25</v>
      </c>
      <c r="JE155" t="s">
        <v>56</v>
      </c>
      <c r="JF155" s="13">
        <v>1</v>
      </c>
      <c r="JG155" s="13">
        <v>1</v>
      </c>
      <c r="JH155" s="13">
        <v>1</v>
      </c>
      <c r="JI155" s="13">
        <v>1</v>
      </c>
    </row>
    <row r="156" spans="1:276" x14ac:dyDescent="0.3">
      <c r="A156" s="165"/>
      <c r="B156" s="15"/>
      <c r="C156" s="19"/>
      <c r="D156" s="15"/>
      <c r="E156" s="15"/>
      <c r="F156" s="18"/>
      <c r="G156" s="18"/>
      <c r="H156" s="20"/>
      <c r="I156" s="176"/>
      <c r="J156" s="84"/>
      <c r="K156" s="20"/>
      <c r="L156" s="23"/>
      <c r="M156" s="23"/>
      <c r="N156" s="23"/>
      <c r="O156" s="15"/>
      <c r="P156" s="15"/>
      <c r="Q156" s="15"/>
      <c r="R156" s="15"/>
      <c r="S156" s="20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90"/>
      <c r="IY156" s="13">
        <v>47</v>
      </c>
      <c r="IZ156" t="s">
        <v>87</v>
      </c>
      <c r="JA156" t="s">
        <v>376</v>
      </c>
      <c r="JB156" t="s">
        <v>19</v>
      </c>
      <c r="JC156" t="s">
        <v>55</v>
      </c>
      <c r="JD156" t="s">
        <v>25</v>
      </c>
      <c r="JE156" t="s">
        <v>56</v>
      </c>
      <c r="JF156" s="13">
        <v>1</v>
      </c>
      <c r="JG156" s="13">
        <v>1</v>
      </c>
      <c r="JH156" s="13">
        <v>1</v>
      </c>
      <c r="JI156" s="13">
        <v>1</v>
      </c>
    </row>
    <row r="157" spans="1:276" x14ac:dyDescent="0.3">
      <c r="A157" s="165"/>
      <c r="B157" s="15"/>
      <c r="C157" s="19"/>
      <c r="D157" s="15"/>
      <c r="E157" s="15"/>
      <c r="F157" s="18"/>
      <c r="G157" s="18"/>
      <c r="H157" s="20"/>
      <c r="I157" s="176"/>
      <c r="J157" s="84"/>
      <c r="K157" s="20"/>
      <c r="L157" s="23"/>
      <c r="M157" s="23"/>
      <c r="N157" s="23"/>
      <c r="O157" s="15"/>
      <c r="P157" s="15"/>
      <c r="Q157" s="15"/>
      <c r="R157" s="15"/>
      <c r="S157" s="20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90"/>
      <c r="IY157" s="13">
        <v>48</v>
      </c>
      <c r="IZ157" t="s">
        <v>88</v>
      </c>
      <c r="JA157" t="s">
        <v>376</v>
      </c>
      <c r="JB157" t="s">
        <v>19</v>
      </c>
      <c r="JC157" t="s">
        <v>55</v>
      </c>
      <c r="JD157" t="s">
        <v>25</v>
      </c>
      <c r="JE157" t="s">
        <v>56</v>
      </c>
      <c r="JF157" s="13">
        <v>1</v>
      </c>
      <c r="JG157" s="13">
        <v>1</v>
      </c>
      <c r="JH157" s="13">
        <v>1</v>
      </c>
      <c r="JI157" s="13">
        <v>1</v>
      </c>
    </row>
    <row r="158" spans="1:276" x14ac:dyDescent="0.3">
      <c r="IY158" s="13">
        <v>49</v>
      </c>
      <c r="IZ158" t="s">
        <v>89</v>
      </c>
      <c r="JA158" t="s">
        <v>376</v>
      </c>
      <c r="JB158" t="s">
        <v>19</v>
      </c>
      <c r="JC158" t="s">
        <v>55</v>
      </c>
      <c r="JD158" t="s">
        <v>25</v>
      </c>
      <c r="JE158" t="s">
        <v>56</v>
      </c>
      <c r="JF158" s="13">
        <v>1</v>
      </c>
      <c r="JG158" s="13">
        <v>1</v>
      </c>
      <c r="JH158" s="13">
        <v>1</v>
      </c>
      <c r="JI158" s="13">
        <v>1</v>
      </c>
    </row>
    <row r="159" spans="1:276" x14ac:dyDescent="0.3">
      <c r="IY159" s="13">
        <v>50</v>
      </c>
      <c r="IZ159" t="s">
        <v>90</v>
      </c>
      <c r="JA159" t="s">
        <v>376</v>
      </c>
      <c r="JB159" t="s">
        <v>19</v>
      </c>
      <c r="JC159" t="s">
        <v>55</v>
      </c>
      <c r="JD159" t="s">
        <v>25</v>
      </c>
      <c r="JE159" t="s">
        <v>56</v>
      </c>
      <c r="JF159" s="13">
        <v>1</v>
      </c>
      <c r="JG159" s="13">
        <v>1</v>
      </c>
      <c r="JH159" s="13">
        <v>1</v>
      </c>
      <c r="JI159" s="13">
        <v>1</v>
      </c>
    </row>
    <row r="160" spans="1:276" x14ac:dyDescent="0.3">
      <c r="IY160" s="13">
        <v>51</v>
      </c>
      <c r="IZ160" t="s">
        <v>91</v>
      </c>
      <c r="JA160" t="s">
        <v>376</v>
      </c>
      <c r="JB160" t="s">
        <v>19</v>
      </c>
      <c r="JC160" t="s">
        <v>55</v>
      </c>
      <c r="JD160" t="s">
        <v>25</v>
      </c>
      <c r="JE160" t="s">
        <v>56</v>
      </c>
      <c r="JF160" s="13">
        <v>1</v>
      </c>
      <c r="JG160" s="13">
        <v>1</v>
      </c>
      <c r="JH160" s="13">
        <v>1</v>
      </c>
      <c r="JI160" s="13">
        <v>1</v>
      </c>
    </row>
    <row r="161" spans="259:269" x14ac:dyDescent="0.3">
      <c r="IY161" s="13">
        <v>52</v>
      </c>
      <c r="IZ161" t="s">
        <v>92</v>
      </c>
      <c r="JA161" t="s">
        <v>376</v>
      </c>
      <c r="JB161" t="s">
        <v>19</v>
      </c>
      <c r="JC161" t="s">
        <v>55</v>
      </c>
      <c r="JD161" t="s">
        <v>25</v>
      </c>
      <c r="JE161" t="s">
        <v>56</v>
      </c>
      <c r="JF161" s="13">
        <v>1</v>
      </c>
      <c r="JG161" s="13">
        <v>1</v>
      </c>
      <c r="JH161" s="13">
        <v>1</v>
      </c>
      <c r="JI161" s="13">
        <v>1</v>
      </c>
    </row>
    <row r="162" spans="259:269" x14ac:dyDescent="0.3">
      <c r="IY162" s="13">
        <v>53</v>
      </c>
      <c r="IZ162" t="s">
        <v>93</v>
      </c>
      <c r="JA162" t="s">
        <v>376</v>
      </c>
      <c r="JB162" t="s">
        <v>19</v>
      </c>
      <c r="JC162" t="s">
        <v>55</v>
      </c>
      <c r="JD162" t="s">
        <v>25</v>
      </c>
      <c r="JE162" t="s">
        <v>56</v>
      </c>
      <c r="JF162" s="13">
        <v>1</v>
      </c>
      <c r="JG162" s="13">
        <v>1</v>
      </c>
      <c r="JH162" s="13">
        <v>1</v>
      </c>
      <c r="JI162" s="13">
        <v>1</v>
      </c>
    </row>
    <row r="163" spans="259:269" x14ac:dyDescent="0.3">
      <c r="IY163" s="13">
        <v>54</v>
      </c>
      <c r="IZ163" t="s">
        <v>94</v>
      </c>
      <c r="JA163" t="s">
        <v>376</v>
      </c>
      <c r="JB163" t="s">
        <v>19</v>
      </c>
      <c r="JC163" t="s">
        <v>55</v>
      </c>
      <c r="JD163" t="s">
        <v>25</v>
      </c>
      <c r="JE163" t="s">
        <v>56</v>
      </c>
      <c r="JF163" s="13">
        <v>1</v>
      </c>
      <c r="JG163" s="13">
        <v>1</v>
      </c>
      <c r="JH163" s="13">
        <v>1</v>
      </c>
      <c r="JI163" s="13">
        <v>1</v>
      </c>
    </row>
    <row r="164" spans="259:269" x14ac:dyDescent="0.3">
      <c r="IY164" s="13">
        <v>55</v>
      </c>
      <c r="IZ164" t="s">
        <v>95</v>
      </c>
      <c r="JA164" t="s">
        <v>376</v>
      </c>
      <c r="JB164" t="s">
        <v>19</v>
      </c>
      <c r="JC164" t="s">
        <v>55</v>
      </c>
      <c r="JD164" t="s">
        <v>25</v>
      </c>
      <c r="JE164" t="s">
        <v>56</v>
      </c>
      <c r="JF164" s="13">
        <v>1</v>
      </c>
      <c r="JG164" s="13">
        <v>1</v>
      </c>
      <c r="JH164" s="13">
        <v>1</v>
      </c>
      <c r="JI164" s="13">
        <v>1</v>
      </c>
    </row>
    <row r="165" spans="259:269" x14ac:dyDescent="0.3">
      <c r="IY165" s="13">
        <v>56</v>
      </c>
      <c r="IZ165" t="s">
        <v>96</v>
      </c>
      <c r="JA165" t="s">
        <v>376</v>
      </c>
      <c r="JB165" t="s">
        <v>19</v>
      </c>
      <c r="JC165" t="s">
        <v>55</v>
      </c>
      <c r="JD165" t="s">
        <v>25</v>
      </c>
      <c r="JE165" t="s">
        <v>56</v>
      </c>
      <c r="JF165" s="13">
        <v>1</v>
      </c>
      <c r="JG165" s="13">
        <v>1</v>
      </c>
      <c r="JH165" s="13">
        <v>1</v>
      </c>
      <c r="JI165" s="13">
        <v>1</v>
      </c>
    </row>
    <row r="166" spans="259:269" x14ac:dyDescent="0.3">
      <c r="IY166" s="13">
        <v>57</v>
      </c>
      <c r="IZ166" t="s">
        <v>97</v>
      </c>
      <c r="JA166" t="s">
        <v>376</v>
      </c>
      <c r="JB166" t="s">
        <v>19</v>
      </c>
      <c r="JC166" t="s">
        <v>55</v>
      </c>
      <c r="JD166" t="s">
        <v>25</v>
      </c>
      <c r="JE166" t="s">
        <v>56</v>
      </c>
      <c r="JF166" s="13">
        <v>0</v>
      </c>
      <c r="JG166" s="13">
        <v>300</v>
      </c>
      <c r="JH166" s="13">
        <v>300</v>
      </c>
      <c r="JI166" s="13">
        <v>400</v>
      </c>
    </row>
    <row r="167" spans="259:269" x14ac:dyDescent="0.3">
      <c r="IY167" s="13">
        <v>58</v>
      </c>
      <c r="IZ167" t="s">
        <v>98</v>
      </c>
      <c r="JA167" t="s">
        <v>376</v>
      </c>
      <c r="JB167" t="s">
        <v>19</v>
      </c>
      <c r="JC167" t="s">
        <v>55</v>
      </c>
      <c r="JD167" t="s">
        <v>25</v>
      </c>
      <c r="JE167" t="s">
        <v>56</v>
      </c>
      <c r="JF167" s="13">
        <v>0.01</v>
      </c>
      <c r="JG167" s="13">
        <v>0.04</v>
      </c>
      <c r="JH167" s="13">
        <v>0.05</v>
      </c>
      <c r="JI167" s="13">
        <v>0.05</v>
      </c>
    </row>
    <row r="168" spans="259:269" x14ac:dyDescent="0.3">
      <c r="IY168" s="13">
        <v>59</v>
      </c>
      <c r="IZ168" t="s">
        <v>99</v>
      </c>
      <c r="JA168" t="s">
        <v>376</v>
      </c>
      <c r="JB168" t="s">
        <v>19</v>
      </c>
      <c r="JC168" t="s">
        <v>55</v>
      </c>
      <c r="JD168" t="s">
        <v>25</v>
      </c>
      <c r="JE168" t="s">
        <v>56</v>
      </c>
      <c r="JF168" s="13">
        <v>1</v>
      </c>
      <c r="JG168" s="13">
        <v>1</v>
      </c>
      <c r="JH168" s="13">
        <v>1</v>
      </c>
      <c r="JI168" s="13">
        <v>1</v>
      </c>
    </row>
    <row r="169" spans="259:269" x14ac:dyDescent="0.3">
      <c r="IY169" s="13">
        <v>60</v>
      </c>
      <c r="IZ169" t="s">
        <v>100</v>
      </c>
      <c r="JA169" t="s">
        <v>376</v>
      </c>
      <c r="JB169" t="s">
        <v>19</v>
      </c>
      <c r="JC169" t="s">
        <v>55</v>
      </c>
      <c r="JD169" t="s">
        <v>25</v>
      </c>
      <c r="JE169" t="s">
        <v>56</v>
      </c>
      <c r="JF169" s="13">
        <v>1</v>
      </c>
      <c r="JG169" s="13">
        <v>1</v>
      </c>
      <c r="JH169" s="13">
        <v>1</v>
      </c>
      <c r="JI169" s="13">
        <v>1</v>
      </c>
    </row>
    <row r="170" spans="259:269" x14ac:dyDescent="0.3">
      <c r="IY170" s="13">
        <v>61</v>
      </c>
      <c r="IZ170" t="s">
        <v>101</v>
      </c>
      <c r="JA170" t="s">
        <v>376</v>
      </c>
      <c r="JB170" t="s">
        <v>19</v>
      </c>
      <c r="JC170" t="s">
        <v>55</v>
      </c>
      <c r="JD170" t="s">
        <v>25</v>
      </c>
      <c r="JE170" t="s">
        <v>56</v>
      </c>
      <c r="JF170" s="13">
        <v>1</v>
      </c>
      <c r="JG170" s="13">
        <v>1</v>
      </c>
      <c r="JH170" s="13">
        <v>1</v>
      </c>
      <c r="JI170" s="13">
        <v>1</v>
      </c>
    </row>
    <row r="171" spans="259:269" x14ac:dyDescent="0.3">
      <c r="IY171" s="13">
        <v>62</v>
      </c>
      <c r="IZ171" t="s">
        <v>102</v>
      </c>
      <c r="JA171" t="s">
        <v>376</v>
      </c>
      <c r="JB171" t="s">
        <v>19</v>
      </c>
      <c r="JC171" t="s">
        <v>55</v>
      </c>
      <c r="JD171" t="s">
        <v>25</v>
      </c>
      <c r="JE171" t="s">
        <v>56</v>
      </c>
      <c r="JF171" s="13">
        <v>1</v>
      </c>
      <c r="JG171" s="13">
        <v>1</v>
      </c>
      <c r="JH171" s="13">
        <v>1</v>
      </c>
      <c r="JI171" s="13">
        <v>1</v>
      </c>
    </row>
    <row r="172" spans="259:269" x14ac:dyDescent="0.3">
      <c r="IY172" s="13">
        <v>63</v>
      </c>
      <c r="IZ172" t="s">
        <v>103</v>
      </c>
      <c r="JA172" t="s">
        <v>376</v>
      </c>
      <c r="JB172" t="s">
        <v>19</v>
      </c>
      <c r="JC172" t="s">
        <v>55</v>
      </c>
      <c r="JD172" t="s">
        <v>25</v>
      </c>
      <c r="JE172" t="s">
        <v>56</v>
      </c>
      <c r="JF172" s="13">
        <v>1</v>
      </c>
      <c r="JG172" s="13">
        <v>1</v>
      </c>
      <c r="JH172" s="13">
        <v>1</v>
      </c>
      <c r="JI172" s="13">
        <v>1</v>
      </c>
    </row>
    <row r="173" spans="259:269" x14ac:dyDescent="0.3">
      <c r="IY173" s="13">
        <v>64</v>
      </c>
      <c r="IZ173" t="s">
        <v>104</v>
      </c>
      <c r="JA173" t="s">
        <v>376</v>
      </c>
      <c r="JB173" t="s">
        <v>19</v>
      </c>
      <c r="JC173" t="s">
        <v>55</v>
      </c>
      <c r="JD173" t="s">
        <v>25</v>
      </c>
      <c r="JE173" t="s">
        <v>56</v>
      </c>
      <c r="JF173" s="13">
        <v>1</v>
      </c>
      <c r="JG173" s="13">
        <v>1</v>
      </c>
      <c r="JH173" s="13">
        <v>1</v>
      </c>
      <c r="JI173" s="13">
        <v>1</v>
      </c>
    </row>
    <row r="174" spans="259:269" x14ac:dyDescent="0.3">
      <c r="IY174" s="13">
        <v>65</v>
      </c>
      <c r="IZ174" t="s">
        <v>105</v>
      </c>
      <c r="JA174" t="s">
        <v>376</v>
      </c>
      <c r="JB174" t="s">
        <v>19</v>
      </c>
      <c r="JC174" t="s">
        <v>55</v>
      </c>
      <c r="JD174" t="s">
        <v>25</v>
      </c>
      <c r="JE174" t="s">
        <v>56</v>
      </c>
      <c r="JF174" s="13">
        <v>1</v>
      </c>
      <c r="JG174" s="13">
        <v>1</v>
      </c>
      <c r="JH174" s="13">
        <v>1</v>
      </c>
      <c r="JI174" s="13">
        <v>1</v>
      </c>
    </row>
    <row r="175" spans="259:269" x14ac:dyDescent="0.3">
      <c r="IY175" s="13">
        <v>66</v>
      </c>
      <c r="IZ175" t="s">
        <v>106</v>
      </c>
      <c r="JA175" t="s">
        <v>376</v>
      </c>
      <c r="JB175" t="s">
        <v>19</v>
      </c>
      <c r="JC175" t="s">
        <v>55</v>
      </c>
      <c r="JD175" t="s">
        <v>25</v>
      </c>
      <c r="JE175" t="s">
        <v>56</v>
      </c>
      <c r="JF175" s="13">
        <v>1</v>
      </c>
      <c r="JG175" s="13">
        <v>1</v>
      </c>
      <c r="JH175" s="13">
        <v>1</v>
      </c>
      <c r="JI175" s="13">
        <v>1</v>
      </c>
    </row>
    <row r="176" spans="259:269" x14ac:dyDescent="0.3">
      <c r="IY176" s="13">
        <v>67</v>
      </c>
      <c r="IZ176" t="s">
        <v>107</v>
      </c>
      <c r="JA176" t="s">
        <v>376</v>
      </c>
      <c r="JB176" t="s">
        <v>19</v>
      </c>
      <c r="JC176" t="s">
        <v>55</v>
      </c>
      <c r="JD176" t="s">
        <v>25</v>
      </c>
      <c r="JE176" t="s">
        <v>56</v>
      </c>
      <c r="JF176" s="13">
        <v>1</v>
      </c>
      <c r="JG176" s="13">
        <v>1</v>
      </c>
      <c r="JH176" s="13">
        <v>1</v>
      </c>
      <c r="JI176" s="13">
        <v>1</v>
      </c>
    </row>
    <row r="177" spans="259:269" x14ac:dyDescent="0.3">
      <c r="IY177" s="13">
        <v>68</v>
      </c>
      <c r="IZ177" t="s">
        <v>108</v>
      </c>
      <c r="JA177" t="s">
        <v>376</v>
      </c>
      <c r="JB177" t="s">
        <v>19</v>
      </c>
      <c r="JC177" t="s">
        <v>55</v>
      </c>
      <c r="JD177" t="s">
        <v>25</v>
      </c>
      <c r="JE177" t="s">
        <v>56</v>
      </c>
      <c r="JF177" s="13">
        <v>1</v>
      </c>
      <c r="JG177" s="13">
        <v>1</v>
      </c>
      <c r="JH177" s="13">
        <v>1</v>
      </c>
      <c r="JI177" s="13">
        <v>1</v>
      </c>
    </row>
    <row r="178" spans="259:269" x14ac:dyDescent="0.3">
      <c r="IY178" s="13">
        <v>69</v>
      </c>
      <c r="IZ178" t="s">
        <v>109</v>
      </c>
      <c r="JA178" t="s">
        <v>376</v>
      </c>
      <c r="JB178" t="s">
        <v>19</v>
      </c>
      <c r="JC178" t="s">
        <v>55</v>
      </c>
      <c r="JD178" t="s">
        <v>25</v>
      </c>
      <c r="JE178" t="s">
        <v>56</v>
      </c>
      <c r="JF178" s="13">
        <v>1</v>
      </c>
      <c r="JG178" s="13">
        <v>1</v>
      </c>
      <c r="JH178" s="13">
        <v>1</v>
      </c>
      <c r="JI178" s="13">
        <v>1</v>
      </c>
    </row>
    <row r="179" spans="259:269" x14ac:dyDescent="0.3">
      <c r="IY179" s="13">
        <v>70</v>
      </c>
      <c r="IZ179" t="s">
        <v>110</v>
      </c>
      <c r="JA179" t="s">
        <v>376</v>
      </c>
      <c r="JB179" t="s">
        <v>19</v>
      </c>
      <c r="JC179" t="s">
        <v>55</v>
      </c>
      <c r="JD179" t="s">
        <v>25</v>
      </c>
      <c r="JE179" t="s">
        <v>56</v>
      </c>
      <c r="JF179" s="13">
        <v>1</v>
      </c>
      <c r="JG179" s="13">
        <v>1</v>
      </c>
      <c r="JH179" s="13">
        <v>1</v>
      </c>
      <c r="JI179" s="13">
        <v>1</v>
      </c>
    </row>
    <row r="180" spans="259:269" x14ac:dyDescent="0.3">
      <c r="IY180" s="13">
        <v>71</v>
      </c>
      <c r="IZ180" t="s">
        <v>111</v>
      </c>
      <c r="JA180" t="s">
        <v>376</v>
      </c>
      <c r="JB180" t="s">
        <v>19</v>
      </c>
      <c r="JC180" t="s">
        <v>55</v>
      </c>
      <c r="JD180" t="s">
        <v>25</v>
      </c>
      <c r="JE180" t="s">
        <v>56</v>
      </c>
      <c r="JF180" s="13">
        <v>1</v>
      </c>
      <c r="JG180" s="13">
        <v>1</v>
      </c>
      <c r="JH180" s="13">
        <v>1</v>
      </c>
      <c r="JI180" s="13">
        <v>1</v>
      </c>
    </row>
    <row r="181" spans="259:269" x14ac:dyDescent="0.3">
      <c r="IY181" s="13">
        <v>72</v>
      </c>
      <c r="IZ181" t="s">
        <v>112</v>
      </c>
      <c r="JA181" t="s">
        <v>376</v>
      </c>
      <c r="JB181" t="s">
        <v>19</v>
      </c>
      <c r="JC181" t="s">
        <v>55</v>
      </c>
      <c r="JD181" t="s">
        <v>25</v>
      </c>
      <c r="JE181" t="s">
        <v>56</v>
      </c>
      <c r="JF181" s="13">
        <v>1</v>
      </c>
      <c r="JG181" s="13">
        <v>1</v>
      </c>
      <c r="JH181" s="13">
        <v>1</v>
      </c>
      <c r="JI181" s="13">
        <v>1</v>
      </c>
    </row>
    <row r="182" spans="259:269" x14ac:dyDescent="0.3">
      <c r="IY182" s="13">
        <v>73</v>
      </c>
      <c r="IZ182" t="s">
        <v>113</v>
      </c>
      <c r="JA182" t="s">
        <v>376</v>
      </c>
      <c r="JB182" t="s">
        <v>19</v>
      </c>
      <c r="JC182" t="s">
        <v>55</v>
      </c>
      <c r="JD182" t="s">
        <v>25</v>
      </c>
      <c r="JE182" t="s">
        <v>56</v>
      </c>
      <c r="JF182" s="13">
        <v>1</v>
      </c>
      <c r="JG182" s="13">
        <v>1</v>
      </c>
      <c r="JH182" s="13">
        <v>1</v>
      </c>
      <c r="JI182" s="13">
        <v>1</v>
      </c>
    </row>
    <row r="183" spans="259:269" x14ac:dyDescent="0.3">
      <c r="IY183" s="13">
        <v>74</v>
      </c>
      <c r="IZ183" t="s">
        <v>114</v>
      </c>
      <c r="JA183" t="s">
        <v>376</v>
      </c>
      <c r="JB183" t="s">
        <v>19</v>
      </c>
      <c r="JC183" t="s">
        <v>55</v>
      </c>
      <c r="JD183" t="s">
        <v>25</v>
      </c>
      <c r="JE183" t="s">
        <v>56</v>
      </c>
      <c r="JF183" s="13">
        <v>1</v>
      </c>
      <c r="JG183" s="13">
        <v>1</v>
      </c>
      <c r="JH183" s="13">
        <v>1</v>
      </c>
      <c r="JI183" s="13">
        <v>1</v>
      </c>
    </row>
    <row r="184" spans="259:269" x14ac:dyDescent="0.3">
      <c r="IY184" s="13">
        <v>75</v>
      </c>
      <c r="IZ184" t="s">
        <v>403</v>
      </c>
      <c r="JA184" t="s">
        <v>376</v>
      </c>
      <c r="JB184" t="s">
        <v>19</v>
      </c>
      <c r="JC184" t="s">
        <v>55</v>
      </c>
      <c r="JD184" t="s">
        <v>25</v>
      </c>
      <c r="JE184" t="s">
        <v>115</v>
      </c>
      <c r="JF184" s="13">
        <v>1</v>
      </c>
      <c r="JG184" s="13">
        <v>1</v>
      </c>
      <c r="JH184" s="13">
        <v>1</v>
      </c>
      <c r="JI184" s="13">
        <v>1</v>
      </c>
    </row>
    <row r="185" spans="259:269" x14ac:dyDescent="0.3">
      <c r="IY185" s="13">
        <v>76</v>
      </c>
      <c r="IZ185" t="s">
        <v>116</v>
      </c>
      <c r="JA185" t="s">
        <v>376</v>
      </c>
      <c r="JB185" t="s">
        <v>19</v>
      </c>
      <c r="JC185" t="s">
        <v>55</v>
      </c>
      <c r="JD185" t="s">
        <v>25</v>
      </c>
      <c r="JE185" t="s">
        <v>117</v>
      </c>
      <c r="JF185" s="13">
        <v>1</v>
      </c>
      <c r="JG185" s="13">
        <v>1</v>
      </c>
      <c r="JH185" s="13">
        <v>1</v>
      </c>
      <c r="JI185" s="13">
        <v>1</v>
      </c>
    </row>
    <row r="186" spans="259:269" x14ac:dyDescent="0.3">
      <c r="IY186" s="13">
        <v>77</v>
      </c>
      <c r="IZ186" t="s">
        <v>118</v>
      </c>
      <c r="JA186" t="s">
        <v>376</v>
      </c>
      <c r="JB186" t="s">
        <v>19</v>
      </c>
      <c r="JC186" t="s">
        <v>55</v>
      </c>
      <c r="JD186" t="s">
        <v>25</v>
      </c>
      <c r="JE186" t="s">
        <v>117</v>
      </c>
      <c r="JF186" s="13">
        <v>1</v>
      </c>
      <c r="JG186" s="13">
        <v>1</v>
      </c>
      <c r="JH186" s="13">
        <v>1</v>
      </c>
      <c r="JI186" s="13">
        <v>1</v>
      </c>
    </row>
    <row r="187" spans="259:269" x14ac:dyDescent="0.3">
      <c r="IY187" s="13">
        <v>78</v>
      </c>
      <c r="IZ187" t="s">
        <v>119</v>
      </c>
      <c r="JA187" t="s">
        <v>376</v>
      </c>
      <c r="JB187" t="s">
        <v>19</v>
      </c>
      <c r="JC187" t="s">
        <v>55</v>
      </c>
      <c r="JD187" t="s">
        <v>25</v>
      </c>
      <c r="JE187" t="s">
        <v>117</v>
      </c>
      <c r="JF187" s="13">
        <v>1</v>
      </c>
      <c r="JG187" s="13">
        <v>1</v>
      </c>
      <c r="JH187" s="13">
        <v>1</v>
      </c>
      <c r="JI187" s="13">
        <v>1</v>
      </c>
    </row>
    <row r="188" spans="259:269" x14ac:dyDescent="0.3">
      <c r="IY188" s="13">
        <v>79</v>
      </c>
      <c r="IZ188" t="s">
        <v>404</v>
      </c>
      <c r="JA188" t="s">
        <v>376</v>
      </c>
      <c r="JB188" t="s">
        <v>19</v>
      </c>
      <c r="JC188" t="s">
        <v>55</v>
      </c>
      <c r="JD188" t="s">
        <v>25</v>
      </c>
      <c r="JE188" t="s">
        <v>120</v>
      </c>
      <c r="JF188" s="13">
        <v>1</v>
      </c>
      <c r="JG188" s="13">
        <v>1</v>
      </c>
      <c r="JH188" s="13">
        <v>1</v>
      </c>
      <c r="JI188" s="13">
        <v>1</v>
      </c>
    </row>
    <row r="189" spans="259:269" x14ac:dyDescent="0.3">
      <c r="IY189" s="13">
        <v>80</v>
      </c>
      <c r="IZ189" t="s">
        <v>121</v>
      </c>
      <c r="JA189" t="s">
        <v>376</v>
      </c>
      <c r="JB189" t="s">
        <v>19</v>
      </c>
      <c r="JC189" t="s">
        <v>55</v>
      </c>
      <c r="JD189" t="s">
        <v>25</v>
      </c>
      <c r="JE189" t="s">
        <v>120</v>
      </c>
      <c r="JF189" s="13">
        <v>1</v>
      </c>
      <c r="JG189" s="13">
        <v>1</v>
      </c>
      <c r="JH189" s="13">
        <v>1</v>
      </c>
      <c r="JI189" s="13">
        <v>1</v>
      </c>
    </row>
    <row r="190" spans="259:269" x14ac:dyDescent="0.3">
      <c r="IY190" s="13">
        <v>81</v>
      </c>
      <c r="IZ190" t="s">
        <v>122</v>
      </c>
      <c r="JA190" t="s">
        <v>376</v>
      </c>
      <c r="JB190" t="s">
        <v>19</v>
      </c>
      <c r="JC190" t="s">
        <v>55</v>
      </c>
      <c r="JD190" t="s">
        <v>25</v>
      </c>
      <c r="JE190" t="s">
        <v>120</v>
      </c>
      <c r="JF190" s="13">
        <v>1</v>
      </c>
      <c r="JG190" s="13">
        <v>1</v>
      </c>
      <c r="JH190" s="13">
        <v>1</v>
      </c>
      <c r="JI190" s="13">
        <v>1</v>
      </c>
    </row>
    <row r="191" spans="259:269" x14ac:dyDescent="0.3">
      <c r="IY191" s="13">
        <v>82</v>
      </c>
      <c r="IZ191" t="s">
        <v>123</v>
      </c>
      <c r="JA191" t="s">
        <v>376</v>
      </c>
      <c r="JB191" t="s">
        <v>19</v>
      </c>
      <c r="JC191" t="s">
        <v>55</v>
      </c>
      <c r="JD191" t="s">
        <v>25</v>
      </c>
      <c r="JE191" t="s">
        <v>120</v>
      </c>
      <c r="JF191" s="13">
        <v>1</v>
      </c>
      <c r="JG191" s="13">
        <v>1</v>
      </c>
      <c r="JH191" s="13">
        <v>1</v>
      </c>
      <c r="JI191" s="13">
        <v>1</v>
      </c>
    </row>
    <row r="192" spans="259:269" x14ac:dyDescent="0.3">
      <c r="IY192" s="13">
        <v>83</v>
      </c>
      <c r="IZ192" t="s">
        <v>124</v>
      </c>
      <c r="JA192" t="s">
        <v>376</v>
      </c>
      <c r="JB192" t="s">
        <v>19</v>
      </c>
      <c r="JC192" t="s">
        <v>55</v>
      </c>
      <c r="JD192" t="s">
        <v>25</v>
      </c>
      <c r="JE192" t="s">
        <v>120</v>
      </c>
      <c r="JF192" s="13">
        <v>1</v>
      </c>
      <c r="JG192" s="13">
        <v>1</v>
      </c>
      <c r="JH192" s="13">
        <v>1</v>
      </c>
      <c r="JI192" s="13">
        <v>1</v>
      </c>
    </row>
    <row r="193" spans="259:269" x14ac:dyDescent="0.3">
      <c r="IY193" s="13">
        <v>84</v>
      </c>
      <c r="IZ193" t="s">
        <v>125</v>
      </c>
      <c r="JA193" t="s">
        <v>376</v>
      </c>
      <c r="JB193" t="s">
        <v>19</v>
      </c>
      <c r="JC193" t="s">
        <v>55</v>
      </c>
      <c r="JD193" t="s">
        <v>25</v>
      </c>
      <c r="JE193" t="s">
        <v>120</v>
      </c>
      <c r="JF193" s="13">
        <v>1</v>
      </c>
      <c r="JG193" s="13">
        <v>1</v>
      </c>
      <c r="JH193" s="13">
        <v>1</v>
      </c>
      <c r="JI193" s="13">
        <v>1</v>
      </c>
    </row>
    <row r="194" spans="259:269" x14ac:dyDescent="0.3">
      <c r="IY194" s="13">
        <v>85</v>
      </c>
      <c r="IZ194" t="s">
        <v>126</v>
      </c>
      <c r="JA194" t="s">
        <v>376</v>
      </c>
      <c r="JB194" t="s">
        <v>19</v>
      </c>
      <c r="JC194" t="s">
        <v>55</v>
      </c>
      <c r="JD194" t="s">
        <v>25</v>
      </c>
      <c r="JE194" t="s">
        <v>120</v>
      </c>
      <c r="JF194" s="13">
        <v>1</v>
      </c>
      <c r="JG194" s="13">
        <v>1</v>
      </c>
      <c r="JH194" s="13">
        <v>1</v>
      </c>
      <c r="JI194" s="13">
        <v>1</v>
      </c>
    </row>
    <row r="195" spans="259:269" x14ac:dyDescent="0.3">
      <c r="IY195" s="13">
        <v>86</v>
      </c>
      <c r="IZ195" t="s">
        <v>127</v>
      </c>
      <c r="JA195" t="s">
        <v>376</v>
      </c>
      <c r="JB195" t="s">
        <v>19</v>
      </c>
      <c r="JC195" t="s">
        <v>55</v>
      </c>
      <c r="JD195" t="s">
        <v>25</v>
      </c>
      <c r="JE195" t="s">
        <v>120</v>
      </c>
      <c r="JF195" s="13">
        <v>1</v>
      </c>
      <c r="JG195" s="13">
        <v>1</v>
      </c>
      <c r="JH195" s="13">
        <v>1</v>
      </c>
      <c r="JI195" s="13">
        <v>1</v>
      </c>
    </row>
    <row r="196" spans="259:269" x14ac:dyDescent="0.3">
      <c r="IY196" s="13">
        <v>87</v>
      </c>
      <c r="IZ196" t="s">
        <v>128</v>
      </c>
      <c r="JA196" t="s">
        <v>376</v>
      </c>
      <c r="JB196" t="s">
        <v>19</v>
      </c>
      <c r="JC196" t="s">
        <v>55</v>
      </c>
      <c r="JD196" t="s">
        <v>25</v>
      </c>
      <c r="JE196" t="s">
        <v>120</v>
      </c>
      <c r="JF196" s="13">
        <v>1</v>
      </c>
      <c r="JG196" s="13">
        <v>1</v>
      </c>
      <c r="JH196" s="13">
        <v>1</v>
      </c>
      <c r="JI196" s="13">
        <v>1</v>
      </c>
    </row>
    <row r="197" spans="259:269" x14ac:dyDescent="0.3">
      <c r="IY197" s="13">
        <v>88</v>
      </c>
      <c r="IZ197" t="s">
        <v>405</v>
      </c>
      <c r="JA197" t="s">
        <v>376</v>
      </c>
      <c r="JB197" t="s">
        <v>19</v>
      </c>
      <c r="JC197" t="s">
        <v>55</v>
      </c>
      <c r="JD197" t="s">
        <v>25</v>
      </c>
      <c r="JE197" t="s">
        <v>120</v>
      </c>
      <c r="JF197" s="13">
        <v>1</v>
      </c>
      <c r="JG197" s="13">
        <v>1</v>
      </c>
      <c r="JH197" s="13">
        <v>1</v>
      </c>
      <c r="JI197" s="13">
        <v>1</v>
      </c>
    </row>
    <row r="198" spans="259:269" x14ac:dyDescent="0.3">
      <c r="IY198" s="13">
        <v>89</v>
      </c>
      <c r="IZ198" t="s">
        <v>129</v>
      </c>
      <c r="JA198" t="s">
        <v>376</v>
      </c>
      <c r="JB198" t="s">
        <v>19</v>
      </c>
      <c r="JC198" t="s">
        <v>55</v>
      </c>
      <c r="JD198" t="s">
        <v>25</v>
      </c>
      <c r="JE198" t="s">
        <v>120</v>
      </c>
      <c r="JF198" s="13">
        <v>1</v>
      </c>
      <c r="JG198" s="13">
        <v>1</v>
      </c>
      <c r="JH198" s="13">
        <v>1</v>
      </c>
      <c r="JI198" s="13">
        <v>1</v>
      </c>
    </row>
    <row r="199" spans="259:269" x14ac:dyDescent="0.3">
      <c r="IY199" s="13">
        <v>90</v>
      </c>
      <c r="IZ199" t="s">
        <v>130</v>
      </c>
      <c r="JA199" t="s">
        <v>376</v>
      </c>
      <c r="JB199" t="s">
        <v>19</v>
      </c>
      <c r="JC199" t="s">
        <v>55</v>
      </c>
      <c r="JD199" t="s">
        <v>25</v>
      </c>
      <c r="JE199" t="s">
        <v>120</v>
      </c>
      <c r="JF199" s="13">
        <v>0.02</v>
      </c>
      <c r="JG199" s="13">
        <v>0.18</v>
      </c>
      <c r="JH199" s="13">
        <v>0.15</v>
      </c>
      <c r="JI199" s="13">
        <v>0.15</v>
      </c>
    </row>
    <row r="200" spans="259:269" x14ac:dyDescent="0.3">
      <c r="IY200" s="13">
        <v>91</v>
      </c>
      <c r="IZ200" t="s">
        <v>131</v>
      </c>
      <c r="JA200" t="s">
        <v>376</v>
      </c>
      <c r="JB200" t="s">
        <v>19</v>
      </c>
      <c r="JC200" t="s">
        <v>55</v>
      </c>
      <c r="JD200" t="s">
        <v>25</v>
      </c>
      <c r="JE200" t="s">
        <v>120</v>
      </c>
      <c r="JF200" s="13">
        <v>0.02</v>
      </c>
      <c r="JG200" s="13">
        <v>0.18</v>
      </c>
      <c r="JH200" s="13">
        <v>0.15</v>
      </c>
      <c r="JI200" s="13">
        <v>0.15</v>
      </c>
    </row>
    <row r="201" spans="259:269" x14ac:dyDescent="0.3">
      <c r="IY201" s="13">
        <v>92</v>
      </c>
      <c r="IZ201" t="s">
        <v>132</v>
      </c>
      <c r="JA201" t="s">
        <v>376</v>
      </c>
      <c r="JB201" t="s">
        <v>19</v>
      </c>
      <c r="JC201" t="s">
        <v>55</v>
      </c>
      <c r="JD201" t="s">
        <v>25</v>
      </c>
      <c r="JE201" t="s">
        <v>120</v>
      </c>
      <c r="JF201" s="13">
        <v>0.01</v>
      </c>
      <c r="JG201" s="13">
        <v>0.01</v>
      </c>
      <c r="JH201" s="13">
        <v>1.4999999999999999E-2</v>
      </c>
      <c r="JI201" s="13">
        <v>1.4999999999999999E-2</v>
      </c>
    </row>
    <row r="202" spans="259:269" x14ac:dyDescent="0.3">
      <c r="IY202" s="13">
        <v>93</v>
      </c>
      <c r="IZ202" t="s">
        <v>133</v>
      </c>
      <c r="JA202" t="s">
        <v>376</v>
      </c>
      <c r="JB202" t="s">
        <v>19</v>
      </c>
      <c r="JC202" t="s">
        <v>55</v>
      </c>
      <c r="JD202" t="s">
        <v>25</v>
      </c>
      <c r="JE202" t="s">
        <v>120</v>
      </c>
      <c r="JF202" s="13">
        <v>0.01</v>
      </c>
      <c r="JG202" s="13">
        <v>0.01</v>
      </c>
      <c r="JH202" s="13">
        <v>1.4999999999999999E-2</v>
      </c>
      <c r="JI202" s="13">
        <v>1.4999999999999999E-2</v>
      </c>
    </row>
    <row r="203" spans="259:269" x14ac:dyDescent="0.3">
      <c r="IY203" s="13">
        <v>94</v>
      </c>
      <c r="IZ203" t="s">
        <v>134</v>
      </c>
      <c r="JA203" t="s">
        <v>376</v>
      </c>
      <c r="JB203" t="s">
        <v>19</v>
      </c>
      <c r="JC203" t="s">
        <v>55</v>
      </c>
      <c r="JD203" t="s">
        <v>25</v>
      </c>
      <c r="JE203" t="s">
        <v>120</v>
      </c>
      <c r="JF203" s="13">
        <v>2</v>
      </c>
      <c r="JG203" s="13">
        <v>6</v>
      </c>
      <c r="JH203" s="13">
        <v>6</v>
      </c>
      <c r="JI203" s="13">
        <v>6</v>
      </c>
    </row>
    <row r="204" spans="259:269" x14ac:dyDescent="0.3">
      <c r="IY204" s="13">
        <v>95</v>
      </c>
      <c r="IZ204" t="s">
        <v>135</v>
      </c>
      <c r="JA204" t="s">
        <v>376</v>
      </c>
      <c r="JB204" t="s">
        <v>19</v>
      </c>
      <c r="JC204" t="s">
        <v>55</v>
      </c>
      <c r="JD204" t="s">
        <v>25</v>
      </c>
      <c r="JE204" t="s">
        <v>120</v>
      </c>
      <c r="JF204" s="13">
        <v>0.02</v>
      </c>
      <c r="JG204" s="13">
        <v>0.18</v>
      </c>
      <c r="JH204" s="13">
        <v>0.15</v>
      </c>
      <c r="JI204" s="13">
        <v>0.15</v>
      </c>
    </row>
    <row r="205" spans="259:269" x14ac:dyDescent="0.3">
      <c r="IY205" s="13">
        <v>96</v>
      </c>
      <c r="IZ205" t="s">
        <v>136</v>
      </c>
      <c r="JA205" t="s">
        <v>376</v>
      </c>
      <c r="JB205" t="s">
        <v>19</v>
      </c>
      <c r="JC205" t="s">
        <v>55</v>
      </c>
      <c r="JD205" t="s">
        <v>25</v>
      </c>
      <c r="JE205" t="s">
        <v>120</v>
      </c>
      <c r="JF205" s="13">
        <v>1</v>
      </c>
      <c r="JG205" s="13">
        <v>1</v>
      </c>
      <c r="JH205" s="13">
        <v>1</v>
      </c>
      <c r="JI205" s="13">
        <v>1</v>
      </c>
    </row>
    <row r="206" spans="259:269" x14ac:dyDescent="0.3">
      <c r="IY206" s="13">
        <v>97</v>
      </c>
      <c r="IZ206" t="s">
        <v>137</v>
      </c>
      <c r="JA206" t="s">
        <v>376</v>
      </c>
      <c r="JB206" t="s">
        <v>19</v>
      </c>
      <c r="JC206" t="s">
        <v>55</v>
      </c>
      <c r="JD206" t="s">
        <v>25</v>
      </c>
      <c r="JE206" t="s">
        <v>120</v>
      </c>
      <c r="JF206" s="13">
        <v>0.05</v>
      </c>
      <c r="JG206" s="13">
        <v>0.25</v>
      </c>
      <c r="JH206" s="13">
        <v>0.25</v>
      </c>
      <c r="JI206" s="13">
        <v>0.25</v>
      </c>
    </row>
    <row r="207" spans="259:269" x14ac:dyDescent="0.3">
      <c r="IY207" s="13">
        <v>98</v>
      </c>
      <c r="IZ207" t="s">
        <v>138</v>
      </c>
      <c r="JA207" t="s">
        <v>376</v>
      </c>
      <c r="JB207" t="s">
        <v>19</v>
      </c>
      <c r="JC207" t="s">
        <v>55</v>
      </c>
      <c r="JD207" t="s">
        <v>25</v>
      </c>
      <c r="JE207" t="s">
        <v>120</v>
      </c>
      <c r="JF207" s="13">
        <v>0.01</v>
      </c>
      <c r="JG207" s="13">
        <v>0.08</v>
      </c>
      <c r="JH207" s="13">
        <v>0.08</v>
      </c>
      <c r="JI207" s="13">
        <v>0.08</v>
      </c>
    </row>
    <row r="208" spans="259:269" x14ac:dyDescent="0.3">
      <c r="IY208" s="13">
        <v>99</v>
      </c>
      <c r="IZ208" t="s">
        <v>406</v>
      </c>
      <c r="JA208" t="s">
        <v>376</v>
      </c>
      <c r="JB208" t="s">
        <v>19</v>
      </c>
      <c r="JC208" t="s">
        <v>55</v>
      </c>
      <c r="JD208" t="s">
        <v>25</v>
      </c>
      <c r="JE208" t="s">
        <v>120</v>
      </c>
      <c r="JF208" s="13">
        <v>0.01</v>
      </c>
      <c r="JG208" s="13">
        <v>0.08</v>
      </c>
      <c r="JH208" s="13">
        <v>0.08</v>
      </c>
      <c r="JI208" s="13">
        <v>0.08</v>
      </c>
    </row>
    <row r="209" spans="259:269" x14ac:dyDescent="0.3">
      <c r="IY209" s="13">
        <v>100</v>
      </c>
      <c r="IZ209" t="s">
        <v>139</v>
      </c>
      <c r="JA209" t="s">
        <v>376</v>
      </c>
      <c r="JB209" t="s">
        <v>19</v>
      </c>
      <c r="JC209" t="s">
        <v>55</v>
      </c>
      <c r="JD209" t="s">
        <v>25</v>
      </c>
      <c r="JE209" t="s">
        <v>120</v>
      </c>
      <c r="JF209" s="13">
        <v>0.01</v>
      </c>
      <c r="JG209" s="13">
        <v>0.08</v>
      </c>
      <c r="JH209" s="13">
        <v>0.08</v>
      </c>
      <c r="JI209" s="13">
        <v>0.08</v>
      </c>
    </row>
    <row r="210" spans="259:269" x14ac:dyDescent="0.3">
      <c r="IY210" s="13">
        <v>101</v>
      </c>
      <c r="IZ210" t="s">
        <v>140</v>
      </c>
      <c r="JA210" t="s">
        <v>376</v>
      </c>
      <c r="JB210" t="s">
        <v>19</v>
      </c>
      <c r="JC210" t="s">
        <v>55</v>
      </c>
      <c r="JD210" t="s">
        <v>25</v>
      </c>
      <c r="JE210" t="s">
        <v>120</v>
      </c>
      <c r="JF210" s="13">
        <v>0.01</v>
      </c>
      <c r="JG210" s="13">
        <v>0.08</v>
      </c>
      <c r="JH210" s="13">
        <v>0.08</v>
      </c>
      <c r="JI210" s="13">
        <v>0.08</v>
      </c>
    </row>
    <row r="211" spans="259:269" x14ac:dyDescent="0.3">
      <c r="IY211" s="13">
        <v>102</v>
      </c>
      <c r="IZ211" t="s">
        <v>141</v>
      </c>
      <c r="JA211" t="s">
        <v>376</v>
      </c>
      <c r="JB211" t="s">
        <v>19</v>
      </c>
      <c r="JC211" t="s">
        <v>55</v>
      </c>
      <c r="JD211" t="s">
        <v>25</v>
      </c>
      <c r="JE211" t="s">
        <v>120</v>
      </c>
      <c r="JF211" s="13">
        <v>1</v>
      </c>
      <c r="JG211" s="13">
        <v>1</v>
      </c>
      <c r="JH211" s="13">
        <v>1</v>
      </c>
      <c r="JI211" s="13">
        <v>1</v>
      </c>
    </row>
    <row r="212" spans="259:269" x14ac:dyDescent="0.3">
      <c r="IY212" s="13">
        <v>103</v>
      </c>
      <c r="IZ212" t="s">
        <v>142</v>
      </c>
      <c r="JA212" t="s">
        <v>376</v>
      </c>
      <c r="JB212" t="s">
        <v>19</v>
      </c>
      <c r="JC212" t="s">
        <v>55</v>
      </c>
      <c r="JD212" t="s">
        <v>25</v>
      </c>
      <c r="JE212" t="s">
        <v>120</v>
      </c>
      <c r="JF212" s="13">
        <v>5.0000000000000001E-3</v>
      </c>
      <c r="JG212" s="13">
        <v>5.0000000000000001E-3</v>
      </c>
      <c r="JH212" s="13">
        <v>5.0000000000000001E-3</v>
      </c>
      <c r="JI212" s="13">
        <v>5.0000000000000001E-3</v>
      </c>
    </row>
    <row r="213" spans="259:269" x14ac:dyDescent="0.3">
      <c r="IY213" s="13">
        <v>104</v>
      </c>
      <c r="IZ213" t="s">
        <v>407</v>
      </c>
      <c r="JA213" t="s">
        <v>376</v>
      </c>
      <c r="JB213" t="s">
        <v>19</v>
      </c>
      <c r="JC213" t="s">
        <v>55</v>
      </c>
      <c r="JD213" t="s">
        <v>25</v>
      </c>
      <c r="JE213" t="s">
        <v>120</v>
      </c>
      <c r="JF213" s="13">
        <v>1</v>
      </c>
      <c r="JG213" s="13">
        <v>1</v>
      </c>
      <c r="JH213" s="13">
        <v>1</v>
      </c>
      <c r="JI213" s="13">
        <v>1</v>
      </c>
    </row>
    <row r="214" spans="259:269" x14ac:dyDescent="0.3">
      <c r="IY214" s="13">
        <v>105</v>
      </c>
      <c r="IZ214" t="s">
        <v>143</v>
      </c>
      <c r="JA214" t="s">
        <v>376</v>
      </c>
      <c r="JB214" t="s">
        <v>19</v>
      </c>
      <c r="JC214" t="s">
        <v>55</v>
      </c>
      <c r="JD214" t="s">
        <v>25</v>
      </c>
      <c r="JE214" t="s">
        <v>120</v>
      </c>
      <c r="JF214" s="13">
        <v>1</v>
      </c>
      <c r="JG214" s="13">
        <v>1</v>
      </c>
      <c r="JH214" s="13">
        <v>1</v>
      </c>
      <c r="JI214" s="13">
        <v>0</v>
      </c>
    </row>
    <row r="215" spans="259:269" x14ac:dyDescent="0.3">
      <c r="IY215" s="13">
        <v>106</v>
      </c>
      <c r="IZ215" t="s">
        <v>144</v>
      </c>
      <c r="JA215" t="s">
        <v>376</v>
      </c>
      <c r="JB215" t="s">
        <v>19</v>
      </c>
      <c r="JC215" t="s">
        <v>55</v>
      </c>
      <c r="JD215" t="s">
        <v>25</v>
      </c>
      <c r="JE215" t="s">
        <v>120</v>
      </c>
      <c r="JF215" s="13">
        <v>1</v>
      </c>
      <c r="JG215" s="13">
        <v>1</v>
      </c>
      <c r="JH215" s="13">
        <v>1</v>
      </c>
      <c r="JI215" s="13">
        <v>1</v>
      </c>
    </row>
    <row r="216" spans="259:269" x14ac:dyDescent="0.3">
      <c r="IY216" s="13">
        <v>107</v>
      </c>
      <c r="IZ216" t="s">
        <v>145</v>
      </c>
      <c r="JA216" t="s">
        <v>376</v>
      </c>
      <c r="JB216" t="s">
        <v>19</v>
      </c>
      <c r="JC216" t="s">
        <v>55</v>
      </c>
      <c r="JD216" t="s">
        <v>25</v>
      </c>
      <c r="JE216" t="s">
        <v>120</v>
      </c>
      <c r="JF216" s="13">
        <v>1</v>
      </c>
      <c r="JG216" s="13">
        <v>1</v>
      </c>
      <c r="JH216" s="13">
        <v>1</v>
      </c>
      <c r="JI216" s="13">
        <v>1</v>
      </c>
    </row>
    <row r="217" spans="259:269" x14ac:dyDescent="0.3">
      <c r="IY217" s="13">
        <v>108</v>
      </c>
      <c r="IZ217" t="s">
        <v>146</v>
      </c>
      <c r="JA217" t="s">
        <v>376</v>
      </c>
      <c r="JB217" t="s">
        <v>19</v>
      </c>
      <c r="JC217" t="s">
        <v>55</v>
      </c>
      <c r="JD217" t="s">
        <v>25</v>
      </c>
      <c r="JE217" t="s">
        <v>120</v>
      </c>
      <c r="JF217" s="13">
        <v>1</v>
      </c>
      <c r="JG217" s="13">
        <v>1</v>
      </c>
      <c r="JH217" s="13">
        <v>1</v>
      </c>
      <c r="JI217" s="13">
        <v>1</v>
      </c>
    </row>
    <row r="218" spans="259:269" x14ac:dyDescent="0.3">
      <c r="IY218" s="13">
        <v>109</v>
      </c>
      <c r="IZ218" t="s">
        <v>147</v>
      </c>
      <c r="JA218" t="s">
        <v>376</v>
      </c>
      <c r="JB218" t="s">
        <v>19</v>
      </c>
      <c r="JC218" t="s">
        <v>55</v>
      </c>
      <c r="JD218" t="s">
        <v>25</v>
      </c>
      <c r="JE218" t="s">
        <v>120</v>
      </c>
      <c r="JF218" s="13">
        <v>1</v>
      </c>
      <c r="JG218" s="13">
        <v>1</v>
      </c>
      <c r="JH218" s="13">
        <v>1</v>
      </c>
      <c r="JI218" s="13">
        <v>1</v>
      </c>
    </row>
    <row r="219" spans="259:269" x14ac:dyDescent="0.3">
      <c r="IY219" s="13">
        <v>110</v>
      </c>
      <c r="IZ219" t="s">
        <v>148</v>
      </c>
      <c r="JA219" t="s">
        <v>377</v>
      </c>
      <c r="JB219" t="s">
        <v>19</v>
      </c>
      <c r="JC219" t="s">
        <v>149</v>
      </c>
      <c r="JD219" t="s">
        <v>28</v>
      </c>
      <c r="JE219" t="s">
        <v>150</v>
      </c>
      <c r="JF219" s="13">
        <v>0</v>
      </c>
      <c r="JG219" s="13">
        <v>2</v>
      </c>
      <c r="JH219" s="13">
        <v>2</v>
      </c>
      <c r="JI219" s="13">
        <v>2</v>
      </c>
    </row>
    <row r="220" spans="259:269" x14ac:dyDescent="0.3">
      <c r="IY220" s="13">
        <v>111</v>
      </c>
      <c r="IZ220" t="s">
        <v>151</v>
      </c>
      <c r="JA220" t="s">
        <v>377</v>
      </c>
      <c r="JB220" t="s">
        <v>19</v>
      </c>
      <c r="JC220" t="s">
        <v>149</v>
      </c>
      <c r="JD220" t="s">
        <v>28</v>
      </c>
      <c r="JE220" t="s">
        <v>150</v>
      </c>
      <c r="JF220" s="13">
        <v>1</v>
      </c>
      <c r="JG220" s="13">
        <v>2</v>
      </c>
      <c r="JH220" s="13">
        <v>3</v>
      </c>
      <c r="JI220" s="13">
        <v>2</v>
      </c>
    </row>
    <row r="221" spans="259:269" x14ac:dyDescent="0.3">
      <c r="IY221" s="13">
        <v>112</v>
      </c>
      <c r="IZ221" t="s">
        <v>152</v>
      </c>
      <c r="JA221" t="s">
        <v>378</v>
      </c>
      <c r="JB221" t="s">
        <v>19</v>
      </c>
      <c r="JC221" t="s">
        <v>149</v>
      </c>
      <c r="JD221" t="s">
        <v>28</v>
      </c>
      <c r="JE221" t="s">
        <v>150</v>
      </c>
      <c r="JF221" s="13">
        <v>1</v>
      </c>
      <c r="JG221" s="13">
        <v>2</v>
      </c>
      <c r="JH221" s="13">
        <v>3</v>
      </c>
      <c r="JI221" s="13">
        <v>2</v>
      </c>
    </row>
    <row r="222" spans="259:269" x14ac:dyDescent="0.3">
      <c r="IY222" s="13">
        <v>113</v>
      </c>
      <c r="IZ222" t="s">
        <v>153</v>
      </c>
      <c r="JA222" t="s">
        <v>378</v>
      </c>
      <c r="JB222" t="s">
        <v>19</v>
      </c>
      <c r="JC222" t="s">
        <v>149</v>
      </c>
      <c r="JD222" t="s">
        <v>28</v>
      </c>
      <c r="JE222" t="s">
        <v>150</v>
      </c>
      <c r="JF222" s="13">
        <v>1</v>
      </c>
      <c r="JG222" s="13">
        <v>2</v>
      </c>
      <c r="JH222" s="13">
        <v>3</v>
      </c>
      <c r="JI222" s="13">
        <v>2</v>
      </c>
    </row>
    <row r="223" spans="259:269" x14ac:dyDescent="0.3">
      <c r="IY223" s="13">
        <v>114</v>
      </c>
      <c r="IZ223" t="s">
        <v>154</v>
      </c>
      <c r="JA223" t="s">
        <v>378</v>
      </c>
      <c r="JB223" t="s">
        <v>19</v>
      </c>
      <c r="JC223" t="s">
        <v>149</v>
      </c>
      <c r="JD223" t="s">
        <v>28</v>
      </c>
      <c r="JE223" t="s">
        <v>150</v>
      </c>
      <c r="JF223" s="13">
        <v>1</v>
      </c>
      <c r="JG223" s="13">
        <v>2</v>
      </c>
      <c r="JH223" s="13">
        <v>3</v>
      </c>
      <c r="JI223" s="13">
        <v>3</v>
      </c>
    </row>
    <row r="224" spans="259:269" x14ac:dyDescent="0.3">
      <c r="IY224" s="13">
        <v>115</v>
      </c>
      <c r="IZ224" t="s">
        <v>155</v>
      </c>
      <c r="JA224" t="s">
        <v>378</v>
      </c>
      <c r="JB224" t="s">
        <v>19</v>
      </c>
      <c r="JC224" t="s">
        <v>149</v>
      </c>
      <c r="JD224" t="s">
        <v>28</v>
      </c>
      <c r="JE224" t="s">
        <v>150</v>
      </c>
      <c r="JF224" s="13">
        <v>1</v>
      </c>
      <c r="JG224" s="13">
        <v>2</v>
      </c>
      <c r="JH224" s="13">
        <v>3</v>
      </c>
      <c r="JI224" s="13">
        <v>2</v>
      </c>
    </row>
    <row r="225" spans="259:269" x14ac:dyDescent="0.3">
      <c r="IY225" s="13">
        <v>116</v>
      </c>
      <c r="IZ225" t="s">
        <v>156</v>
      </c>
      <c r="JA225" t="s">
        <v>378</v>
      </c>
      <c r="JB225" t="s">
        <v>19</v>
      </c>
      <c r="JC225" t="s">
        <v>149</v>
      </c>
      <c r="JD225" t="s">
        <v>28</v>
      </c>
      <c r="JE225" t="s">
        <v>150</v>
      </c>
      <c r="JF225" s="13">
        <v>1</v>
      </c>
      <c r="JG225" s="13">
        <v>2</v>
      </c>
      <c r="JH225" s="13">
        <v>1</v>
      </c>
      <c r="JI225" s="13">
        <v>1</v>
      </c>
    </row>
    <row r="226" spans="259:269" x14ac:dyDescent="0.3">
      <c r="IY226" s="13">
        <v>117</v>
      </c>
      <c r="IZ226" t="s">
        <v>157</v>
      </c>
      <c r="JA226" t="s">
        <v>377</v>
      </c>
      <c r="JB226" t="s">
        <v>19</v>
      </c>
      <c r="JC226" t="s">
        <v>149</v>
      </c>
      <c r="JD226" t="s">
        <v>28</v>
      </c>
      <c r="JE226" t="s">
        <v>150</v>
      </c>
      <c r="JF226" s="13">
        <v>0</v>
      </c>
      <c r="JG226" s="13">
        <v>2</v>
      </c>
      <c r="JH226" s="13">
        <v>2</v>
      </c>
      <c r="JI226" s="13">
        <v>1</v>
      </c>
    </row>
    <row r="227" spans="259:269" x14ac:dyDescent="0.3">
      <c r="IY227" s="13">
        <v>118</v>
      </c>
      <c r="IZ227" t="s">
        <v>158</v>
      </c>
      <c r="JA227" t="s">
        <v>377</v>
      </c>
      <c r="JB227" t="s">
        <v>19</v>
      </c>
      <c r="JC227" t="s">
        <v>149</v>
      </c>
      <c r="JD227" t="s">
        <v>28</v>
      </c>
      <c r="JE227" t="s">
        <v>150</v>
      </c>
      <c r="JF227" s="13">
        <v>0</v>
      </c>
      <c r="JG227" s="13">
        <v>2</v>
      </c>
      <c r="JH227" s="13">
        <v>2</v>
      </c>
      <c r="JI227" s="13">
        <v>1</v>
      </c>
    </row>
    <row r="228" spans="259:269" x14ac:dyDescent="0.3">
      <c r="IY228" s="13">
        <v>119</v>
      </c>
      <c r="IZ228" t="s">
        <v>159</v>
      </c>
      <c r="JA228" t="s">
        <v>378</v>
      </c>
      <c r="JB228" t="s">
        <v>19</v>
      </c>
      <c r="JC228" t="s">
        <v>149</v>
      </c>
      <c r="JD228" t="s">
        <v>28</v>
      </c>
      <c r="JE228" t="s">
        <v>150</v>
      </c>
      <c r="JF228" s="13">
        <v>0</v>
      </c>
      <c r="JG228" s="13">
        <v>2</v>
      </c>
      <c r="JH228" s="13">
        <v>1</v>
      </c>
      <c r="JI228" s="13">
        <v>1</v>
      </c>
    </row>
    <row r="229" spans="259:269" x14ac:dyDescent="0.3">
      <c r="IY229" s="13">
        <v>120</v>
      </c>
      <c r="IZ229" t="s">
        <v>160</v>
      </c>
      <c r="JA229" t="s">
        <v>378</v>
      </c>
      <c r="JB229" t="s">
        <v>19</v>
      </c>
      <c r="JC229" t="s">
        <v>149</v>
      </c>
      <c r="JD229" t="s">
        <v>28</v>
      </c>
      <c r="JE229" t="s">
        <v>150</v>
      </c>
      <c r="JF229" s="13">
        <v>0</v>
      </c>
      <c r="JG229" s="13">
        <v>1</v>
      </c>
      <c r="JH229" s="13">
        <v>0</v>
      </c>
      <c r="JI229" s="13">
        <v>2</v>
      </c>
    </row>
    <row r="230" spans="259:269" x14ac:dyDescent="0.3">
      <c r="IY230" s="13">
        <v>121</v>
      </c>
      <c r="IZ230" t="s">
        <v>161</v>
      </c>
      <c r="JA230" t="s">
        <v>378</v>
      </c>
      <c r="JB230" t="s">
        <v>19</v>
      </c>
      <c r="JC230" t="s">
        <v>149</v>
      </c>
      <c r="JD230" t="s">
        <v>28</v>
      </c>
      <c r="JE230" t="s">
        <v>150</v>
      </c>
      <c r="JF230" s="13">
        <v>0</v>
      </c>
      <c r="JG230" s="13">
        <v>0</v>
      </c>
      <c r="JH230" s="13">
        <v>1</v>
      </c>
      <c r="JI230" s="13">
        <v>0</v>
      </c>
    </row>
    <row r="231" spans="259:269" x14ac:dyDescent="0.3">
      <c r="IY231" s="13">
        <v>122</v>
      </c>
      <c r="IZ231" t="s">
        <v>162</v>
      </c>
      <c r="JA231" t="s">
        <v>378</v>
      </c>
      <c r="JB231" t="s">
        <v>19</v>
      </c>
      <c r="JC231" t="s">
        <v>149</v>
      </c>
      <c r="JD231" t="s">
        <v>28</v>
      </c>
      <c r="JE231" t="s">
        <v>150</v>
      </c>
      <c r="JF231" s="13">
        <v>7</v>
      </c>
      <c r="JG231" s="13">
        <v>12</v>
      </c>
      <c r="JH231" s="13">
        <v>20</v>
      </c>
      <c r="JI231" s="13">
        <v>13</v>
      </c>
    </row>
    <row r="232" spans="259:269" x14ac:dyDescent="0.3">
      <c r="IY232" s="13">
        <v>123</v>
      </c>
      <c r="IZ232" t="s">
        <v>163</v>
      </c>
      <c r="JA232" t="s">
        <v>378</v>
      </c>
      <c r="JB232" t="s">
        <v>19</v>
      </c>
      <c r="JC232" t="s">
        <v>149</v>
      </c>
      <c r="JD232" t="s">
        <v>28</v>
      </c>
      <c r="JE232" t="s">
        <v>150</v>
      </c>
      <c r="JF232" s="13">
        <v>0</v>
      </c>
      <c r="JG232" s="13">
        <v>0</v>
      </c>
      <c r="JH232" s="13">
        <v>1</v>
      </c>
      <c r="JI232" s="13">
        <v>0</v>
      </c>
    </row>
    <row r="233" spans="259:269" x14ac:dyDescent="0.3">
      <c r="IY233" s="13">
        <v>124</v>
      </c>
      <c r="IZ233" t="s">
        <v>164</v>
      </c>
      <c r="JA233" t="s">
        <v>378</v>
      </c>
      <c r="JB233" t="s">
        <v>19</v>
      </c>
      <c r="JC233" t="s">
        <v>149</v>
      </c>
      <c r="JD233" t="s">
        <v>28</v>
      </c>
      <c r="JE233" t="s">
        <v>150</v>
      </c>
      <c r="JF233" s="13">
        <v>0</v>
      </c>
      <c r="JG233" s="13">
        <v>2</v>
      </c>
      <c r="JH233" s="13">
        <v>2</v>
      </c>
      <c r="JI233" s="13">
        <v>1</v>
      </c>
    </row>
    <row r="234" spans="259:269" x14ac:dyDescent="0.3">
      <c r="IY234" s="13">
        <v>125</v>
      </c>
      <c r="IZ234" t="s">
        <v>165</v>
      </c>
      <c r="JA234" t="s">
        <v>378</v>
      </c>
      <c r="JB234" t="s">
        <v>19</v>
      </c>
      <c r="JC234" t="s">
        <v>149</v>
      </c>
      <c r="JD234" t="s">
        <v>28</v>
      </c>
      <c r="JE234" t="s">
        <v>150</v>
      </c>
      <c r="JF234" s="13">
        <v>1</v>
      </c>
      <c r="JG234" s="13">
        <v>1</v>
      </c>
      <c r="JH234" s="13">
        <v>1</v>
      </c>
      <c r="JI234" s="13">
        <v>1</v>
      </c>
    </row>
    <row r="235" spans="259:269" x14ac:dyDescent="0.3">
      <c r="IY235" s="13">
        <v>126</v>
      </c>
      <c r="IZ235" t="s">
        <v>166</v>
      </c>
      <c r="JA235" t="s">
        <v>378</v>
      </c>
      <c r="JB235" t="s">
        <v>19</v>
      </c>
      <c r="JC235" t="s">
        <v>149</v>
      </c>
      <c r="JD235" t="s">
        <v>28</v>
      </c>
      <c r="JE235" t="s">
        <v>150</v>
      </c>
      <c r="JF235" s="13">
        <v>50</v>
      </c>
      <c r="JG235" s="13">
        <v>50</v>
      </c>
      <c r="JH235" s="13">
        <v>50</v>
      </c>
      <c r="JI235" s="13">
        <v>50</v>
      </c>
    </row>
    <row r="236" spans="259:269" x14ac:dyDescent="0.3">
      <c r="IY236" s="13">
        <v>127</v>
      </c>
      <c r="IZ236" t="s">
        <v>167</v>
      </c>
      <c r="JA236" t="s">
        <v>378</v>
      </c>
      <c r="JB236" t="s">
        <v>19</v>
      </c>
      <c r="JC236" t="s">
        <v>149</v>
      </c>
      <c r="JD236" t="s">
        <v>28</v>
      </c>
      <c r="JE236" t="s">
        <v>150</v>
      </c>
      <c r="JF236" s="13">
        <v>0</v>
      </c>
      <c r="JG236" s="13">
        <v>1</v>
      </c>
      <c r="JH236" s="13">
        <v>1</v>
      </c>
      <c r="JI236" s="13">
        <v>0</v>
      </c>
    </row>
    <row r="237" spans="259:269" x14ac:dyDescent="0.3">
      <c r="IY237" s="13">
        <v>128</v>
      </c>
      <c r="IZ237" t="s">
        <v>168</v>
      </c>
      <c r="JA237" t="s">
        <v>377</v>
      </c>
      <c r="JB237" t="s">
        <v>19</v>
      </c>
      <c r="JC237" t="s">
        <v>149</v>
      </c>
      <c r="JD237" t="s">
        <v>28</v>
      </c>
      <c r="JE237" t="s">
        <v>150</v>
      </c>
      <c r="JF237" s="13">
        <v>0</v>
      </c>
      <c r="JG237" s="13">
        <v>1</v>
      </c>
      <c r="JH237" s="13">
        <v>0</v>
      </c>
      <c r="JI237" s="13">
        <v>0</v>
      </c>
    </row>
    <row r="238" spans="259:269" x14ac:dyDescent="0.3">
      <c r="IY238" s="13">
        <v>129</v>
      </c>
      <c r="IZ238" t="s">
        <v>169</v>
      </c>
      <c r="JA238" t="s">
        <v>379</v>
      </c>
      <c r="JB238" t="s">
        <v>19</v>
      </c>
      <c r="JC238" t="s">
        <v>170</v>
      </c>
      <c r="JD238" t="s">
        <v>30</v>
      </c>
      <c r="JE238" t="s">
        <v>171</v>
      </c>
      <c r="JF238" s="13">
        <v>1</v>
      </c>
      <c r="JG238" s="13">
        <v>1</v>
      </c>
      <c r="JH238" s="13">
        <v>2</v>
      </c>
      <c r="JI238" s="13">
        <v>2</v>
      </c>
    </row>
    <row r="239" spans="259:269" x14ac:dyDescent="0.3">
      <c r="IY239" s="13">
        <v>130</v>
      </c>
      <c r="IZ239" t="s">
        <v>408</v>
      </c>
      <c r="JA239" t="s">
        <v>379</v>
      </c>
      <c r="JB239" t="s">
        <v>19</v>
      </c>
      <c r="JC239" t="s">
        <v>170</v>
      </c>
      <c r="JD239" t="s">
        <v>30</v>
      </c>
      <c r="JE239" t="s">
        <v>171</v>
      </c>
      <c r="JF239" s="13">
        <v>1</v>
      </c>
      <c r="JG239" s="13">
        <v>2</v>
      </c>
      <c r="JH239" s="13">
        <v>2</v>
      </c>
      <c r="JI239" s="13">
        <v>1</v>
      </c>
    </row>
    <row r="240" spans="259:269" x14ac:dyDescent="0.3">
      <c r="IY240" s="13">
        <v>131</v>
      </c>
      <c r="IZ240" t="s">
        <v>172</v>
      </c>
      <c r="JA240" t="s">
        <v>379</v>
      </c>
      <c r="JB240" t="s">
        <v>19</v>
      </c>
      <c r="JC240" t="s">
        <v>170</v>
      </c>
      <c r="JD240" t="s">
        <v>30</v>
      </c>
      <c r="JE240" t="s">
        <v>171</v>
      </c>
      <c r="JF240" s="13">
        <v>0</v>
      </c>
      <c r="JG240" s="13">
        <v>1</v>
      </c>
      <c r="JH240" s="13">
        <v>1</v>
      </c>
      <c r="JI240" s="13">
        <v>2</v>
      </c>
    </row>
    <row r="241" spans="259:269" x14ac:dyDescent="0.3">
      <c r="IY241" s="13">
        <v>132</v>
      </c>
      <c r="IZ241" t="s">
        <v>173</v>
      </c>
      <c r="JA241" t="s">
        <v>379</v>
      </c>
      <c r="JB241" t="s">
        <v>19</v>
      </c>
      <c r="JC241" t="s">
        <v>170</v>
      </c>
      <c r="JD241" t="s">
        <v>30</v>
      </c>
      <c r="JE241" t="s">
        <v>171</v>
      </c>
      <c r="JF241" s="13">
        <v>0</v>
      </c>
      <c r="JG241" s="13">
        <v>0</v>
      </c>
      <c r="JH241" s="13">
        <v>1</v>
      </c>
      <c r="JI241" s="13">
        <v>1</v>
      </c>
    </row>
    <row r="242" spans="259:269" x14ac:dyDescent="0.3">
      <c r="IY242" s="13">
        <v>133</v>
      </c>
      <c r="IZ242" t="s">
        <v>174</v>
      </c>
      <c r="JA242" t="s">
        <v>379</v>
      </c>
      <c r="JB242" t="s">
        <v>19</v>
      </c>
      <c r="JC242" t="s">
        <v>170</v>
      </c>
      <c r="JD242" t="s">
        <v>30</v>
      </c>
      <c r="JE242" t="s">
        <v>175</v>
      </c>
      <c r="JF242" s="13">
        <v>0</v>
      </c>
      <c r="JG242" s="13">
        <v>1</v>
      </c>
      <c r="JH242" s="13">
        <v>1</v>
      </c>
      <c r="JI242" s="13">
        <v>0</v>
      </c>
    </row>
    <row r="243" spans="259:269" x14ac:dyDescent="0.3">
      <c r="IY243" s="13">
        <v>134</v>
      </c>
      <c r="IZ243" t="s">
        <v>176</v>
      </c>
      <c r="JA243" t="s">
        <v>379</v>
      </c>
      <c r="JB243" t="s">
        <v>19</v>
      </c>
      <c r="JC243" t="s">
        <v>170</v>
      </c>
      <c r="JD243" t="s">
        <v>30</v>
      </c>
      <c r="JE243" t="s">
        <v>175</v>
      </c>
      <c r="JF243" s="13">
        <v>0</v>
      </c>
      <c r="JG243" s="13">
        <v>0</v>
      </c>
      <c r="JH243" s="13">
        <v>1</v>
      </c>
      <c r="JI243" s="13">
        <v>0</v>
      </c>
    </row>
    <row r="244" spans="259:269" x14ac:dyDescent="0.3">
      <c r="IY244" s="13">
        <v>135</v>
      </c>
      <c r="IZ244" t="s">
        <v>177</v>
      </c>
      <c r="JA244" t="s">
        <v>379</v>
      </c>
      <c r="JB244" t="s">
        <v>19</v>
      </c>
      <c r="JC244" t="s">
        <v>170</v>
      </c>
      <c r="JD244" t="s">
        <v>30</v>
      </c>
      <c r="JE244" t="s">
        <v>175</v>
      </c>
      <c r="JF244" s="13">
        <v>0</v>
      </c>
      <c r="JG244" s="13">
        <v>2</v>
      </c>
      <c r="JH244" s="13">
        <v>1</v>
      </c>
      <c r="JI244" s="13">
        <v>1</v>
      </c>
    </row>
    <row r="245" spans="259:269" x14ac:dyDescent="0.3">
      <c r="IY245" s="13">
        <v>136</v>
      </c>
      <c r="IZ245" t="s">
        <v>178</v>
      </c>
      <c r="JA245" t="s">
        <v>380</v>
      </c>
      <c r="JB245" t="s">
        <v>19</v>
      </c>
      <c r="JC245" t="s">
        <v>179</v>
      </c>
      <c r="JD245" t="s">
        <v>32</v>
      </c>
      <c r="JE245" t="s">
        <v>180</v>
      </c>
      <c r="JF245" s="13">
        <v>210</v>
      </c>
      <c r="JG245" s="13">
        <v>100</v>
      </c>
      <c r="JH245" s="13">
        <v>100</v>
      </c>
      <c r="JI245" s="13">
        <v>90</v>
      </c>
    </row>
    <row r="246" spans="259:269" x14ac:dyDescent="0.3">
      <c r="IY246" s="13">
        <v>137</v>
      </c>
      <c r="IZ246" t="s">
        <v>181</v>
      </c>
      <c r="JA246" t="s">
        <v>380</v>
      </c>
      <c r="JB246" t="s">
        <v>19</v>
      </c>
      <c r="JC246" t="s">
        <v>179</v>
      </c>
      <c r="JD246" t="s">
        <v>32</v>
      </c>
      <c r="JE246" t="s">
        <v>182</v>
      </c>
      <c r="JF246" s="13">
        <v>0</v>
      </c>
      <c r="JG246" s="13">
        <v>0.5</v>
      </c>
      <c r="JH246" s="13">
        <v>0.25</v>
      </c>
      <c r="JI246" s="13">
        <v>0.25</v>
      </c>
    </row>
    <row r="247" spans="259:269" x14ac:dyDescent="0.3">
      <c r="IY247" s="13">
        <v>138</v>
      </c>
      <c r="IZ247" t="s">
        <v>183</v>
      </c>
      <c r="JA247" t="s">
        <v>381</v>
      </c>
      <c r="JB247" t="s">
        <v>19</v>
      </c>
      <c r="JC247" t="s">
        <v>179</v>
      </c>
      <c r="JD247" t="s">
        <v>32</v>
      </c>
      <c r="JE247" t="s">
        <v>182</v>
      </c>
      <c r="JF247" s="13">
        <v>0</v>
      </c>
      <c r="JG247" s="13">
        <v>1</v>
      </c>
      <c r="JH247" s="13">
        <v>0</v>
      </c>
      <c r="JI247" s="13">
        <v>0</v>
      </c>
    </row>
    <row r="248" spans="259:269" x14ac:dyDescent="0.3">
      <c r="IY248" s="13">
        <v>139</v>
      </c>
      <c r="IZ248" t="s">
        <v>184</v>
      </c>
      <c r="JA248" t="s">
        <v>380</v>
      </c>
      <c r="JB248" t="s">
        <v>19</v>
      </c>
      <c r="JC248" t="s">
        <v>179</v>
      </c>
      <c r="JD248" t="s">
        <v>32</v>
      </c>
      <c r="JE248" t="s">
        <v>182</v>
      </c>
      <c r="JF248" s="13">
        <v>300</v>
      </c>
      <c r="JG248" s="13">
        <v>600</v>
      </c>
      <c r="JH248" s="13">
        <v>600</v>
      </c>
      <c r="JI248" s="13">
        <v>500</v>
      </c>
    </row>
    <row r="249" spans="259:269" x14ac:dyDescent="0.3">
      <c r="IY249" s="13">
        <v>140</v>
      </c>
      <c r="IZ249" t="s">
        <v>409</v>
      </c>
      <c r="JA249" t="s">
        <v>380</v>
      </c>
      <c r="JB249" t="s">
        <v>19</v>
      </c>
      <c r="JC249" t="s">
        <v>179</v>
      </c>
      <c r="JD249" t="s">
        <v>32</v>
      </c>
      <c r="JE249" t="s">
        <v>182</v>
      </c>
      <c r="JF249" s="13">
        <v>300</v>
      </c>
      <c r="JG249" s="13">
        <v>300</v>
      </c>
      <c r="JH249" s="13">
        <v>300</v>
      </c>
      <c r="JI249" s="13">
        <v>300</v>
      </c>
    </row>
    <row r="250" spans="259:269" x14ac:dyDescent="0.3">
      <c r="IY250" s="13">
        <v>141</v>
      </c>
      <c r="IZ250" t="s">
        <v>185</v>
      </c>
      <c r="JA250" t="s">
        <v>380</v>
      </c>
      <c r="JB250" t="s">
        <v>19</v>
      </c>
      <c r="JC250" t="s">
        <v>179</v>
      </c>
      <c r="JD250" t="s">
        <v>32</v>
      </c>
      <c r="JE250" t="s">
        <v>182</v>
      </c>
      <c r="JF250" s="13">
        <v>0</v>
      </c>
      <c r="JG250" s="13">
        <v>1</v>
      </c>
      <c r="JH250" s="13">
        <v>1</v>
      </c>
      <c r="JI250" s="13">
        <v>0</v>
      </c>
    </row>
    <row r="251" spans="259:269" x14ac:dyDescent="0.3">
      <c r="IY251" s="13">
        <v>142</v>
      </c>
      <c r="IZ251" t="s">
        <v>410</v>
      </c>
      <c r="JA251" t="s">
        <v>374</v>
      </c>
      <c r="JB251" t="s">
        <v>19</v>
      </c>
      <c r="JC251" t="s">
        <v>179</v>
      </c>
      <c r="JD251" t="s">
        <v>32</v>
      </c>
      <c r="JE251" t="s">
        <v>186</v>
      </c>
      <c r="JF251" s="13">
        <v>14000</v>
      </c>
      <c r="JG251" s="13">
        <v>2000</v>
      </c>
      <c r="JH251" s="13">
        <v>2000</v>
      </c>
      <c r="JI251" s="13">
        <v>2000</v>
      </c>
    </row>
    <row r="252" spans="259:269" x14ac:dyDescent="0.3">
      <c r="IY252" s="13">
        <v>143</v>
      </c>
      <c r="IZ252" t="s">
        <v>411</v>
      </c>
      <c r="JA252" t="s">
        <v>374</v>
      </c>
      <c r="JB252" t="s">
        <v>19</v>
      </c>
      <c r="JC252" t="s">
        <v>179</v>
      </c>
      <c r="JD252" t="s">
        <v>32</v>
      </c>
      <c r="JE252" t="s">
        <v>187</v>
      </c>
      <c r="JF252" s="13">
        <v>1</v>
      </c>
      <c r="JG252" s="13">
        <v>2</v>
      </c>
      <c r="JH252" s="13">
        <v>1</v>
      </c>
      <c r="JI252" s="13">
        <v>1</v>
      </c>
    </row>
    <row r="253" spans="259:269" x14ac:dyDescent="0.3">
      <c r="IY253" s="13">
        <v>144</v>
      </c>
      <c r="IZ253" t="s">
        <v>188</v>
      </c>
      <c r="JA253" t="s">
        <v>374</v>
      </c>
      <c r="JB253" t="s">
        <v>19</v>
      </c>
      <c r="JC253" t="s">
        <v>179</v>
      </c>
      <c r="JD253" t="s">
        <v>32</v>
      </c>
      <c r="JE253" t="s">
        <v>187</v>
      </c>
      <c r="JF253" s="13">
        <v>26</v>
      </c>
      <c r="JG253" s="13">
        <v>26</v>
      </c>
      <c r="JH253" s="13">
        <v>26</v>
      </c>
      <c r="JI253" s="13">
        <v>26</v>
      </c>
    </row>
    <row r="254" spans="259:269" x14ac:dyDescent="0.3">
      <c r="IY254" s="13">
        <v>145</v>
      </c>
      <c r="IZ254" t="s">
        <v>189</v>
      </c>
      <c r="JA254" t="s">
        <v>374</v>
      </c>
      <c r="JB254" t="s">
        <v>19</v>
      </c>
      <c r="JC254" t="s">
        <v>179</v>
      </c>
      <c r="JD254" t="s">
        <v>32</v>
      </c>
      <c r="JE254" t="s">
        <v>187</v>
      </c>
      <c r="JF254" s="13">
        <v>0</v>
      </c>
      <c r="JG254" s="13">
        <v>10</v>
      </c>
      <c r="JH254" s="13">
        <v>20</v>
      </c>
      <c r="JI254" s="13">
        <v>20</v>
      </c>
    </row>
    <row r="255" spans="259:269" x14ac:dyDescent="0.3">
      <c r="IY255" s="13">
        <v>146</v>
      </c>
      <c r="IZ255" t="s">
        <v>190</v>
      </c>
      <c r="JA255" t="s">
        <v>374</v>
      </c>
      <c r="JB255" t="s">
        <v>19</v>
      </c>
      <c r="JC255" t="s">
        <v>179</v>
      </c>
      <c r="JD255" t="s">
        <v>32</v>
      </c>
      <c r="JE255" t="s">
        <v>187</v>
      </c>
      <c r="JF255" s="13">
        <v>0</v>
      </c>
      <c r="JG255" s="13">
        <v>1</v>
      </c>
      <c r="JH255" s="13">
        <v>1</v>
      </c>
      <c r="JI255" s="13">
        <v>2</v>
      </c>
    </row>
    <row r="256" spans="259:269" x14ac:dyDescent="0.3">
      <c r="IY256" s="13">
        <v>147</v>
      </c>
      <c r="IZ256" t="s">
        <v>191</v>
      </c>
      <c r="JA256" t="s">
        <v>374</v>
      </c>
      <c r="JB256" t="s">
        <v>19</v>
      </c>
      <c r="JC256" t="s">
        <v>179</v>
      </c>
      <c r="JD256" t="s">
        <v>32</v>
      </c>
      <c r="JE256" t="s">
        <v>187</v>
      </c>
      <c r="JF256" s="13">
        <v>0</v>
      </c>
      <c r="JG256" s="13">
        <v>1</v>
      </c>
      <c r="JH256" s="13">
        <v>1</v>
      </c>
      <c r="JI256" s="13">
        <v>3</v>
      </c>
    </row>
    <row r="257" spans="259:269" x14ac:dyDescent="0.3">
      <c r="IY257" s="13">
        <v>148</v>
      </c>
      <c r="IZ257" t="s">
        <v>192</v>
      </c>
      <c r="JA257" t="s">
        <v>374</v>
      </c>
      <c r="JB257" t="s">
        <v>19</v>
      </c>
      <c r="JC257" t="s">
        <v>179</v>
      </c>
      <c r="JD257" t="s">
        <v>32</v>
      </c>
      <c r="JE257" t="s">
        <v>187</v>
      </c>
      <c r="JF257" s="13">
        <v>3</v>
      </c>
      <c r="JG257" s="13">
        <v>3</v>
      </c>
      <c r="JH257" s="13">
        <v>3</v>
      </c>
      <c r="JI257" s="13">
        <v>3</v>
      </c>
    </row>
    <row r="258" spans="259:269" x14ac:dyDescent="0.3">
      <c r="IY258" s="13">
        <v>149</v>
      </c>
      <c r="IZ258" t="s">
        <v>193</v>
      </c>
      <c r="JA258" t="s">
        <v>374</v>
      </c>
      <c r="JB258" t="s">
        <v>19</v>
      </c>
      <c r="JC258" t="s">
        <v>179</v>
      </c>
      <c r="JD258" t="s">
        <v>32</v>
      </c>
      <c r="JE258" t="s">
        <v>187</v>
      </c>
      <c r="JF258" s="13">
        <v>500</v>
      </c>
      <c r="JG258" s="13">
        <v>500</v>
      </c>
      <c r="JH258" s="13">
        <v>500</v>
      </c>
      <c r="JI258" s="13">
        <v>500</v>
      </c>
    </row>
    <row r="259" spans="259:269" x14ac:dyDescent="0.3">
      <c r="IY259" s="13">
        <v>150</v>
      </c>
      <c r="IZ259" t="s">
        <v>194</v>
      </c>
      <c r="JA259" t="s">
        <v>374</v>
      </c>
      <c r="JB259" t="s">
        <v>19</v>
      </c>
      <c r="JC259" t="s">
        <v>179</v>
      </c>
      <c r="JD259" t="s">
        <v>32</v>
      </c>
      <c r="JE259" t="s">
        <v>187</v>
      </c>
      <c r="JF259" s="13">
        <v>500</v>
      </c>
      <c r="JG259" s="13">
        <v>500</v>
      </c>
      <c r="JH259" s="13">
        <v>500</v>
      </c>
      <c r="JI259" s="13">
        <v>500</v>
      </c>
    </row>
    <row r="260" spans="259:269" x14ac:dyDescent="0.3">
      <c r="IY260" s="13">
        <v>151</v>
      </c>
      <c r="IZ260" t="s">
        <v>195</v>
      </c>
      <c r="JA260" t="s">
        <v>374</v>
      </c>
      <c r="JB260" t="s">
        <v>19</v>
      </c>
      <c r="JC260" t="s">
        <v>179</v>
      </c>
      <c r="JD260" t="s">
        <v>32</v>
      </c>
      <c r="JE260" t="s">
        <v>187</v>
      </c>
      <c r="JF260" s="13">
        <v>1</v>
      </c>
      <c r="JG260" s="13">
        <v>1</v>
      </c>
      <c r="JH260" s="13">
        <v>2</v>
      </c>
      <c r="JI260" s="13">
        <v>1</v>
      </c>
    </row>
    <row r="261" spans="259:269" x14ac:dyDescent="0.3">
      <c r="IY261" s="13">
        <v>152</v>
      </c>
      <c r="IZ261" t="s">
        <v>196</v>
      </c>
      <c r="JA261" t="s">
        <v>380</v>
      </c>
      <c r="JB261" t="s">
        <v>19</v>
      </c>
      <c r="JC261" t="s">
        <v>179</v>
      </c>
      <c r="JD261" t="s">
        <v>32</v>
      </c>
      <c r="JE261" t="s">
        <v>187</v>
      </c>
      <c r="JF261" s="13">
        <v>1</v>
      </c>
      <c r="JG261" s="13">
        <v>2</v>
      </c>
      <c r="JH261" s="13">
        <v>1</v>
      </c>
      <c r="JI261" s="13">
        <v>1</v>
      </c>
    </row>
    <row r="262" spans="259:269" x14ac:dyDescent="0.3">
      <c r="IY262" s="13">
        <v>153</v>
      </c>
      <c r="IZ262" t="s">
        <v>197</v>
      </c>
      <c r="JA262" t="s">
        <v>382</v>
      </c>
      <c r="JB262" t="s">
        <v>19</v>
      </c>
      <c r="JC262" t="s">
        <v>198</v>
      </c>
      <c r="JD262" t="s">
        <v>34</v>
      </c>
      <c r="JE262" t="s">
        <v>199</v>
      </c>
      <c r="JF262" s="13">
        <v>4</v>
      </c>
      <c r="JG262" s="13">
        <v>4</v>
      </c>
      <c r="JH262" s="13">
        <v>4</v>
      </c>
      <c r="JI262" s="13">
        <v>4</v>
      </c>
    </row>
    <row r="263" spans="259:269" x14ac:dyDescent="0.3">
      <c r="IY263" s="13">
        <v>154</v>
      </c>
      <c r="IZ263" t="s">
        <v>200</v>
      </c>
      <c r="JA263" t="s">
        <v>382</v>
      </c>
      <c r="JB263" t="s">
        <v>19</v>
      </c>
      <c r="JC263" t="s">
        <v>198</v>
      </c>
      <c r="JD263" t="s">
        <v>34</v>
      </c>
      <c r="JE263" t="s">
        <v>199</v>
      </c>
      <c r="JF263" s="13">
        <v>11</v>
      </c>
      <c r="JG263" s="13">
        <v>11</v>
      </c>
      <c r="JH263" s="13">
        <v>11</v>
      </c>
      <c r="JI263" s="13">
        <v>11</v>
      </c>
    </row>
    <row r="264" spans="259:269" x14ac:dyDescent="0.3">
      <c r="IY264" s="13">
        <v>155</v>
      </c>
      <c r="IZ264" t="s">
        <v>201</v>
      </c>
      <c r="JA264" t="s">
        <v>382</v>
      </c>
      <c r="JB264" t="s">
        <v>19</v>
      </c>
      <c r="JC264" t="s">
        <v>198</v>
      </c>
      <c r="JD264" t="s">
        <v>34</v>
      </c>
      <c r="JE264" t="s">
        <v>199</v>
      </c>
      <c r="JF264" s="13">
        <v>1</v>
      </c>
      <c r="JG264" s="13">
        <v>1</v>
      </c>
      <c r="JH264" s="13">
        <v>1</v>
      </c>
      <c r="JI264" s="13">
        <v>1</v>
      </c>
    </row>
    <row r="265" spans="259:269" x14ac:dyDescent="0.3">
      <c r="IY265" s="13">
        <v>156</v>
      </c>
      <c r="IZ265" t="s">
        <v>202</v>
      </c>
      <c r="JA265" t="s">
        <v>382</v>
      </c>
      <c r="JB265" t="s">
        <v>19</v>
      </c>
      <c r="JC265" t="s">
        <v>198</v>
      </c>
      <c r="JD265" t="s">
        <v>34</v>
      </c>
      <c r="JE265" t="s">
        <v>199</v>
      </c>
      <c r="JF265" s="13">
        <v>7</v>
      </c>
      <c r="JG265" s="13">
        <v>40</v>
      </c>
      <c r="JH265" s="13">
        <v>40</v>
      </c>
      <c r="JI265" s="13">
        <v>41</v>
      </c>
    </row>
    <row r="266" spans="259:269" x14ac:dyDescent="0.3">
      <c r="IY266" s="13">
        <v>157</v>
      </c>
      <c r="IZ266" t="s">
        <v>203</v>
      </c>
      <c r="JA266" t="s">
        <v>382</v>
      </c>
      <c r="JB266" t="s">
        <v>19</v>
      </c>
      <c r="JC266" t="s">
        <v>198</v>
      </c>
      <c r="JD266" t="s">
        <v>34</v>
      </c>
      <c r="JE266" t="s">
        <v>199</v>
      </c>
      <c r="JF266" s="13">
        <v>2</v>
      </c>
      <c r="JG266" s="13">
        <v>7</v>
      </c>
      <c r="JH266" s="13">
        <v>8</v>
      </c>
      <c r="JI266" s="13">
        <v>8</v>
      </c>
    </row>
    <row r="267" spans="259:269" x14ac:dyDescent="0.3">
      <c r="IY267" s="13">
        <v>158</v>
      </c>
      <c r="IZ267" t="s">
        <v>204</v>
      </c>
      <c r="JA267" t="s">
        <v>382</v>
      </c>
      <c r="JB267" t="s">
        <v>19</v>
      </c>
      <c r="JC267" t="s">
        <v>198</v>
      </c>
      <c r="JD267" t="s">
        <v>34</v>
      </c>
      <c r="JE267" t="s">
        <v>199</v>
      </c>
      <c r="JF267" s="13">
        <v>1</v>
      </c>
      <c r="JG267" s="13">
        <v>8</v>
      </c>
      <c r="JH267" s="13">
        <v>8</v>
      </c>
      <c r="JI267" s="13">
        <v>8</v>
      </c>
    </row>
    <row r="268" spans="259:269" x14ac:dyDescent="0.3">
      <c r="IY268" s="13">
        <v>159</v>
      </c>
      <c r="IZ268" t="s">
        <v>205</v>
      </c>
      <c r="JA268" t="s">
        <v>382</v>
      </c>
      <c r="JB268" t="s">
        <v>19</v>
      </c>
      <c r="JC268" t="s">
        <v>198</v>
      </c>
      <c r="JD268" t="s">
        <v>34</v>
      </c>
      <c r="JE268" t="s">
        <v>199</v>
      </c>
      <c r="JF268" s="13">
        <v>1</v>
      </c>
      <c r="JG268" s="13">
        <v>1</v>
      </c>
      <c r="JH268" s="13">
        <v>1</v>
      </c>
      <c r="JI268" s="13">
        <v>1</v>
      </c>
    </row>
    <row r="269" spans="259:269" x14ac:dyDescent="0.3">
      <c r="IY269" s="13">
        <v>160</v>
      </c>
      <c r="IZ269" t="s">
        <v>206</v>
      </c>
      <c r="JA269" t="s">
        <v>382</v>
      </c>
      <c r="JB269" t="s">
        <v>19</v>
      </c>
      <c r="JC269" t="s">
        <v>198</v>
      </c>
      <c r="JD269" t="s">
        <v>34</v>
      </c>
      <c r="JE269" t="s">
        <v>199</v>
      </c>
      <c r="JF269" s="13">
        <v>1</v>
      </c>
      <c r="JG269" s="13">
        <v>1</v>
      </c>
      <c r="JH269" s="13">
        <v>1</v>
      </c>
      <c r="JI269" s="13">
        <v>1</v>
      </c>
    </row>
    <row r="270" spans="259:269" x14ac:dyDescent="0.3">
      <c r="IY270" s="13">
        <v>161</v>
      </c>
      <c r="IZ270" t="s">
        <v>207</v>
      </c>
      <c r="JA270" t="s">
        <v>374</v>
      </c>
      <c r="JB270" t="s">
        <v>19</v>
      </c>
      <c r="JC270" t="s">
        <v>198</v>
      </c>
      <c r="JD270" t="s">
        <v>34</v>
      </c>
      <c r="JE270" t="s">
        <v>208</v>
      </c>
      <c r="JF270" s="13">
        <v>10</v>
      </c>
      <c r="JG270" s="13">
        <v>20</v>
      </c>
      <c r="JH270" s="13">
        <v>23</v>
      </c>
      <c r="JI270" s="13">
        <v>20</v>
      </c>
    </row>
    <row r="271" spans="259:269" x14ac:dyDescent="0.3">
      <c r="IY271" s="13">
        <v>162</v>
      </c>
      <c r="IZ271" t="s">
        <v>209</v>
      </c>
      <c r="JA271" t="s">
        <v>383</v>
      </c>
      <c r="JB271" t="s">
        <v>19</v>
      </c>
      <c r="JC271" t="s">
        <v>210</v>
      </c>
      <c r="JD271" t="s">
        <v>36</v>
      </c>
      <c r="JE271" t="s">
        <v>211</v>
      </c>
      <c r="JF271" s="13">
        <v>0</v>
      </c>
      <c r="JG271" s="13">
        <v>2</v>
      </c>
      <c r="JH271" s="13">
        <v>2</v>
      </c>
      <c r="JI271" s="13">
        <v>1</v>
      </c>
    </row>
    <row r="272" spans="259:269" x14ac:dyDescent="0.3">
      <c r="IY272" s="13">
        <v>163</v>
      </c>
      <c r="IZ272" t="s">
        <v>212</v>
      </c>
      <c r="JA272" t="s">
        <v>383</v>
      </c>
      <c r="JB272" t="s">
        <v>19</v>
      </c>
      <c r="JC272" t="s">
        <v>210</v>
      </c>
      <c r="JD272" t="s">
        <v>36</v>
      </c>
      <c r="JE272" t="s">
        <v>211</v>
      </c>
      <c r="JF272" s="13">
        <v>0</v>
      </c>
      <c r="JG272" s="13">
        <v>125</v>
      </c>
      <c r="JH272" s="13">
        <v>125</v>
      </c>
      <c r="JI272" s="13">
        <v>50</v>
      </c>
    </row>
    <row r="273" spans="259:269" x14ac:dyDescent="0.3">
      <c r="IY273" s="13">
        <v>164</v>
      </c>
      <c r="IZ273" t="s">
        <v>412</v>
      </c>
      <c r="JA273" t="s">
        <v>383</v>
      </c>
      <c r="JB273" t="s">
        <v>19</v>
      </c>
      <c r="JC273" t="s">
        <v>210</v>
      </c>
      <c r="JD273" t="s">
        <v>36</v>
      </c>
      <c r="JE273" t="s">
        <v>211</v>
      </c>
      <c r="JF273" s="13">
        <v>0</v>
      </c>
      <c r="JG273" s="13">
        <v>1</v>
      </c>
      <c r="JH273" s="13">
        <v>0</v>
      </c>
      <c r="JI273" s="13">
        <v>0</v>
      </c>
    </row>
    <row r="274" spans="259:269" x14ac:dyDescent="0.3">
      <c r="IY274" s="13">
        <v>165</v>
      </c>
      <c r="IZ274" t="s">
        <v>213</v>
      </c>
      <c r="JA274" t="s">
        <v>383</v>
      </c>
      <c r="JB274" t="s">
        <v>19</v>
      </c>
      <c r="JC274" t="s">
        <v>210</v>
      </c>
      <c r="JD274" t="s">
        <v>36</v>
      </c>
      <c r="JE274" t="s">
        <v>211</v>
      </c>
      <c r="JF274" s="13">
        <v>0</v>
      </c>
      <c r="JG274" s="13">
        <v>4</v>
      </c>
      <c r="JH274" s="13">
        <v>4</v>
      </c>
      <c r="JI274" s="13">
        <v>4</v>
      </c>
    </row>
    <row r="275" spans="259:269" x14ac:dyDescent="0.3">
      <c r="IY275" s="13">
        <v>166</v>
      </c>
      <c r="IZ275" t="s">
        <v>214</v>
      </c>
      <c r="JA275" t="s">
        <v>383</v>
      </c>
      <c r="JB275" t="s">
        <v>19</v>
      </c>
      <c r="JC275" t="s">
        <v>210</v>
      </c>
      <c r="JD275" t="s">
        <v>36</v>
      </c>
      <c r="JE275" t="s">
        <v>211</v>
      </c>
      <c r="JF275" s="13">
        <v>1</v>
      </c>
      <c r="JG275" s="13">
        <v>1</v>
      </c>
      <c r="JH275" s="13">
        <v>1</v>
      </c>
      <c r="JI275" s="13">
        <v>1</v>
      </c>
    </row>
    <row r="276" spans="259:269" x14ac:dyDescent="0.3">
      <c r="IY276" s="13">
        <v>167</v>
      </c>
      <c r="IZ276" t="s">
        <v>215</v>
      </c>
      <c r="JA276" t="s">
        <v>383</v>
      </c>
      <c r="JB276" t="s">
        <v>19</v>
      </c>
      <c r="JC276" t="s">
        <v>210</v>
      </c>
      <c r="JD276" t="s">
        <v>36</v>
      </c>
      <c r="JE276" t="s">
        <v>211</v>
      </c>
      <c r="JF276" s="13">
        <v>1</v>
      </c>
      <c r="JG276" s="13">
        <v>1</v>
      </c>
      <c r="JH276" s="13">
        <v>1</v>
      </c>
      <c r="JI276" s="13">
        <v>1</v>
      </c>
    </row>
    <row r="277" spans="259:269" x14ac:dyDescent="0.3">
      <c r="IY277" s="13">
        <v>168</v>
      </c>
      <c r="IZ277" t="s">
        <v>216</v>
      </c>
      <c r="JA277" t="s">
        <v>383</v>
      </c>
      <c r="JB277" t="s">
        <v>19</v>
      </c>
      <c r="JC277" t="s">
        <v>210</v>
      </c>
      <c r="JD277" t="s">
        <v>36</v>
      </c>
      <c r="JE277" t="s">
        <v>211</v>
      </c>
      <c r="JF277" s="13">
        <v>800</v>
      </c>
      <c r="JG277" s="13">
        <v>1100</v>
      </c>
      <c r="JH277" s="13">
        <v>1100</v>
      </c>
      <c r="JI277" s="13">
        <v>1000</v>
      </c>
    </row>
    <row r="278" spans="259:269" x14ac:dyDescent="0.3">
      <c r="IY278" s="13">
        <v>169</v>
      </c>
      <c r="IZ278" t="s">
        <v>217</v>
      </c>
      <c r="JA278" t="s">
        <v>383</v>
      </c>
      <c r="JB278" t="s">
        <v>19</v>
      </c>
      <c r="JC278" t="s">
        <v>210</v>
      </c>
      <c r="JD278" t="s">
        <v>36</v>
      </c>
      <c r="JE278" t="s">
        <v>211</v>
      </c>
      <c r="JF278" s="13">
        <v>0</v>
      </c>
      <c r="JG278" s="13">
        <v>1</v>
      </c>
      <c r="JH278" s="13">
        <v>2</v>
      </c>
      <c r="JI278" s="13">
        <v>1</v>
      </c>
    </row>
    <row r="279" spans="259:269" x14ac:dyDescent="0.3">
      <c r="IY279" s="13">
        <v>170</v>
      </c>
      <c r="IZ279" t="s">
        <v>413</v>
      </c>
      <c r="JA279" t="s">
        <v>378</v>
      </c>
      <c r="JB279" t="s">
        <v>19</v>
      </c>
      <c r="JC279" t="s">
        <v>210</v>
      </c>
      <c r="JD279" t="s">
        <v>36</v>
      </c>
      <c r="JE279" t="s">
        <v>218</v>
      </c>
      <c r="JF279" s="13">
        <v>500</v>
      </c>
      <c r="JG279" s="13">
        <v>500</v>
      </c>
      <c r="JH279" s="13">
        <v>500</v>
      </c>
      <c r="JI279" s="13">
        <v>500</v>
      </c>
    </row>
    <row r="280" spans="259:269" x14ac:dyDescent="0.3">
      <c r="IY280" s="13">
        <v>171</v>
      </c>
      <c r="IZ280" t="s">
        <v>414</v>
      </c>
      <c r="JA280" t="s">
        <v>383</v>
      </c>
      <c r="JB280" t="s">
        <v>19</v>
      </c>
      <c r="JC280" t="s">
        <v>210</v>
      </c>
      <c r="JD280" t="s">
        <v>36</v>
      </c>
      <c r="JE280" t="s">
        <v>218</v>
      </c>
      <c r="JF280" s="13">
        <v>10</v>
      </c>
      <c r="JG280" s="13">
        <v>70</v>
      </c>
      <c r="JH280" s="13">
        <v>70</v>
      </c>
      <c r="JI280" s="13">
        <v>50</v>
      </c>
    </row>
    <row r="281" spans="259:269" x14ac:dyDescent="0.3">
      <c r="IY281" s="13">
        <v>172</v>
      </c>
      <c r="IZ281" t="s">
        <v>415</v>
      </c>
      <c r="JA281" t="s">
        <v>383</v>
      </c>
      <c r="JB281" t="s">
        <v>19</v>
      </c>
      <c r="JC281" t="s">
        <v>210</v>
      </c>
      <c r="JD281" t="s">
        <v>36</v>
      </c>
      <c r="JE281" t="s">
        <v>218</v>
      </c>
      <c r="JF281" s="13">
        <v>1</v>
      </c>
      <c r="JG281" s="13">
        <v>4</v>
      </c>
      <c r="JH281" s="13">
        <v>4</v>
      </c>
      <c r="JI281" s="13">
        <v>1</v>
      </c>
    </row>
    <row r="282" spans="259:269" x14ac:dyDescent="0.3">
      <c r="IY282" s="13">
        <v>173</v>
      </c>
      <c r="IZ282" t="s">
        <v>416</v>
      </c>
      <c r="JA282" t="s">
        <v>384</v>
      </c>
      <c r="JB282" t="s">
        <v>219</v>
      </c>
      <c r="JC282" t="s">
        <v>220</v>
      </c>
      <c r="JD282" t="s">
        <v>38</v>
      </c>
      <c r="JE282" t="s">
        <v>221</v>
      </c>
      <c r="JF282" s="13">
        <v>1</v>
      </c>
      <c r="JG282" s="13">
        <v>4</v>
      </c>
      <c r="JH282" s="13">
        <v>3</v>
      </c>
      <c r="JI282" s="13">
        <v>3</v>
      </c>
    </row>
    <row r="283" spans="259:269" x14ac:dyDescent="0.3">
      <c r="IY283" s="13">
        <v>174</v>
      </c>
      <c r="IZ283" t="s">
        <v>222</v>
      </c>
      <c r="JA283" t="s">
        <v>384</v>
      </c>
      <c r="JB283" t="s">
        <v>219</v>
      </c>
      <c r="JC283" t="s">
        <v>220</v>
      </c>
      <c r="JD283" t="s">
        <v>38</v>
      </c>
      <c r="JE283" t="s">
        <v>221</v>
      </c>
      <c r="JF283" s="13">
        <v>3</v>
      </c>
      <c r="JG283" s="13">
        <v>3</v>
      </c>
      <c r="JH283" s="13">
        <v>1</v>
      </c>
      <c r="JI283" s="13">
        <v>1</v>
      </c>
    </row>
    <row r="284" spans="259:269" x14ac:dyDescent="0.3">
      <c r="IY284" s="13">
        <v>175</v>
      </c>
      <c r="IZ284" t="s">
        <v>223</v>
      </c>
      <c r="JA284" t="s">
        <v>384</v>
      </c>
      <c r="JB284" t="s">
        <v>219</v>
      </c>
      <c r="JC284" t="s">
        <v>220</v>
      </c>
      <c r="JD284" t="s">
        <v>38</v>
      </c>
      <c r="JE284" t="s">
        <v>221</v>
      </c>
      <c r="JF284" s="13">
        <v>0</v>
      </c>
      <c r="JG284" s="13">
        <v>1</v>
      </c>
      <c r="JH284" s="13">
        <v>0</v>
      </c>
      <c r="JI284" s="13">
        <v>0</v>
      </c>
    </row>
    <row r="285" spans="259:269" x14ac:dyDescent="0.3">
      <c r="IY285" s="13">
        <v>176</v>
      </c>
      <c r="IZ285" t="s">
        <v>224</v>
      </c>
      <c r="JA285" t="s">
        <v>384</v>
      </c>
      <c r="JB285" t="s">
        <v>219</v>
      </c>
      <c r="JC285" t="s">
        <v>220</v>
      </c>
      <c r="JD285" t="s">
        <v>38</v>
      </c>
      <c r="JE285" t="s">
        <v>221</v>
      </c>
      <c r="JF285" s="13">
        <v>0</v>
      </c>
      <c r="JG285" s="13">
        <v>1</v>
      </c>
      <c r="JH285" s="13">
        <v>1</v>
      </c>
      <c r="JI285" s="13">
        <v>0</v>
      </c>
    </row>
    <row r="286" spans="259:269" x14ac:dyDescent="0.3">
      <c r="IY286" s="13">
        <v>177</v>
      </c>
      <c r="IZ286" t="s">
        <v>225</v>
      </c>
      <c r="JA286" t="s">
        <v>384</v>
      </c>
      <c r="JB286" t="s">
        <v>219</v>
      </c>
      <c r="JC286" t="s">
        <v>220</v>
      </c>
      <c r="JD286" t="s">
        <v>38</v>
      </c>
      <c r="JE286" t="s">
        <v>221</v>
      </c>
      <c r="JF286" s="13">
        <v>0</v>
      </c>
      <c r="JG286" s="13">
        <v>9500</v>
      </c>
      <c r="JH286" s="13">
        <v>10000</v>
      </c>
      <c r="JI286" s="13">
        <v>16700</v>
      </c>
    </row>
    <row r="287" spans="259:269" x14ac:dyDescent="0.3">
      <c r="IY287" s="13">
        <v>178</v>
      </c>
      <c r="IZ287" t="s">
        <v>226</v>
      </c>
      <c r="JA287" t="s">
        <v>384</v>
      </c>
      <c r="JB287" t="s">
        <v>219</v>
      </c>
      <c r="JC287" t="s">
        <v>220</v>
      </c>
      <c r="JD287" t="s">
        <v>38</v>
      </c>
      <c r="JE287" t="s">
        <v>221</v>
      </c>
      <c r="JF287" s="13">
        <v>0</v>
      </c>
      <c r="JG287" s="13">
        <v>1</v>
      </c>
      <c r="JH287" s="13">
        <v>1</v>
      </c>
      <c r="JI287" s="13">
        <v>0</v>
      </c>
    </row>
    <row r="288" spans="259:269" x14ac:dyDescent="0.3">
      <c r="IY288" s="13">
        <v>179</v>
      </c>
      <c r="IZ288" t="s">
        <v>417</v>
      </c>
      <c r="JA288" t="s">
        <v>384</v>
      </c>
      <c r="JB288" t="s">
        <v>219</v>
      </c>
      <c r="JC288" t="s">
        <v>220</v>
      </c>
      <c r="JD288" t="s">
        <v>38</v>
      </c>
      <c r="JE288" t="s">
        <v>221</v>
      </c>
      <c r="JF288" s="13">
        <v>0</v>
      </c>
      <c r="JG288" s="13">
        <v>0.04</v>
      </c>
      <c r="JH288" s="13">
        <v>0.04</v>
      </c>
      <c r="JI288" s="13">
        <v>0.04</v>
      </c>
    </row>
    <row r="289" spans="259:269" x14ac:dyDescent="0.3">
      <c r="IY289" s="13">
        <v>180</v>
      </c>
      <c r="IZ289" t="s">
        <v>227</v>
      </c>
      <c r="JA289" t="s">
        <v>384</v>
      </c>
      <c r="JB289" t="s">
        <v>219</v>
      </c>
      <c r="JC289" t="s">
        <v>220</v>
      </c>
      <c r="JD289" t="s">
        <v>38</v>
      </c>
      <c r="JE289" t="s">
        <v>221</v>
      </c>
      <c r="JF289" s="13">
        <v>1</v>
      </c>
      <c r="JG289" s="13">
        <v>1</v>
      </c>
      <c r="JH289" s="13">
        <v>1</v>
      </c>
      <c r="JI289" s="13">
        <v>1</v>
      </c>
    </row>
    <row r="290" spans="259:269" x14ac:dyDescent="0.3">
      <c r="IY290" s="13">
        <v>181</v>
      </c>
      <c r="IZ290" t="s">
        <v>228</v>
      </c>
      <c r="JA290" t="s">
        <v>374</v>
      </c>
      <c r="JB290" t="s">
        <v>219</v>
      </c>
      <c r="JC290" t="s">
        <v>220</v>
      </c>
      <c r="JD290" t="s">
        <v>38</v>
      </c>
      <c r="JE290" t="s">
        <v>229</v>
      </c>
      <c r="JF290" s="13">
        <v>8</v>
      </c>
      <c r="JG290" s="13">
        <v>6</v>
      </c>
      <c r="JH290" s="13">
        <v>6</v>
      </c>
      <c r="JI290" s="13">
        <v>5.74</v>
      </c>
    </row>
    <row r="291" spans="259:269" x14ac:dyDescent="0.3">
      <c r="IY291" s="13">
        <v>182</v>
      </c>
      <c r="IZ291" t="s">
        <v>230</v>
      </c>
      <c r="JA291" t="s">
        <v>374</v>
      </c>
      <c r="JB291" t="s">
        <v>219</v>
      </c>
      <c r="JC291" t="s">
        <v>220</v>
      </c>
      <c r="JD291" t="s">
        <v>38</v>
      </c>
      <c r="JE291" t="s">
        <v>229</v>
      </c>
      <c r="JF291" s="13">
        <v>0</v>
      </c>
      <c r="JG291" s="13">
        <v>10</v>
      </c>
      <c r="JH291" s="13">
        <v>10</v>
      </c>
      <c r="JI291" s="13">
        <v>10</v>
      </c>
    </row>
    <row r="292" spans="259:269" x14ac:dyDescent="0.3">
      <c r="IY292" s="13">
        <v>183</v>
      </c>
      <c r="IZ292" t="s">
        <v>231</v>
      </c>
      <c r="JA292" t="s">
        <v>374</v>
      </c>
      <c r="JB292" t="s">
        <v>219</v>
      </c>
      <c r="JC292" t="s">
        <v>220</v>
      </c>
      <c r="JD292" t="s">
        <v>38</v>
      </c>
      <c r="JE292" t="s">
        <v>229</v>
      </c>
      <c r="JF292" s="13">
        <v>0</v>
      </c>
      <c r="JG292" s="13">
        <v>1</v>
      </c>
      <c r="JH292" s="13">
        <v>1</v>
      </c>
      <c r="JI292" s="13">
        <v>1</v>
      </c>
    </row>
    <row r="293" spans="259:269" x14ac:dyDescent="0.3">
      <c r="IY293" s="13">
        <v>184</v>
      </c>
      <c r="IZ293" t="s">
        <v>232</v>
      </c>
      <c r="JA293" t="s">
        <v>374</v>
      </c>
      <c r="JB293" t="s">
        <v>219</v>
      </c>
      <c r="JC293" t="s">
        <v>220</v>
      </c>
      <c r="JD293" t="s">
        <v>38</v>
      </c>
      <c r="JE293" t="s">
        <v>229</v>
      </c>
      <c r="JF293" s="13">
        <v>0</v>
      </c>
      <c r="JG293" s="13">
        <v>270</v>
      </c>
      <c r="JH293" s="13">
        <v>272</v>
      </c>
      <c r="JI293" s="13">
        <v>270</v>
      </c>
    </row>
    <row r="294" spans="259:269" x14ac:dyDescent="0.3">
      <c r="IY294" s="13">
        <v>185</v>
      </c>
      <c r="IZ294" t="s">
        <v>233</v>
      </c>
      <c r="JA294" t="s">
        <v>374</v>
      </c>
      <c r="JB294" t="s">
        <v>219</v>
      </c>
      <c r="JC294" t="s">
        <v>220</v>
      </c>
      <c r="JD294" t="s">
        <v>38</v>
      </c>
      <c r="JE294" t="s">
        <v>229</v>
      </c>
      <c r="JF294" s="13">
        <v>2000</v>
      </c>
      <c r="JG294" s="13">
        <v>200</v>
      </c>
      <c r="JH294" s="13">
        <v>200</v>
      </c>
      <c r="JI294" s="13">
        <v>100</v>
      </c>
    </row>
    <row r="295" spans="259:269" x14ac:dyDescent="0.3">
      <c r="IY295" s="13">
        <v>186</v>
      </c>
      <c r="IZ295" t="s">
        <v>418</v>
      </c>
      <c r="JA295" t="s">
        <v>374</v>
      </c>
      <c r="JB295" t="s">
        <v>219</v>
      </c>
      <c r="JC295" t="s">
        <v>220</v>
      </c>
      <c r="JD295" t="s">
        <v>38</v>
      </c>
      <c r="JE295" t="s">
        <v>229</v>
      </c>
      <c r="JF295" s="13">
        <v>0.5</v>
      </c>
      <c r="JG295" s="13">
        <v>0.5</v>
      </c>
      <c r="JH295" s="13">
        <v>0.5</v>
      </c>
      <c r="JI295" s="13">
        <v>0.5</v>
      </c>
    </row>
    <row r="296" spans="259:269" x14ac:dyDescent="0.3">
      <c r="IY296" s="13">
        <v>187</v>
      </c>
      <c r="IZ296" t="s">
        <v>234</v>
      </c>
      <c r="JA296" t="s">
        <v>385</v>
      </c>
      <c r="JB296" t="s">
        <v>219</v>
      </c>
      <c r="JC296" t="s">
        <v>235</v>
      </c>
      <c r="JD296" t="s">
        <v>40</v>
      </c>
      <c r="JE296" t="s">
        <v>236</v>
      </c>
      <c r="JF296" s="13">
        <v>2</v>
      </c>
      <c r="JG296" s="13">
        <v>1</v>
      </c>
      <c r="JH296" s="13">
        <v>1</v>
      </c>
      <c r="JI296" s="13">
        <v>1</v>
      </c>
    </row>
    <row r="297" spans="259:269" x14ac:dyDescent="0.3">
      <c r="IY297" s="13">
        <v>188</v>
      </c>
      <c r="IZ297" t="s">
        <v>237</v>
      </c>
      <c r="JA297" t="s">
        <v>385</v>
      </c>
      <c r="JB297" t="s">
        <v>219</v>
      </c>
      <c r="JC297" t="s">
        <v>235</v>
      </c>
      <c r="JD297" t="s">
        <v>40</v>
      </c>
      <c r="JE297" t="s">
        <v>236</v>
      </c>
      <c r="JF297" s="13">
        <v>0</v>
      </c>
      <c r="JG297" s="13">
        <v>4</v>
      </c>
      <c r="JH297" s="13">
        <v>3</v>
      </c>
      <c r="JI297" s="13">
        <v>3</v>
      </c>
    </row>
    <row r="298" spans="259:269" x14ac:dyDescent="0.3">
      <c r="IY298" s="13">
        <v>189</v>
      </c>
      <c r="IZ298" t="s">
        <v>238</v>
      </c>
      <c r="JA298" t="s">
        <v>385</v>
      </c>
      <c r="JB298" t="s">
        <v>219</v>
      </c>
      <c r="JC298" t="s">
        <v>235</v>
      </c>
      <c r="JD298" t="s">
        <v>40</v>
      </c>
      <c r="JE298" t="s">
        <v>236</v>
      </c>
      <c r="JF298" s="13">
        <v>0</v>
      </c>
      <c r="JG298" s="13">
        <v>3</v>
      </c>
      <c r="JH298" s="13">
        <v>1</v>
      </c>
      <c r="JI298" s="13">
        <v>1</v>
      </c>
    </row>
    <row r="299" spans="259:269" x14ac:dyDescent="0.3">
      <c r="IY299" s="13">
        <v>190</v>
      </c>
      <c r="IZ299" t="s">
        <v>239</v>
      </c>
      <c r="JA299" t="s">
        <v>385</v>
      </c>
      <c r="JB299" t="s">
        <v>219</v>
      </c>
      <c r="JC299" t="s">
        <v>235</v>
      </c>
      <c r="JD299" t="s">
        <v>40</v>
      </c>
      <c r="JE299" t="s">
        <v>236</v>
      </c>
      <c r="JF299" s="13">
        <v>0</v>
      </c>
      <c r="JG299" s="13">
        <v>3</v>
      </c>
      <c r="JH299" s="13">
        <v>4</v>
      </c>
      <c r="JI299" s="13">
        <v>3</v>
      </c>
    </row>
    <row r="300" spans="259:269" x14ac:dyDescent="0.3">
      <c r="IY300" s="13">
        <v>191</v>
      </c>
      <c r="IZ300" t="s">
        <v>240</v>
      </c>
      <c r="JA300" t="s">
        <v>385</v>
      </c>
      <c r="JB300" t="s">
        <v>219</v>
      </c>
      <c r="JC300" t="s">
        <v>235</v>
      </c>
      <c r="JD300" t="s">
        <v>40</v>
      </c>
      <c r="JE300" t="s">
        <v>236</v>
      </c>
      <c r="JF300" s="13">
        <v>1</v>
      </c>
      <c r="JG300" s="13">
        <v>1</v>
      </c>
      <c r="JH300" s="13">
        <v>1</v>
      </c>
      <c r="JI300" s="13">
        <v>1</v>
      </c>
    </row>
    <row r="301" spans="259:269" x14ac:dyDescent="0.3">
      <c r="IY301" s="13">
        <v>192</v>
      </c>
      <c r="IZ301" t="s">
        <v>419</v>
      </c>
      <c r="JA301" t="s">
        <v>386</v>
      </c>
      <c r="JB301" t="s">
        <v>219</v>
      </c>
      <c r="JC301" t="s">
        <v>241</v>
      </c>
      <c r="JD301" t="s">
        <v>42</v>
      </c>
      <c r="JE301" t="s">
        <v>242</v>
      </c>
      <c r="JF301" s="13">
        <v>1</v>
      </c>
      <c r="JG301" s="13">
        <v>1</v>
      </c>
      <c r="JH301" s="13">
        <v>1</v>
      </c>
      <c r="JI301" s="13">
        <v>1</v>
      </c>
    </row>
    <row r="302" spans="259:269" x14ac:dyDescent="0.3">
      <c r="IY302" s="13">
        <v>193</v>
      </c>
      <c r="IZ302" t="s">
        <v>243</v>
      </c>
      <c r="JA302" t="s">
        <v>386</v>
      </c>
      <c r="JB302" t="s">
        <v>219</v>
      </c>
      <c r="JC302" t="s">
        <v>241</v>
      </c>
      <c r="JD302" t="s">
        <v>42</v>
      </c>
      <c r="JE302" t="s">
        <v>242</v>
      </c>
      <c r="JF302" s="13">
        <v>1</v>
      </c>
      <c r="JG302" s="13">
        <v>1</v>
      </c>
      <c r="JH302" s="13">
        <v>1</v>
      </c>
      <c r="JI302" s="13">
        <v>1</v>
      </c>
    </row>
    <row r="303" spans="259:269" x14ac:dyDescent="0.3">
      <c r="IY303" s="13">
        <v>194</v>
      </c>
      <c r="IZ303" t="s">
        <v>244</v>
      </c>
      <c r="JA303" t="s">
        <v>386</v>
      </c>
      <c r="JB303" t="s">
        <v>219</v>
      </c>
      <c r="JC303" t="s">
        <v>241</v>
      </c>
      <c r="JD303" t="s">
        <v>42</v>
      </c>
      <c r="JE303" t="s">
        <v>242</v>
      </c>
      <c r="JF303" s="13">
        <v>1</v>
      </c>
      <c r="JG303" s="13">
        <v>1</v>
      </c>
      <c r="JH303" s="13">
        <v>1</v>
      </c>
      <c r="JI303" s="13">
        <v>1</v>
      </c>
    </row>
    <row r="304" spans="259:269" x14ac:dyDescent="0.3">
      <c r="IY304" s="13">
        <v>195</v>
      </c>
      <c r="IZ304" t="s">
        <v>420</v>
      </c>
      <c r="JA304" t="s">
        <v>386</v>
      </c>
      <c r="JB304" t="s">
        <v>219</v>
      </c>
      <c r="JC304" t="s">
        <v>241</v>
      </c>
      <c r="JD304" t="s">
        <v>42</v>
      </c>
      <c r="JE304" t="s">
        <v>242</v>
      </c>
      <c r="JF304" s="13">
        <v>3</v>
      </c>
      <c r="JG304" s="13">
        <v>3</v>
      </c>
      <c r="JH304" s="13">
        <v>3</v>
      </c>
      <c r="JI304" s="13">
        <v>3</v>
      </c>
    </row>
    <row r="305" spans="259:269" x14ac:dyDescent="0.3">
      <c r="IY305" s="13">
        <v>196</v>
      </c>
      <c r="IZ305" t="s">
        <v>245</v>
      </c>
      <c r="JA305" t="s">
        <v>386</v>
      </c>
      <c r="JB305" t="s">
        <v>219</v>
      </c>
      <c r="JC305" t="s">
        <v>241</v>
      </c>
      <c r="JD305" t="s">
        <v>42</v>
      </c>
      <c r="JE305" t="s">
        <v>242</v>
      </c>
      <c r="JF305" s="13">
        <v>1</v>
      </c>
      <c r="JG305" s="13">
        <v>1</v>
      </c>
      <c r="JH305" s="13">
        <v>1</v>
      </c>
      <c r="JI305" s="13">
        <v>1</v>
      </c>
    </row>
    <row r="306" spans="259:269" x14ac:dyDescent="0.3">
      <c r="IY306" s="13">
        <v>197</v>
      </c>
      <c r="IZ306" t="s">
        <v>246</v>
      </c>
      <c r="JA306" t="s">
        <v>386</v>
      </c>
      <c r="JB306" t="s">
        <v>219</v>
      </c>
      <c r="JC306" t="s">
        <v>241</v>
      </c>
      <c r="JD306" t="s">
        <v>42</v>
      </c>
      <c r="JE306" t="s">
        <v>242</v>
      </c>
      <c r="JF306" s="13">
        <v>1</v>
      </c>
      <c r="JG306" s="13">
        <v>1</v>
      </c>
      <c r="JH306" s="13">
        <v>1</v>
      </c>
      <c r="JI306" s="13">
        <v>1</v>
      </c>
    </row>
    <row r="307" spans="259:269" x14ac:dyDescent="0.3">
      <c r="IY307" s="13">
        <v>198</v>
      </c>
      <c r="IZ307" t="s">
        <v>247</v>
      </c>
      <c r="JA307" t="s">
        <v>386</v>
      </c>
      <c r="JB307" t="s">
        <v>219</v>
      </c>
      <c r="JC307" t="s">
        <v>241</v>
      </c>
      <c r="JD307" t="s">
        <v>42</v>
      </c>
      <c r="JE307" t="s">
        <v>242</v>
      </c>
      <c r="JF307" s="13">
        <v>1</v>
      </c>
      <c r="JG307" s="13">
        <v>2</v>
      </c>
      <c r="JH307" s="13">
        <v>2</v>
      </c>
      <c r="JI307" s="13">
        <v>2</v>
      </c>
    </row>
    <row r="308" spans="259:269" x14ac:dyDescent="0.3">
      <c r="IY308" s="13">
        <v>199</v>
      </c>
      <c r="IZ308" t="s">
        <v>248</v>
      </c>
      <c r="JA308" t="s">
        <v>386</v>
      </c>
      <c r="JB308" t="s">
        <v>219</v>
      </c>
      <c r="JC308" t="s">
        <v>241</v>
      </c>
      <c r="JD308" t="s">
        <v>42</v>
      </c>
      <c r="JE308" t="s">
        <v>242</v>
      </c>
      <c r="JF308" s="13">
        <v>1</v>
      </c>
      <c r="JG308" s="13">
        <v>1</v>
      </c>
      <c r="JH308" s="13">
        <v>1</v>
      </c>
      <c r="JI308" s="13">
        <v>1</v>
      </c>
    </row>
    <row r="309" spans="259:269" x14ac:dyDescent="0.3">
      <c r="IY309" s="13">
        <v>200</v>
      </c>
      <c r="IZ309" t="s">
        <v>249</v>
      </c>
      <c r="JA309" t="s">
        <v>386</v>
      </c>
      <c r="JB309" t="s">
        <v>219</v>
      </c>
      <c r="JC309" t="s">
        <v>241</v>
      </c>
      <c r="JD309" t="s">
        <v>42</v>
      </c>
      <c r="JE309" t="s">
        <v>242</v>
      </c>
      <c r="JF309" s="13">
        <v>1</v>
      </c>
      <c r="JG309" s="13">
        <v>1</v>
      </c>
      <c r="JH309" s="13">
        <v>1</v>
      </c>
      <c r="JI309" s="13">
        <v>1</v>
      </c>
    </row>
    <row r="310" spans="259:269" x14ac:dyDescent="0.3">
      <c r="IY310" s="13">
        <v>201</v>
      </c>
      <c r="IZ310" t="s">
        <v>421</v>
      </c>
      <c r="JA310" t="s">
        <v>387</v>
      </c>
      <c r="JB310" t="s">
        <v>250</v>
      </c>
      <c r="JC310" t="s">
        <v>251</v>
      </c>
      <c r="JD310" t="s">
        <v>44</v>
      </c>
      <c r="JE310" t="s">
        <v>252</v>
      </c>
      <c r="JF310" s="13">
        <v>1</v>
      </c>
      <c r="JG310" s="13">
        <v>1</v>
      </c>
      <c r="JH310" s="13">
        <v>1</v>
      </c>
      <c r="JI310" s="13">
        <v>1</v>
      </c>
    </row>
    <row r="311" spans="259:269" x14ac:dyDescent="0.3">
      <c r="IY311" s="13">
        <v>202</v>
      </c>
      <c r="IZ311" t="s">
        <v>253</v>
      </c>
      <c r="JA311" t="s">
        <v>387</v>
      </c>
      <c r="JB311" t="s">
        <v>250</v>
      </c>
      <c r="JC311" t="s">
        <v>251</v>
      </c>
      <c r="JD311" t="s">
        <v>44</v>
      </c>
      <c r="JE311" t="s">
        <v>252</v>
      </c>
      <c r="JF311" s="13">
        <v>1</v>
      </c>
      <c r="JG311" s="13">
        <v>2</v>
      </c>
      <c r="JH311" s="13">
        <v>1</v>
      </c>
      <c r="JI311" s="13">
        <v>1</v>
      </c>
    </row>
    <row r="312" spans="259:269" x14ac:dyDescent="0.3">
      <c r="IY312" s="13">
        <v>203</v>
      </c>
      <c r="IZ312" t="s">
        <v>254</v>
      </c>
      <c r="JA312" t="s">
        <v>387</v>
      </c>
      <c r="JB312" t="s">
        <v>250</v>
      </c>
      <c r="JC312" t="s">
        <v>251</v>
      </c>
      <c r="JD312" t="s">
        <v>44</v>
      </c>
      <c r="JE312" t="s">
        <v>252</v>
      </c>
      <c r="JF312" s="13">
        <v>1</v>
      </c>
      <c r="JG312" s="13">
        <v>1</v>
      </c>
      <c r="JH312" s="13">
        <v>1</v>
      </c>
      <c r="JI312" s="13">
        <v>1</v>
      </c>
    </row>
    <row r="313" spans="259:269" x14ac:dyDescent="0.3">
      <c r="IY313" s="13">
        <v>204</v>
      </c>
      <c r="IZ313" t="s">
        <v>255</v>
      </c>
      <c r="JA313" t="s">
        <v>387</v>
      </c>
      <c r="JB313" t="s">
        <v>250</v>
      </c>
      <c r="JC313" t="s">
        <v>251</v>
      </c>
      <c r="JD313" t="s">
        <v>44</v>
      </c>
      <c r="JE313" t="s">
        <v>252</v>
      </c>
      <c r="JF313" s="13">
        <v>100</v>
      </c>
      <c r="JG313" s="13">
        <v>400</v>
      </c>
      <c r="JH313" s="13">
        <v>400</v>
      </c>
      <c r="JI313" s="13">
        <v>400</v>
      </c>
    </row>
    <row r="314" spans="259:269" x14ac:dyDescent="0.3">
      <c r="IY314" s="13">
        <v>205</v>
      </c>
      <c r="IZ314" t="s">
        <v>422</v>
      </c>
      <c r="JA314" t="s">
        <v>387</v>
      </c>
      <c r="JB314" t="s">
        <v>250</v>
      </c>
      <c r="JC314" t="s">
        <v>251</v>
      </c>
      <c r="JD314" t="s">
        <v>44</v>
      </c>
      <c r="JE314" t="s">
        <v>252</v>
      </c>
      <c r="JF314" s="13">
        <v>0</v>
      </c>
      <c r="JG314" s="13">
        <v>0.5</v>
      </c>
      <c r="JH314" s="13">
        <v>0.5</v>
      </c>
      <c r="JI314" s="13">
        <v>0</v>
      </c>
    </row>
    <row r="315" spans="259:269" x14ac:dyDescent="0.3">
      <c r="IY315" s="13">
        <v>206</v>
      </c>
      <c r="IZ315" t="s">
        <v>256</v>
      </c>
      <c r="JA315" t="s">
        <v>387</v>
      </c>
      <c r="JB315" t="s">
        <v>250</v>
      </c>
      <c r="JC315" t="s">
        <v>251</v>
      </c>
      <c r="JD315" t="s">
        <v>44</v>
      </c>
      <c r="JE315" t="s">
        <v>252</v>
      </c>
      <c r="JF315" s="13">
        <v>0</v>
      </c>
      <c r="JG315" s="13">
        <v>100</v>
      </c>
      <c r="JH315" s="13">
        <v>100</v>
      </c>
      <c r="JI315" s="13">
        <v>100</v>
      </c>
    </row>
    <row r="316" spans="259:269" x14ac:dyDescent="0.3">
      <c r="IY316" s="13">
        <v>207</v>
      </c>
      <c r="IZ316" t="s">
        <v>257</v>
      </c>
      <c r="JA316" t="s">
        <v>387</v>
      </c>
      <c r="JB316" t="s">
        <v>250</v>
      </c>
      <c r="JC316" t="s">
        <v>251</v>
      </c>
      <c r="JD316" t="s">
        <v>44</v>
      </c>
      <c r="JE316" t="s">
        <v>258</v>
      </c>
      <c r="JF316" s="13">
        <v>0</v>
      </c>
      <c r="JG316" s="13">
        <v>0.5</v>
      </c>
      <c r="JH316" s="13">
        <v>0.5</v>
      </c>
      <c r="JI316" s="13">
        <v>0</v>
      </c>
    </row>
    <row r="317" spans="259:269" x14ac:dyDescent="0.3">
      <c r="IY317" s="13">
        <v>208</v>
      </c>
      <c r="IZ317" t="s">
        <v>259</v>
      </c>
      <c r="JA317" t="s">
        <v>387</v>
      </c>
      <c r="JB317" t="s">
        <v>250</v>
      </c>
      <c r="JC317" t="s">
        <v>251</v>
      </c>
      <c r="JD317" t="s">
        <v>44</v>
      </c>
      <c r="JE317" t="s">
        <v>258</v>
      </c>
      <c r="JF317" s="13">
        <v>0.5</v>
      </c>
      <c r="JG317" s="13">
        <v>0.5</v>
      </c>
      <c r="JH317" s="13">
        <v>0.5</v>
      </c>
      <c r="JI317" s="13">
        <v>0.5</v>
      </c>
    </row>
    <row r="318" spans="259:269" x14ac:dyDescent="0.3">
      <c r="IY318" s="13">
        <v>209</v>
      </c>
      <c r="IZ318" t="s">
        <v>260</v>
      </c>
      <c r="JA318" t="s">
        <v>387</v>
      </c>
      <c r="JB318" t="s">
        <v>250</v>
      </c>
      <c r="JC318" t="s">
        <v>251</v>
      </c>
      <c r="JD318" t="s">
        <v>44</v>
      </c>
      <c r="JE318" t="s">
        <v>258</v>
      </c>
      <c r="JF318" s="13">
        <v>0</v>
      </c>
      <c r="JG318" s="13">
        <v>1</v>
      </c>
      <c r="JH318" s="13">
        <v>1</v>
      </c>
      <c r="JI318" s="13">
        <v>0</v>
      </c>
    </row>
    <row r="319" spans="259:269" x14ac:dyDescent="0.3">
      <c r="IY319" s="13">
        <v>210</v>
      </c>
      <c r="IZ319" t="s">
        <v>261</v>
      </c>
      <c r="JA319" t="s">
        <v>387</v>
      </c>
      <c r="JB319" t="s">
        <v>250</v>
      </c>
      <c r="JC319" t="s">
        <v>251</v>
      </c>
      <c r="JD319" t="s">
        <v>44</v>
      </c>
      <c r="JE319" t="s">
        <v>258</v>
      </c>
      <c r="JF319" s="13">
        <v>0</v>
      </c>
      <c r="JG319" s="13">
        <v>0.5</v>
      </c>
      <c r="JH319" s="13">
        <v>0.5</v>
      </c>
      <c r="JI319" s="13">
        <v>0</v>
      </c>
    </row>
    <row r="320" spans="259:269" x14ac:dyDescent="0.3">
      <c r="IY320" s="13">
        <v>211</v>
      </c>
      <c r="IZ320" t="s">
        <v>423</v>
      </c>
      <c r="JA320" t="s">
        <v>387</v>
      </c>
      <c r="JB320" t="s">
        <v>250</v>
      </c>
      <c r="JC320" t="s">
        <v>251</v>
      </c>
      <c r="JD320" t="s">
        <v>44</v>
      </c>
      <c r="JE320" t="s">
        <v>258</v>
      </c>
      <c r="JF320" s="13">
        <v>0</v>
      </c>
      <c r="JG320" s="13">
        <v>0.1</v>
      </c>
      <c r="JH320" s="13">
        <v>0.05</v>
      </c>
      <c r="JI320" s="13">
        <v>0.05</v>
      </c>
    </row>
    <row r="321" spans="259:269" x14ac:dyDescent="0.3">
      <c r="IY321" s="13">
        <v>212</v>
      </c>
      <c r="IZ321" t="s">
        <v>262</v>
      </c>
      <c r="JA321" t="s">
        <v>387</v>
      </c>
      <c r="JB321" t="s">
        <v>250</v>
      </c>
      <c r="JC321" t="s">
        <v>251</v>
      </c>
      <c r="JD321" t="s">
        <v>44</v>
      </c>
      <c r="JE321" t="s">
        <v>258</v>
      </c>
      <c r="JF321" s="13">
        <v>0</v>
      </c>
      <c r="JG321" s="13">
        <v>2</v>
      </c>
      <c r="JH321" s="13">
        <v>2</v>
      </c>
      <c r="JI321" s="13">
        <v>2</v>
      </c>
    </row>
    <row r="322" spans="259:269" x14ac:dyDescent="0.3">
      <c r="IY322" s="13">
        <v>213</v>
      </c>
      <c r="IZ322" t="s">
        <v>263</v>
      </c>
      <c r="JA322" t="s">
        <v>387</v>
      </c>
      <c r="JB322" t="s">
        <v>250</v>
      </c>
      <c r="JC322" t="s">
        <v>251</v>
      </c>
      <c r="JD322" t="s">
        <v>44</v>
      </c>
      <c r="JE322" t="s">
        <v>258</v>
      </c>
      <c r="JF322" s="13">
        <v>0.25</v>
      </c>
      <c r="JG322" s="13">
        <v>0.25</v>
      </c>
      <c r="JH322" s="13">
        <v>0.25</v>
      </c>
      <c r="JI322" s="13">
        <v>0.25</v>
      </c>
    </row>
    <row r="323" spans="259:269" x14ac:dyDescent="0.3">
      <c r="IY323" s="13">
        <v>214</v>
      </c>
      <c r="IZ323" t="s">
        <v>424</v>
      </c>
      <c r="JA323" t="s">
        <v>387</v>
      </c>
      <c r="JB323" t="s">
        <v>250</v>
      </c>
      <c r="JC323" t="s">
        <v>251</v>
      </c>
      <c r="JD323" t="s">
        <v>44</v>
      </c>
      <c r="JE323" t="s">
        <v>258</v>
      </c>
      <c r="JF323" s="13">
        <v>0</v>
      </c>
      <c r="JG323" s="13">
        <v>0.125</v>
      </c>
      <c r="JH323" s="13">
        <v>0.25</v>
      </c>
      <c r="JI323" s="13">
        <v>0.125</v>
      </c>
    </row>
    <row r="324" spans="259:269" x14ac:dyDescent="0.3">
      <c r="IY324" s="13">
        <v>215</v>
      </c>
      <c r="IZ324" t="s">
        <v>264</v>
      </c>
      <c r="JA324" t="s">
        <v>387</v>
      </c>
      <c r="JB324" t="s">
        <v>250</v>
      </c>
      <c r="JC324" t="s">
        <v>251</v>
      </c>
      <c r="JD324" t="s">
        <v>44</v>
      </c>
      <c r="JE324" t="s">
        <v>258</v>
      </c>
      <c r="JF324" s="13">
        <v>1</v>
      </c>
      <c r="JG324" s="13">
        <v>1</v>
      </c>
      <c r="JH324" s="13">
        <v>1</v>
      </c>
      <c r="JI324" s="13">
        <v>1</v>
      </c>
    </row>
    <row r="325" spans="259:269" x14ac:dyDescent="0.3">
      <c r="IY325" s="13">
        <v>216</v>
      </c>
      <c r="IZ325" t="s">
        <v>425</v>
      </c>
      <c r="JA325" t="s">
        <v>383</v>
      </c>
      <c r="JB325" t="s">
        <v>250</v>
      </c>
      <c r="JC325" t="s">
        <v>265</v>
      </c>
      <c r="JD325" t="s">
        <v>47</v>
      </c>
      <c r="JE325" t="s">
        <v>266</v>
      </c>
      <c r="JF325" s="13">
        <v>1</v>
      </c>
      <c r="JG325" s="13">
        <v>1</v>
      </c>
      <c r="JH325" s="13">
        <v>1</v>
      </c>
      <c r="JI325" s="13">
        <v>0</v>
      </c>
    </row>
    <row r="326" spans="259:269" x14ac:dyDescent="0.3">
      <c r="IY326" s="13">
        <v>217</v>
      </c>
      <c r="IZ326" t="s">
        <v>267</v>
      </c>
      <c r="JA326" t="s">
        <v>379</v>
      </c>
      <c r="JB326" t="s">
        <v>250</v>
      </c>
      <c r="JC326" t="s">
        <v>265</v>
      </c>
      <c r="JD326" t="s">
        <v>47</v>
      </c>
      <c r="JE326" t="s">
        <v>268</v>
      </c>
      <c r="JF326" s="13">
        <v>0</v>
      </c>
      <c r="JG326" s="13">
        <v>1</v>
      </c>
      <c r="JH326" s="13">
        <v>0</v>
      </c>
      <c r="JI326" s="13">
        <v>0</v>
      </c>
    </row>
    <row r="327" spans="259:269" x14ac:dyDescent="0.3">
      <c r="IY327" s="13">
        <v>218</v>
      </c>
      <c r="IZ327" t="s">
        <v>269</v>
      </c>
      <c r="JA327" t="s">
        <v>383</v>
      </c>
      <c r="JB327" t="s">
        <v>250</v>
      </c>
      <c r="JC327" t="s">
        <v>265</v>
      </c>
      <c r="JD327" t="s">
        <v>47</v>
      </c>
      <c r="JE327" t="s">
        <v>268</v>
      </c>
      <c r="JF327" s="13">
        <v>0</v>
      </c>
      <c r="JG327" s="13">
        <v>1</v>
      </c>
      <c r="JH327" s="13">
        <v>0</v>
      </c>
      <c r="JI327" s="13">
        <v>0</v>
      </c>
    </row>
    <row r="328" spans="259:269" x14ac:dyDescent="0.3">
      <c r="IY328" s="13">
        <v>219</v>
      </c>
      <c r="IZ328" t="s">
        <v>426</v>
      </c>
      <c r="JA328" t="s">
        <v>383</v>
      </c>
      <c r="JB328" t="s">
        <v>250</v>
      </c>
      <c r="JC328" t="s">
        <v>265</v>
      </c>
      <c r="JD328" t="s">
        <v>47</v>
      </c>
      <c r="JE328" t="s">
        <v>268</v>
      </c>
      <c r="JF328" s="13">
        <v>0</v>
      </c>
      <c r="JG328" s="13">
        <v>1</v>
      </c>
      <c r="JH328" s="13">
        <v>0</v>
      </c>
      <c r="JI328" s="13">
        <v>0</v>
      </c>
    </row>
    <row r="329" spans="259:269" x14ac:dyDescent="0.3">
      <c r="IY329" s="13">
        <v>220</v>
      </c>
      <c r="IZ329" t="s">
        <v>270</v>
      </c>
      <c r="JA329" t="s">
        <v>379</v>
      </c>
      <c r="JB329" t="s">
        <v>250</v>
      </c>
      <c r="JC329" t="s">
        <v>265</v>
      </c>
      <c r="JD329" t="s">
        <v>47</v>
      </c>
      <c r="JE329" t="s">
        <v>268</v>
      </c>
      <c r="JF329" s="13">
        <v>0</v>
      </c>
      <c r="JG329" s="13">
        <v>2</v>
      </c>
      <c r="JH329" s="13">
        <v>1</v>
      </c>
      <c r="JI329" s="13">
        <v>1</v>
      </c>
    </row>
    <row r="330" spans="259:269" x14ac:dyDescent="0.3">
      <c r="IY330" s="13">
        <v>221</v>
      </c>
      <c r="IZ330" t="s">
        <v>271</v>
      </c>
      <c r="JA330" t="s">
        <v>379</v>
      </c>
      <c r="JB330" t="s">
        <v>250</v>
      </c>
      <c r="JC330" t="s">
        <v>265</v>
      </c>
      <c r="JD330" t="s">
        <v>47</v>
      </c>
      <c r="JE330" t="s">
        <v>268</v>
      </c>
      <c r="JF330" s="13">
        <v>0</v>
      </c>
      <c r="JG330" s="13">
        <v>1</v>
      </c>
      <c r="JH330" s="13">
        <v>1</v>
      </c>
      <c r="JI330" s="13">
        <v>1</v>
      </c>
    </row>
    <row r="331" spans="259:269" x14ac:dyDescent="0.3">
      <c r="IY331" s="13">
        <v>222</v>
      </c>
      <c r="IZ331" t="s">
        <v>272</v>
      </c>
      <c r="JA331" t="s">
        <v>383</v>
      </c>
      <c r="JB331" t="s">
        <v>250</v>
      </c>
      <c r="JC331" t="s">
        <v>265</v>
      </c>
      <c r="JD331" t="s">
        <v>47</v>
      </c>
      <c r="JE331" t="s">
        <v>273</v>
      </c>
      <c r="JF331" s="13">
        <v>0</v>
      </c>
      <c r="JG331" s="13">
        <v>2</v>
      </c>
      <c r="JH331" s="13">
        <v>1</v>
      </c>
      <c r="JI331" s="13">
        <v>1</v>
      </c>
    </row>
    <row r="332" spans="259:269" x14ac:dyDescent="0.3">
      <c r="IY332" s="13">
        <v>223</v>
      </c>
      <c r="IZ332" t="s">
        <v>427</v>
      </c>
      <c r="JA332" t="s">
        <v>383</v>
      </c>
      <c r="JB332" t="s">
        <v>250</v>
      </c>
      <c r="JC332" t="s">
        <v>265</v>
      </c>
      <c r="JD332" t="s">
        <v>47</v>
      </c>
      <c r="JE332" t="s">
        <v>273</v>
      </c>
      <c r="JF332" s="13">
        <v>1</v>
      </c>
      <c r="JG332" s="13">
        <v>1</v>
      </c>
      <c r="JH332" s="13">
        <v>0</v>
      </c>
      <c r="JI332" s="13">
        <v>0</v>
      </c>
    </row>
    <row r="333" spans="259:269" x14ac:dyDescent="0.3">
      <c r="IY333" s="13">
        <v>224</v>
      </c>
      <c r="IZ333" t="s">
        <v>274</v>
      </c>
      <c r="JA333" t="s">
        <v>383</v>
      </c>
      <c r="JB333" t="s">
        <v>250</v>
      </c>
      <c r="JC333" t="s">
        <v>265</v>
      </c>
      <c r="JD333" t="s">
        <v>47</v>
      </c>
      <c r="JE333" t="s">
        <v>273</v>
      </c>
      <c r="JF333" s="13">
        <v>0</v>
      </c>
      <c r="JG333" s="13">
        <v>1</v>
      </c>
      <c r="JH333" s="13">
        <v>0</v>
      </c>
      <c r="JI333" s="13">
        <v>0</v>
      </c>
    </row>
    <row r="334" spans="259:269" x14ac:dyDescent="0.3">
      <c r="IY334" s="13">
        <v>225</v>
      </c>
      <c r="IZ334" t="s">
        <v>275</v>
      </c>
      <c r="JA334" t="s">
        <v>383</v>
      </c>
      <c r="JB334" t="s">
        <v>250</v>
      </c>
      <c r="JC334" t="s">
        <v>276</v>
      </c>
      <c r="JD334" t="s">
        <v>49</v>
      </c>
      <c r="JE334" t="s">
        <v>277</v>
      </c>
      <c r="JF334" s="13">
        <v>0</v>
      </c>
      <c r="JG334" s="13">
        <v>1</v>
      </c>
      <c r="JH334" s="13">
        <v>1</v>
      </c>
      <c r="JI334" s="13">
        <v>0</v>
      </c>
    </row>
    <row r="335" spans="259:269" x14ac:dyDescent="0.3">
      <c r="IY335" s="13">
        <v>226</v>
      </c>
      <c r="IZ335" t="s">
        <v>278</v>
      </c>
      <c r="JA335" t="s">
        <v>383</v>
      </c>
      <c r="JB335" t="s">
        <v>250</v>
      </c>
      <c r="JC335" t="s">
        <v>276</v>
      </c>
      <c r="JD335" t="s">
        <v>49</v>
      </c>
      <c r="JE335" t="s">
        <v>279</v>
      </c>
      <c r="JF335" s="13">
        <v>0</v>
      </c>
      <c r="JG335" s="13">
        <v>10</v>
      </c>
      <c r="JH335" s="13">
        <v>10</v>
      </c>
      <c r="JI335" s="13">
        <v>0</v>
      </c>
    </row>
    <row r="336" spans="259:269" x14ac:dyDescent="0.3">
      <c r="IY336" s="13">
        <v>227</v>
      </c>
      <c r="IZ336" t="s">
        <v>428</v>
      </c>
      <c r="JA336" t="s">
        <v>383</v>
      </c>
      <c r="JB336" t="s">
        <v>250</v>
      </c>
      <c r="JC336" t="s">
        <v>276</v>
      </c>
      <c r="JD336" t="s">
        <v>49</v>
      </c>
      <c r="JE336" t="s">
        <v>279</v>
      </c>
      <c r="JF336" s="13">
        <v>0</v>
      </c>
      <c r="JG336" s="13">
        <v>2</v>
      </c>
      <c r="JH336" s="13">
        <v>2</v>
      </c>
      <c r="JI336" s="13">
        <v>0</v>
      </c>
    </row>
    <row r="337" spans="259:269" x14ac:dyDescent="0.3">
      <c r="IY337" s="13">
        <v>228</v>
      </c>
      <c r="IZ337" t="s">
        <v>280</v>
      </c>
      <c r="JA337" t="s">
        <v>383</v>
      </c>
      <c r="JB337" t="s">
        <v>250</v>
      </c>
      <c r="JC337" t="s">
        <v>281</v>
      </c>
      <c r="JD337" t="s">
        <v>51</v>
      </c>
      <c r="JE337" t="s">
        <v>282</v>
      </c>
      <c r="JF337" s="13">
        <v>1</v>
      </c>
      <c r="JG337" s="13">
        <v>1</v>
      </c>
      <c r="JH337" s="13">
        <v>1</v>
      </c>
      <c r="JI337" s="13">
        <v>0</v>
      </c>
    </row>
    <row r="338" spans="259:269" x14ac:dyDescent="0.3">
      <c r="IY338" s="13">
        <v>229</v>
      </c>
      <c r="IZ338" t="s">
        <v>283</v>
      </c>
      <c r="JA338" t="s">
        <v>383</v>
      </c>
      <c r="JB338" t="s">
        <v>250</v>
      </c>
      <c r="JC338" t="s">
        <v>281</v>
      </c>
      <c r="JD338" t="s">
        <v>51</v>
      </c>
      <c r="JE338" t="s">
        <v>282</v>
      </c>
      <c r="JF338" s="13">
        <v>50</v>
      </c>
      <c r="JG338" s="13">
        <v>50</v>
      </c>
      <c r="JH338" s="13">
        <v>50</v>
      </c>
      <c r="JI338" s="13">
        <v>50</v>
      </c>
    </row>
    <row r="339" spans="259:269" x14ac:dyDescent="0.3">
      <c r="IY339" s="13">
        <v>230</v>
      </c>
      <c r="IZ339" t="s">
        <v>284</v>
      </c>
      <c r="JA339" t="s">
        <v>383</v>
      </c>
      <c r="JB339" t="s">
        <v>250</v>
      </c>
      <c r="JC339" t="s">
        <v>281</v>
      </c>
      <c r="JD339" t="s">
        <v>51</v>
      </c>
      <c r="JE339" t="s">
        <v>282</v>
      </c>
      <c r="JF339" s="13">
        <v>500</v>
      </c>
      <c r="JG339" s="13">
        <v>2000</v>
      </c>
      <c r="JH339" s="13">
        <v>1500</v>
      </c>
      <c r="JI339" s="13">
        <v>1000</v>
      </c>
    </row>
    <row r="340" spans="259:269" x14ac:dyDescent="0.3">
      <c r="IY340" s="13">
        <v>231</v>
      </c>
      <c r="IZ340" t="s">
        <v>285</v>
      </c>
      <c r="JA340" t="s">
        <v>385</v>
      </c>
      <c r="JB340" t="s">
        <v>250</v>
      </c>
      <c r="JC340" t="s">
        <v>281</v>
      </c>
      <c r="JD340" t="s">
        <v>51</v>
      </c>
      <c r="JE340" t="s">
        <v>282</v>
      </c>
      <c r="JF340" s="13">
        <v>1</v>
      </c>
      <c r="JG340" s="13">
        <v>1</v>
      </c>
      <c r="JH340" s="13">
        <v>1</v>
      </c>
      <c r="JI340" s="13">
        <v>1</v>
      </c>
    </row>
    <row r="341" spans="259:269" x14ac:dyDescent="0.3">
      <c r="IY341" s="13">
        <v>232</v>
      </c>
      <c r="IZ341" t="s">
        <v>429</v>
      </c>
      <c r="JA341" t="s">
        <v>385</v>
      </c>
      <c r="JB341" t="s">
        <v>250</v>
      </c>
      <c r="JC341" t="s">
        <v>281</v>
      </c>
      <c r="JD341" t="s">
        <v>51</v>
      </c>
      <c r="JE341" t="s">
        <v>286</v>
      </c>
      <c r="JF341" s="13">
        <v>0</v>
      </c>
      <c r="JG341" s="13">
        <v>2</v>
      </c>
      <c r="JH341" s="13">
        <v>1</v>
      </c>
      <c r="JI341" s="13">
        <v>1</v>
      </c>
    </row>
    <row r="342" spans="259:269" x14ac:dyDescent="0.3">
      <c r="IY342" s="13">
        <v>233</v>
      </c>
      <c r="IZ342" t="s">
        <v>287</v>
      </c>
      <c r="JA342" t="s">
        <v>385</v>
      </c>
      <c r="JB342" t="s">
        <v>250</v>
      </c>
      <c r="JC342" t="s">
        <v>281</v>
      </c>
      <c r="JD342" t="s">
        <v>51</v>
      </c>
      <c r="JE342" t="s">
        <v>286</v>
      </c>
      <c r="JF342" s="13">
        <v>0</v>
      </c>
      <c r="JG342" s="13">
        <v>1</v>
      </c>
      <c r="JH342" s="13">
        <v>1</v>
      </c>
      <c r="JI342" s="13">
        <v>1</v>
      </c>
    </row>
    <row r="343" spans="259:269" x14ac:dyDescent="0.3">
      <c r="IY343" s="13">
        <v>234</v>
      </c>
      <c r="IZ343" t="s">
        <v>430</v>
      </c>
      <c r="JA343" t="s">
        <v>385</v>
      </c>
      <c r="JB343" t="s">
        <v>250</v>
      </c>
      <c r="JC343" t="s">
        <v>281</v>
      </c>
      <c r="JD343" t="s">
        <v>51</v>
      </c>
      <c r="JE343" t="s">
        <v>286</v>
      </c>
      <c r="JF343" s="13">
        <v>0</v>
      </c>
      <c r="JG343" s="13">
        <v>2</v>
      </c>
      <c r="JH343" s="13">
        <v>2</v>
      </c>
      <c r="JI343" s="13">
        <v>1</v>
      </c>
    </row>
    <row r="344" spans="259:269" x14ac:dyDescent="0.3">
      <c r="IY344" s="13">
        <v>235</v>
      </c>
      <c r="IZ344" t="s">
        <v>431</v>
      </c>
      <c r="JA344" t="s">
        <v>388</v>
      </c>
      <c r="JB344" t="s">
        <v>288</v>
      </c>
      <c r="JC344" t="s">
        <v>289</v>
      </c>
      <c r="JD344" t="s">
        <v>53</v>
      </c>
      <c r="JE344" t="s">
        <v>290</v>
      </c>
      <c r="JF344" s="13">
        <v>4</v>
      </c>
      <c r="JG344" s="13">
        <v>4</v>
      </c>
      <c r="JH344" s="13">
        <v>4</v>
      </c>
      <c r="JI344" s="13">
        <v>4</v>
      </c>
    </row>
    <row r="345" spans="259:269" x14ac:dyDescent="0.3">
      <c r="IY345" s="13">
        <v>236</v>
      </c>
      <c r="IZ345" t="s">
        <v>291</v>
      </c>
      <c r="JA345" t="s">
        <v>379</v>
      </c>
      <c r="JB345" t="s">
        <v>288</v>
      </c>
      <c r="JC345" t="s">
        <v>289</v>
      </c>
      <c r="JD345" t="s">
        <v>53</v>
      </c>
      <c r="JE345" t="s">
        <v>290</v>
      </c>
      <c r="JF345" s="13">
        <v>1</v>
      </c>
      <c r="JG345" s="13">
        <v>1</v>
      </c>
      <c r="JH345" s="13">
        <v>1</v>
      </c>
      <c r="JI345" s="13">
        <v>1</v>
      </c>
    </row>
    <row r="346" spans="259:269" x14ac:dyDescent="0.3">
      <c r="IY346" s="13">
        <v>237</v>
      </c>
      <c r="IZ346" t="s">
        <v>292</v>
      </c>
      <c r="JA346" t="s">
        <v>388</v>
      </c>
      <c r="JB346" t="s">
        <v>288</v>
      </c>
      <c r="JC346" t="s">
        <v>289</v>
      </c>
      <c r="JD346" t="s">
        <v>53</v>
      </c>
      <c r="JE346" t="s">
        <v>290</v>
      </c>
      <c r="JF346" s="13">
        <v>4</v>
      </c>
      <c r="JG346" s="13">
        <v>4</v>
      </c>
      <c r="JH346" s="13">
        <v>4</v>
      </c>
      <c r="JI346" s="13">
        <v>4</v>
      </c>
    </row>
    <row r="347" spans="259:269" x14ac:dyDescent="0.3">
      <c r="IY347" s="13">
        <v>238</v>
      </c>
      <c r="IZ347" t="s">
        <v>432</v>
      </c>
      <c r="JA347" t="s">
        <v>389</v>
      </c>
      <c r="JB347" t="s">
        <v>288</v>
      </c>
      <c r="JC347" t="s">
        <v>289</v>
      </c>
      <c r="JD347" t="s">
        <v>53</v>
      </c>
      <c r="JE347" t="s">
        <v>290</v>
      </c>
      <c r="JF347" s="13">
        <v>7</v>
      </c>
      <c r="JG347" s="13">
        <v>7</v>
      </c>
      <c r="JH347" s="13">
        <v>7</v>
      </c>
      <c r="JI347" s="13">
        <v>7</v>
      </c>
    </row>
    <row r="348" spans="259:269" x14ac:dyDescent="0.3">
      <c r="IY348" s="13">
        <v>239</v>
      </c>
      <c r="IZ348" t="s">
        <v>293</v>
      </c>
      <c r="JA348" t="s">
        <v>388</v>
      </c>
      <c r="JB348" t="s">
        <v>288</v>
      </c>
      <c r="JC348" t="s">
        <v>289</v>
      </c>
      <c r="JD348" t="s">
        <v>53</v>
      </c>
      <c r="JE348" t="s">
        <v>290</v>
      </c>
      <c r="JF348" s="13">
        <v>0</v>
      </c>
      <c r="JG348" s="13">
        <v>0</v>
      </c>
      <c r="JH348" s="13">
        <v>1</v>
      </c>
      <c r="JI348" s="13">
        <v>0</v>
      </c>
    </row>
    <row r="349" spans="259:269" x14ac:dyDescent="0.3">
      <c r="IY349" s="13">
        <v>240</v>
      </c>
      <c r="IZ349" t="s">
        <v>294</v>
      </c>
      <c r="JA349" t="s">
        <v>390</v>
      </c>
      <c r="JB349" t="s">
        <v>288</v>
      </c>
      <c r="JC349" t="s">
        <v>289</v>
      </c>
      <c r="JD349" t="s">
        <v>53</v>
      </c>
      <c r="JE349" t="s">
        <v>290</v>
      </c>
      <c r="JF349" s="13">
        <v>0</v>
      </c>
      <c r="JG349" s="13">
        <v>1</v>
      </c>
      <c r="JH349" s="13">
        <v>0</v>
      </c>
      <c r="JI349" s="13">
        <v>0</v>
      </c>
    </row>
    <row r="350" spans="259:269" x14ac:dyDescent="0.3">
      <c r="IY350" s="13">
        <v>241</v>
      </c>
      <c r="IZ350" t="s">
        <v>295</v>
      </c>
      <c r="JA350" t="s">
        <v>390</v>
      </c>
      <c r="JB350" t="s">
        <v>288</v>
      </c>
      <c r="JC350" t="s">
        <v>289</v>
      </c>
      <c r="JD350" t="s">
        <v>53</v>
      </c>
      <c r="JE350" t="s">
        <v>290</v>
      </c>
      <c r="JF350" s="13">
        <v>0</v>
      </c>
      <c r="JG350" s="13">
        <v>1125</v>
      </c>
      <c r="JH350" s="13">
        <v>0</v>
      </c>
      <c r="JI350" s="13">
        <v>0</v>
      </c>
    </row>
    <row r="351" spans="259:269" x14ac:dyDescent="0.3">
      <c r="IY351" s="13">
        <v>242</v>
      </c>
      <c r="IZ351" t="s">
        <v>296</v>
      </c>
      <c r="JA351" t="s">
        <v>391</v>
      </c>
      <c r="JB351" t="s">
        <v>288</v>
      </c>
      <c r="JC351" t="s">
        <v>289</v>
      </c>
      <c r="JD351" t="s">
        <v>53</v>
      </c>
      <c r="JE351" t="s">
        <v>290</v>
      </c>
      <c r="JF351" s="13">
        <v>1</v>
      </c>
      <c r="JG351" s="13">
        <v>1</v>
      </c>
      <c r="JH351" s="13">
        <v>1</v>
      </c>
      <c r="JI351" s="13">
        <v>1</v>
      </c>
    </row>
    <row r="352" spans="259:269" x14ac:dyDescent="0.3">
      <c r="IY352" s="13">
        <v>243</v>
      </c>
      <c r="IZ352" t="s">
        <v>433</v>
      </c>
      <c r="JA352" t="s">
        <v>392</v>
      </c>
      <c r="JB352" t="s">
        <v>288</v>
      </c>
      <c r="JC352" t="s">
        <v>289</v>
      </c>
      <c r="JD352" t="s">
        <v>53</v>
      </c>
      <c r="JE352" t="s">
        <v>290</v>
      </c>
      <c r="JF352" s="13">
        <v>1</v>
      </c>
      <c r="JG352" s="13">
        <v>1</v>
      </c>
      <c r="JH352" s="13">
        <v>1</v>
      </c>
      <c r="JI352" s="13">
        <v>1</v>
      </c>
    </row>
    <row r="353" spans="259:269" x14ac:dyDescent="0.3">
      <c r="IY353" s="13">
        <v>244</v>
      </c>
      <c r="IZ353" t="s">
        <v>297</v>
      </c>
      <c r="JA353" t="s">
        <v>393</v>
      </c>
      <c r="JB353" t="s">
        <v>288</v>
      </c>
      <c r="JC353" t="s">
        <v>289</v>
      </c>
      <c r="JD353" t="s">
        <v>53</v>
      </c>
      <c r="JE353" t="s">
        <v>298</v>
      </c>
      <c r="JF353" s="13">
        <v>1</v>
      </c>
      <c r="JG353" s="13">
        <v>0</v>
      </c>
      <c r="JH353" s="13">
        <v>0</v>
      </c>
      <c r="JI353" s="13">
        <v>0</v>
      </c>
    </row>
    <row r="354" spans="259:269" x14ac:dyDescent="0.3">
      <c r="IY354" s="13">
        <v>245</v>
      </c>
      <c r="IZ354" t="s">
        <v>299</v>
      </c>
      <c r="JA354" t="s">
        <v>393</v>
      </c>
      <c r="JB354" t="s">
        <v>288</v>
      </c>
      <c r="JC354" t="s">
        <v>289</v>
      </c>
      <c r="JD354" t="s">
        <v>53</v>
      </c>
      <c r="JE354" t="s">
        <v>298</v>
      </c>
      <c r="JF354" s="13">
        <v>0</v>
      </c>
      <c r="JG354" s="13">
        <v>1</v>
      </c>
      <c r="JH354" s="13">
        <v>0</v>
      </c>
      <c r="JI354" s="13">
        <v>0</v>
      </c>
    </row>
    <row r="355" spans="259:269" x14ac:dyDescent="0.3">
      <c r="IY355" s="13">
        <v>246</v>
      </c>
      <c r="IZ355" t="s">
        <v>300</v>
      </c>
      <c r="JA355" t="s">
        <v>393</v>
      </c>
      <c r="JB355" t="s">
        <v>288</v>
      </c>
      <c r="JC355" t="s">
        <v>289</v>
      </c>
      <c r="JD355" t="s">
        <v>53</v>
      </c>
      <c r="JE355" t="s">
        <v>298</v>
      </c>
      <c r="JF355" s="13">
        <v>0</v>
      </c>
      <c r="JG355" s="13">
        <v>1</v>
      </c>
      <c r="JH355" s="13">
        <v>0</v>
      </c>
      <c r="JI355" s="13">
        <v>0</v>
      </c>
    </row>
    <row r="356" spans="259:269" x14ac:dyDescent="0.3">
      <c r="IY356" s="13">
        <v>247</v>
      </c>
      <c r="IZ356" t="s">
        <v>301</v>
      </c>
      <c r="JA356" t="s">
        <v>393</v>
      </c>
      <c r="JB356" t="s">
        <v>288</v>
      </c>
      <c r="JC356" t="s">
        <v>289</v>
      </c>
      <c r="JD356" t="s">
        <v>53</v>
      </c>
      <c r="JE356" t="s">
        <v>298</v>
      </c>
      <c r="JF356" s="13">
        <v>0</v>
      </c>
      <c r="JG356" s="13">
        <v>1</v>
      </c>
      <c r="JH356" s="13">
        <v>0</v>
      </c>
      <c r="JI356" s="13">
        <v>0</v>
      </c>
    </row>
    <row r="357" spans="259:269" x14ac:dyDescent="0.3">
      <c r="IY357" s="13">
        <v>248</v>
      </c>
      <c r="IZ357" t="s">
        <v>434</v>
      </c>
      <c r="JA357" t="s">
        <v>393</v>
      </c>
      <c r="JB357" t="s">
        <v>288</v>
      </c>
      <c r="JC357" t="s">
        <v>289</v>
      </c>
      <c r="JD357" t="s">
        <v>53</v>
      </c>
      <c r="JE357" t="s">
        <v>298</v>
      </c>
      <c r="JF357" s="13">
        <v>0</v>
      </c>
      <c r="JG357" s="13">
        <v>0</v>
      </c>
      <c r="JH357" s="13">
        <v>1</v>
      </c>
      <c r="JI357" s="13">
        <v>0</v>
      </c>
    </row>
    <row r="358" spans="259:269" x14ac:dyDescent="0.3">
      <c r="IY358" s="13">
        <v>249</v>
      </c>
      <c r="IZ358" t="s">
        <v>302</v>
      </c>
      <c r="JA358" t="s">
        <v>394</v>
      </c>
      <c r="JB358" t="s">
        <v>288</v>
      </c>
      <c r="JC358" t="s">
        <v>289</v>
      </c>
      <c r="JD358" t="s">
        <v>53</v>
      </c>
      <c r="JE358" t="s">
        <v>303</v>
      </c>
      <c r="JF358" s="13">
        <v>0.25</v>
      </c>
      <c r="JG358" s="13">
        <v>0.25</v>
      </c>
      <c r="JH358" s="13">
        <v>0.25</v>
      </c>
      <c r="JI358" s="13">
        <v>0.25</v>
      </c>
    </row>
    <row r="359" spans="259:269" x14ac:dyDescent="0.3">
      <c r="IY359" s="13">
        <v>250</v>
      </c>
      <c r="IZ359" t="s">
        <v>435</v>
      </c>
      <c r="JA359" t="s">
        <v>394</v>
      </c>
      <c r="JB359" t="s">
        <v>288</v>
      </c>
      <c r="JC359" t="s">
        <v>289</v>
      </c>
      <c r="JD359" t="s">
        <v>53</v>
      </c>
      <c r="JE359" t="s">
        <v>303</v>
      </c>
      <c r="JF359" s="13">
        <v>0.25</v>
      </c>
      <c r="JG359" s="13">
        <v>0.25</v>
      </c>
      <c r="JH359" s="13">
        <v>0.25</v>
      </c>
      <c r="JI359" s="13">
        <v>0.25</v>
      </c>
    </row>
    <row r="360" spans="259:269" x14ac:dyDescent="0.3">
      <c r="IY360" s="13">
        <v>251</v>
      </c>
      <c r="IZ360" t="s">
        <v>304</v>
      </c>
      <c r="JA360" t="s">
        <v>395</v>
      </c>
      <c r="JB360" t="s">
        <v>288</v>
      </c>
      <c r="JC360" t="s">
        <v>289</v>
      </c>
      <c r="JD360" t="s">
        <v>53</v>
      </c>
      <c r="JE360" t="s">
        <v>305</v>
      </c>
      <c r="JF360" s="13">
        <v>1</v>
      </c>
      <c r="JG360" s="13">
        <v>1</v>
      </c>
      <c r="JH360" s="13">
        <v>1</v>
      </c>
      <c r="JI360" s="13">
        <v>1</v>
      </c>
    </row>
    <row r="361" spans="259:269" x14ac:dyDescent="0.3">
      <c r="IY361" s="13">
        <v>252</v>
      </c>
      <c r="IZ361" t="s">
        <v>306</v>
      </c>
      <c r="JA361" t="s">
        <v>395</v>
      </c>
      <c r="JB361" t="s">
        <v>288</v>
      </c>
      <c r="JC361" t="s">
        <v>289</v>
      </c>
      <c r="JD361" t="s">
        <v>53</v>
      </c>
      <c r="JE361" t="s">
        <v>305</v>
      </c>
      <c r="JF361" s="13">
        <v>1</v>
      </c>
      <c r="JG361" s="13">
        <v>1</v>
      </c>
      <c r="JH361" s="13">
        <v>1</v>
      </c>
      <c r="JI361" s="13">
        <v>1</v>
      </c>
    </row>
    <row r="362" spans="259:269" x14ac:dyDescent="0.3">
      <c r="IY362" s="13">
        <v>253</v>
      </c>
      <c r="IZ362" t="s">
        <v>307</v>
      </c>
      <c r="JA362" t="s">
        <v>395</v>
      </c>
      <c r="JB362" t="s">
        <v>288</v>
      </c>
      <c r="JC362" t="s">
        <v>289</v>
      </c>
      <c r="JD362" t="s">
        <v>53</v>
      </c>
      <c r="JE362" t="s">
        <v>305</v>
      </c>
      <c r="JF362" s="13">
        <v>1</v>
      </c>
      <c r="JG362" s="13">
        <v>1</v>
      </c>
      <c r="JH362" s="13">
        <v>1</v>
      </c>
      <c r="JI362" s="13">
        <v>1</v>
      </c>
    </row>
    <row r="363" spans="259:269" x14ac:dyDescent="0.3">
      <c r="IY363" s="13">
        <v>254</v>
      </c>
      <c r="IZ363" t="s">
        <v>308</v>
      </c>
      <c r="JA363" t="s">
        <v>395</v>
      </c>
      <c r="JB363" t="s">
        <v>288</v>
      </c>
      <c r="JC363" t="s">
        <v>289</v>
      </c>
      <c r="JD363" t="s">
        <v>53</v>
      </c>
      <c r="JE363" t="s">
        <v>305</v>
      </c>
      <c r="JF363" s="13">
        <v>1</v>
      </c>
      <c r="JG363" s="13">
        <v>1</v>
      </c>
      <c r="JH363" s="13">
        <v>1</v>
      </c>
      <c r="JI363" s="13">
        <v>1</v>
      </c>
    </row>
    <row r="364" spans="259:269" x14ac:dyDescent="0.3">
      <c r="IY364" s="13">
        <v>255</v>
      </c>
      <c r="IZ364" t="s">
        <v>436</v>
      </c>
      <c r="JA364" t="s">
        <v>395</v>
      </c>
      <c r="JB364" t="s">
        <v>288</v>
      </c>
      <c r="JC364" t="s">
        <v>289</v>
      </c>
      <c r="JD364" t="s">
        <v>53</v>
      </c>
      <c r="JE364" t="s">
        <v>305</v>
      </c>
      <c r="JF364" s="13">
        <v>0</v>
      </c>
      <c r="JG364" s="13">
        <v>1</v>
      </c>
      <c r="JH364" s="13">
        <v>1</v>
      </c>
      <c r="JI364" s="13">
        <v>0</v>
      </c>
    </row>
    <row r="365" spans="259:269" x14ac:dyDescent="0.3">
      <c r="IY365" s="13">
        <v>256</v>
      </c>
      <c r="IZ365" t="s">
        <v>309</v>
      </c>
      <c r="JA365" t="s">
        <v>395</v>
      </c>
      <c r="JB365" t="s">
        <v>288</v>
      </c>
      <c r="JC365" t="s">
        <v>289</v>
      </c>
      <c r="JD365" t="s">
        <v>53</v>
      </c>
      <c r="JE365" t="s">
        <v>305</v>
      </c>
      <c r="JF365" s="13">
        <v>1</v>
      </c>
      <c r="JG365" s="13">
        <v>1</v>
      </c>
      <c r="JH365" s="13">
        <v>1</v>
      </c>
      <c r="JI365" s="13">
        <v>1</v>
      </c>
    </row>
    <row r="366" spans="259:269" x14ac:dyDescent="0.3">
      <c r="IY366" s="13">
        <v>257</v>
      </c>
      <c r="IZ366" t="s">
        <v>310</v>
      </c>
      <c r="JA366" t="s">
        <v>395</v>
      </c>
      <c r="JB366" t="s">
        <v>288</v>
      </c>
      <c r="JC366" t="s">
        <v>289</v>
      </c>
      <c r="JD366" t="s">
        <v>53</v>
      </c>
      <c r="JE366" t="s">
        <v>305</v>
      </c>
      <c r="JF366" s="13">
        <v>1</v>
      </c>
      <c r="JG366" s="13">
        <v>1</v>
      </c>
      <c r="JH366" s="13">
        <v>1</v>
      </c>
      <c r="JI366" s="13">
        <v>1</v>
      </c>
    </row>
    <row r="367" spans="259:269" x14ac:dyDescent="0.3">
      <c r="IY367" s="13">
        <v>258</v>
      </c>
      <c r="IZ367" t="s">
        <v>311</v>
      </c>
      <c r="JA367" t="s">
        <v>395</v>
      </c>
      <c r="JB367" t="s">
        <v>288</v>
      </c>
      <c r="JC367" t="s">
        <v>289</v>
      </c>
      <c r="JD367" t="s">
        <v>53</v>
      </c>
      <c r="JE367" t="s">
        <v>305</v>
      </c>
      <c r="JF367" s="13">
        <v>15</v>
      </c>
      <c r="JG367" s="13">
        <v>15</v>
      </c>
      <c r="JH367" s="13">
        <v>15</v>
      </c>
      <c r="JI367" s="13">
        <v>15</v>
      </c>
    </row>
    <row r="368" spans="259:269" x14ac:dyDescent="0.3">
      <c r="IY368" s="13">
        <v>259</v>
      </c>
      <c r="IZ368" t="s">
        <v>437</v>
      </c>
      <c r="JA368" t="s">
        <v>381</v>
      </c>
      <c r="JB368" t="s">
        <v>288</v>
      </c>
      <c r="JC368" t="s">
        <v>289</v>
      </c>
      <c r="JD368" t="s">
        <v>53</v>
      </c>
      <c r="JE368" t="s">
        <v>305</v>
      </c>
      <c r="JF368" s="13">
        <v>1</v>
      </c>
      <c r="JG368" s="13">
        <v>1</v>
      </c>
      <c r="JH368" s="13">
        <v>1</v>
      </c>
      <c r="JI368" s="13">
        <v>1</v>
      </c>
    </row>
    <row r="369" spans="259:269" x14ac:dyDescent="0.3">
      <c r="IY369" s="13">
        <v>260</v>
      </c>
      <c r="IZ369" t="s">
        <v>312</v>
      </c>
      <c r="JA369" t="s">
        <v>381</v>
      </c>
      <c r="JB369" t="s">
        <v>288</v>
      </c>
      <c r="JC369" t="s">
        <v>289</v>
      </c>
      <c r="JD369" t="s">
        <v>53</v>
      </c>
      <c r="JE369" t="s">
        <v>305</v>
      </c>
      <c r="JF369" s="13">
        <v>0</v>
      </c>
      <c r="JG369" s="13">
        <v>1</v>
      </c>
      <c r="JH369" s="13">
        <v>0</v>
      </c>
      <c r="JI369" s="13">
        <v>0</v>
      </c>
    </row>
    <row r="370" spans="259:269" x14ac:dyDescent="0.3">
      <c r="IY370" s="13">
        <v>261</v>
      </c>
      <c r="IZ370" t="s">
        <v>313</v>
      </c>
      <c r="JA370" t="s">
        <v>395</v>
      </c>
      <c r="JB370" t="s">
        <v>288</v>
      </c>
      <c r="JC370" t="s">
        <v>289</v>
      </c>
      <c r="JD370" t="s">
        <v>53</v>
      </c>
      <c r="JE370" t="s">
        <v>314</v>
      </c>
      <c r="JF370" s="13">
        <v>0</v>
      </c>
      <c r="JG370" s="13">
        <v>1</v>
      </c>
      <c r="JH370" s="13">
        <v>1</v>
      </c>
      <c r="JI370" s="13">
        <v>1</v>
      </c>
    </row>
    <row r="371" spans="259:269" x14ac:dyDescent="0.3">
      <c r="IY371" s="13">
        <v>262</v>
      </c>
      <c r="IZ371" t="s">
        <v>438</v>
      </c>
      <c r="JA371" t="s">
        <v>395</v>
      </c>
      <c r="JB371" t="s">
        <v>288</v>
      </c>
      <c r="JC371" t="s">
        <v>289</v>
      </c>
      <c r="JD371" t="s">
        <v>53</v>
      </c>
      <c r="JE371" t="s">
        <v>314</v>
      </c>
      <c r="JF371" s="13">
        <v>1</v>
      </c>
      <c r="JG371" s="13">
        <v>1</v>
      </c>
      <c r="JH371" s="13">
        <v>1</v>
      </c>
      <c r="JI371" s="13">
        <v>1</v>
      </c>
    </row>
    <row r="372" spans="259:269" x14ac:dyDescent="0.3">
      <c r="IY372" s="13">
        <v>263</v>
      </c>
      <c r="IZ372" t="s">
        <v>315</v>
      </c>
      <c r="JA372" t="s">
        <v>395</v>
      </c>
      <c r="JB372" t="s">
        <v>288</v>
      </c>
      <c r="JC372" t="s">
        <v>289</v>
      </c>
      <c r="JD372" t="s">
        <v>53</v>
      </c>
      <c r="JE372" t="s">
        <v>314</v>
      </c>
      <c r="JF372" s="13">
        <v>1</v>
      </c>
      <c r="JG372" s="13">
        <v>1</v>
      </c>
      <c r="JH372" s="13">
        <v>1</v>
      </c>
      <c r="JI372" s="13">
        <v>1</v>
      </c>
    </row>
    <row r="373" spans="259:269" x14ac:dyDescent="0.3">
      <c r="IY373" s="13">
        <v>264</v>
      </c>
      <c r="IZ373" t="s">
        <v>316</v>
      </c>
      <c r="JA373" t="s">
        <v>395</v>
      </c>
      <c r="JB373" t="s">
        <v>288</v>
      </c>
      <c r="JC373" t="s">
        <v>289</v>
      </c>
      <c r="JD373" t="s">
        <v>53</v>
      </c>
      <c r="JE373" t="s">
        <v>317</v>
      </c>
      <c r="JF373" s="13">
        <v>3</v>
      </c>
      <c r="JG373" s="13">
        <v>3</v>
      </c>
      <c r="JH373" s="13">
        <v>3</v>
      </c>
      <c r="JI373" s="13">
        <v>3</v>
      </c>
    </row>
    <row r="374" spans="259:269" x14ac:dyDescent="0.3">
      <c r="IY374" s="13">
        <v>265</v>
      </c>
      <c r="IZ374" t="s">
        <v>318</v>
      </c>
      <c r="JA374" t="s">
        <v>395</v>
      </c>
      <c r="JB374" t="s">
        <v>288</v>
      </c>
      <c r="JC374" t="s">
        <v>289</v>
      </c>
      <c r="JD374" t="s">
        <v>53</v>
      </c>
      <c r="JE374" t="s">
        <v>317</v>
      </c>
      <c r="JF374" s="13">
        <v>5</v>
      </c>
      <c r="JG374" s="13">
        <v>5</v>
      </c>
      <c r="JH374" s="13">
        <v>5</v>
      </c>
      <c r="JI374" s="13">
        <v>5</v>
      </c>
    </row>
    <row r="375" spans="259:269" x14ac:dyDescent="0.3">
      <c r="IY375" s="13">
        <v>266</v>
      </c>
      <c r="IZ375" t="s">
        <v>319</v>
      </c>
      <c r="JA375" t="s">
        <v>395</v>
      </c>
      <c r="JB375" t="s">
        <v>288</v>
      </c>
      <c r="JC375" t="s">
        <v>289</v>
      </c>
      <c r="JD375" t="s">
        <v>53</v>
      </c>
      <c r="JE375" t="s">
        <v>317</v>
      </c>
      <c r="JF375" s="13">
        <v>0</v>
      </c>
      <c r="JG375" s="13">
        <v>1</v>
      </c>
      <c r="JH375" s="13">
        <v>0</v>
      </c>
      <c r="JI375" s="13">
        <v>0</v>
      </c>
    </row>
    <row r="376" spans="259:269" x14ac:dyDescent="0.3">
      <c r="IY376" s="13">
        <v>267</v>
      </c>
      <c r="IZ376" t="s">
        <v>439</v>
      </c>
      <c r="JA376" t="s">
        <v>395</v>
      </c>
      <c r="JB376" t="s">
        <v>288</v>
      </c>
      <c r="JC376" t="s">
        <v>289</v>
      </c>
      <c r="JD376" t="s">
        <v>53</v>
      </c>
      <c r="JE376" t="s">
        <v>317</v>
      </c>
      <c r="JF376" s="13">
        <v>1</v>
      </c>
      <c r="JG376" s="13">
        <v>1</v>
      </c>
      <c r="JH376" s="13">
        <v>1</v>
      </c>
      <c r="JI376" s="13">
        <v>1</v>
      </c>
    </row>
    <row r="377" spans="259:269" x14ac:dyDescent="0.3">
      <c r="IY377" s="13">
        <v>268</v>
      </c>
      <c r="IZ377" t="s">
        <v>320</v>
      </c>
      <c r="JA377" t="s">
        <v>395</v>
      </c>
      <c r="JB377" t="s">
        <v>288</v>
      </c>
      <c r="JC377" t="s">
        <v>289</v>
      </c>
      <c r="JD377" t="s">
        <v>53</v>
      </c>
      <c r="JE377" t="s">
        <v>317</v>
      </c>
      <c r="JF377" s="13">
        <v>1</v>
      </c>
      <c r="JG377" s="13">
        <v>1</v>
      </c>
      <c r="JH377" s="13">
        <v>1</v>
      </c>
      <c r="JI377" s="13">
        <v>1</v>
      </c>
    </row>
    <row r="378" spans="259:269" x14ac:dyDescent="0.3">
      <c r="IY378" s="13">
        <v>269</v>
      </c>
      <c r="IZ378" t="s">
        <v>440</v>
      </c>
      <c r="JA378" t="s">
        <v>385</v>
      </c>
      <c r="JB378" t="s">
        <v>288</v>
      </c>
      <c r="JC378" t="s">
        <v>289</v>
      </c>
      <c r="JD378" t="s">
        <v>53</v>
      </c>
      <c r="JE378" t="s">
        <v>321</v>
      </c>
      <c r="JF378" s="13">
        <v>2</v>
      </c>
      <c r="JG378" s="13">
        <v>1</v>
      </c>
      <c r="JH378" s="13">
        <v>1</v>
      </c>
      <c r="JI378" s="13">
        <v>1</v>
      </c>
    </row>
    <row r="379" spans="259:269" x14ac:dyDescent="0.3">
      <c r="IY379" s="13">
        <v>270</v>
      </c>
      <c r="IZ379" t="s">
        <v>322</v>
      </c>
      <c r="JA379" t="s">
        <v>385</v>
      </c>
      <c r="JB379" t="s">
        <v>288</v>
      </c>
      <c r="JC379" t="s">
        <v>289</v>
      </c>
      <c r="JD379" t="s">
        <v>53</v>
      </c>
      <c r="JE379" t="s">
        <v>321</v>
      </c>
      <c r="JF379" s="13">
        <v>0</v>
      </c>
      <c r="JG379" s="13">
        <v>1</v>
      </c>
      <c r="JH379" s="13">
        <v>0</v>
      </c>
      <c r="JI379" s="13">
        <v>0</v>
      </c>
    </row>
    <row r="380" spans="259:269" x14ac:dyDescent="0.3">
      <c r="IY380" s="13">
        <v>271</v>
      </c>
      <c r="IZ380" t="s">
        <v>441</v>
      </c>
      <c r="JA380" t="s">
        <v>395</v>
      </c>
      <c r="JB380" t="s">
        <v>288</v>
      </c>
      <c r="JC380" t="s">
        <v>323</v>
      </c>
      <c r="JD380" t="s">
        <v>57</v>
      </c>
      <c r="JE380" t="s">
        <v>324</v>
      </c>
      <c r="JF380" s="13">
        <v>3</v>
      </c>
      <c r="JG380" s="13">
        <v>3</v>
      </c>
      <c r="JH380" s="13">
        <v>3</v>
      </c>
      <c r="JI380" s="13">
        <v>3</v>
      </c>
    </row>
    <row r="381" spans="259:269" x14ac:dyDescent="0.3">
      <c r="IY381" s="13">
        <v>272</v>
      </c>
      <c r="IZ381" t="s">
        <v>325</v>
      </c>
      <c r="JA381" t="s">
        <v>395</v>
      </c>
      <c r="JB381" t="s">
        <v>288</v>
      </c>
      <c r="JC381" t="s">
        <v>323</v>
      </c>
      <c r="JD381" t="s">
        <v>57</v>
      </c>
      <c r="JE381" t="s">
        <v>324</v>
      </c>
      <c r="JF381" s="13">
        <v>0</v>
      </c>
      <c r="JG381" s="13">
        <v>0</v>
      </c>
      <c r="JH381" s="13">
        <v>0</v>
      </c>
      <c r="JI381" s="13">
        <v>1</v>
      </c>
    </row>
    <row r="382" spans="259:269" x14ac:dyDescent="0.3">
      <c r="IY382" s="13">
        <v>273</v>
      </c>
      <c r="IZ382" t="s">
        <v>326</v>
      </c>
      <c r="JA382" t="s">
        <v>395</v>
      </c>
      <c r="JB382" t="s">
        <v>288</v>
      </c>
      <c r="JC382" t="s">
        <v>323</v>
      </c>
      <c r="JD382" t="s">
        <v>57</v>
      </c>
      <c r="JE382" t="s">
        <v>324</v>
      </c>
      <c r="JF382" s="13">
        <v>1</v>
      </c>
      <c r="JG382" s="13">
        <v>1</v>
      </c>
      <c r="JH382" s="13">
        <v>1</v>
      </c>
      <c r="JI382" s="13">
        <v>1</v>
      </c>
    </row>
    <row r="383" spans="259:269" x14ac:dyDescent="0.3">
      <c r="IY383" s="13">
        <v>274</v>
      </c>
      <c r="IZ383" t="s">
        <v>442</v>
      </c>
      <c r="JA383" t="s">
        <v>395</v>
      </c>
      <c r="JB383" t="s">
        <v>288</v>
      </c>
      <c r="JC383" t="s">
        <v>323</v>
      </c>
      <c r="JD383" t="s">
        <v>57</v>
      </c>
      <c r="JE383" t="s">
        <v>324</v>
      </c>
      <c r="JF383" s="13">
        <v>1</v>
      </c>
      <c r="JG383" s="13">
        <v>1</v>
      </c>
      <c r="JH383" s="13">
        <v>1</v>
      </c>
      <c r="JI383" s="13">
        <v>1</v>
      </c>
    </row>
    <row r="384" spans="259:269" x14ac:dyDescent="0.3">
      <c r="IY384" s="13">
        <v>275</v>
      </c>
      <c r="IZ384" t="s">
        <v>327</v>
      </c>
      <c r="JA384" t="s">
        <v>395</v>
      </c>
      <c r="JB384" t="s">
        <v>288</v>
      </c>
      <c r="JC384" t="s">
        <v>323</v>
      </c>
      <c r="JD384" t="s">
        <v>57</v>
      </c>
      <c r="JE384" t="s">
        <v>324</v>
      </c>
      <c r="JF384" s="13">
        <v>1</v>
      </c>
      <c r="JG384" s="13">
        <v>1</v>
      </c>
      <c r="JH384" s="13">
        <v>1</v>
      </c>
      <c r="JI384" s="13">
        <v>1</v>
      </c>
    </row>
    <row r="385" spans="259:269" x14ac:dyDescent="0.3">
      <c r="IY385" s="13">
        <v>276</v>
      </c>
      <c r="IZ385" t="s">
        <v>328</v>
      </c>
      <c r="JA385" t="s">
        <v>395</v>
      </c>
      <c r="JB385" t="s">
        <v>288</v>
      </c>
      <c r="JC385" t="s">
        <v>323</v>
      </c>
      <c r="JD385" t="s">
        <v>57</v>
      </c>
      <c r="JE385" t="s">
        <v>324</v>
      </c>
      <c r="JF385" s="13">
        <v>12</v>
      </c>
      <c r="JG385" s="13">
        <v>12</v>
      </c>
      <c r="JH385" s="13">
        <v>12</v>
      </c>
      <c r="JI385" s="13">
        <v>12</v>
      </c>
    </row>
    <row r="386" spans="259:269" x14ac:dyDescent="0.3">
      <c r="IY386" s="13">
        <v>277</v>
      </c>
      <c r="IZ386" t="s">
        <v>329</v>
      </c>
      <c r="JA386" t="s">
        <v>395</v>
      </c>
      <c r="JB386" t="s">
        <v>288</v>
      </c>
      <c r="JC386" t="s">
        <v>323</v>
      </c>
      <c r="JD386" t="s">
        <v>57</v>
      </c>
      <c r="JE386" t="s">
        <v>324</v>
      </c>
      <c r="JF386" s="13">
        <v>1</v>
      </c>
      <c r="JG386" s="13">
        <v>1</v>
      </c>
      <c r="JH386" s="13">
        <v>1</v>
      </c>
      <c r="JI386" s="13">
        <v>1</v>
      </c>
    </row>
    <row r="387" spans="259:269" x14ac:dyDescent="0.3">
      <c r="IY387" s="13">
        <v>278</v>
      </c>
      <c r="IZ387" t="s">
        <v>330</v>
      </c>
      <c r="JA387" t="s">
        <v>395</v>
      </c>
      <c r="JB387" t="s">
        <v>288</v>
      </c>
      <c r="JC387" t="s">
        <v>323</v>
      </c>
      <c r="JD387" t="s">
        <v>57</v>
      </c>
      <c r="JE387" t="s">
        <v>331</v>
      </c>
      <c r="JF387" s="13">
        <v>1</v>
      </c>
      <c r="JG387" s="13">
        <v>1</v>
      </c>
      <c r="JH387" s="13">
        <v>1</v>
      </c>
      <c r="JI387" s="13">
        <v>1</v>
      </c>
    </row>
    <row r="388" spans="259:269" x14ac:dyDescent="0.3">
      <c r="IY388" s="13">
        <v>279</v>
      </c>
      <c r="IZ388" t="s">
        <v>332</v>
      </c>
      <c r="JA388" t="s">
        <v>377</v>
      </c>
      <c r="JB388" t="s">
        <v>288</v>
      </c>
      <c r="JC388" t="s">
        <v>323</v>
      </c>
      <c r="JD388" t="s">
        <v>57</v>
      </c>
      <c r="JE388" t="s">
        <v>331</v>
      </c>
      <c r="JF388" s="13">
        <v>1</v>
      </c>
      <c r="JG388" s="13">
        <v>1</v>
      </c>
      <c r="JH388" s="13">
        <v>1</v>
      </c>
      <c r="JI388" s="13">
        <v>1</v>
      </c>
    </row>
    <row r="389" spans="259:269" x14ac:dyDescent="0.3">
      <c r="IY389" s="13">
        <v>280</v>
      </c>
      <c r="IZ389" t="s">
        <v>443</v>
      </c>
      <c r="JA389" t="s">
        <v>395</v>
      </c>
      <c r="JB389" t="s">
        <v>288</v>
      </c>
      <c r="JC389" t="s">
        <v>323</v>
      </c>
      <c r="JD389" t="s">
        <v>57</v>
      </c>
      <c r="JE389" t="s">
        <v>331</v>
      </c>
      <c r="JF389" s="13">
        <v>1</v>
      </c>
      <c r="JG389" s="13">
        <v>1</v>
      </c>
      <c r="JH389" s="13">
        <v>1</v>
      </c>
      <c r="JI389" s="13">
        <v>1</v>
      </c>
    </row>
    <row r="390" spans="259:269" x14ac:dyDescent="0.3">
      <c r="IY390" s="13">
        <v>281</v>
      </c>
      <c r="IZ390" t="s">
        <v>444</v>
      </c>
      <c r="JA390" t="s">
        <v>378</v>
      </c>
      <c r="JB390" t="s">
        <v>288</v>
      </c>
      <c r="JC390" t="s">
        <v>323</v>
      </c>
      <c r="JD390" t="s">
        <v>57</v>
      </c>
      <c r="JE390" t="s">
        <v>331</v>
      </c>
      <c r="JF390" s="13">
        <v>1</v>
      </c>
      <c r="JG390" s="13">
        <v>1</v>
      </c>
      <c r="JH390" s="13">
        <v>1</v>
      </c>
      <c r="JI390" s="13">
        <v>1</v>
      </c>
    </row>
    <row r="391" spans="259:269" x14ac:dyDescent="0.3">
      <c r="IY391" s="13">
        <v>282</v>
      </c>
      <c r="IZ391" t="s">
        <v>333</v>
      </c>
      <c r="JA391" t="s">
        <v>395</v>
      </c>
      <c r="JB391" t="s">
        <v>288</v>
      </c>
      <c r="JC391" t="s">
        <v>323</v>
      </c>
      <c r="JD391" t="s">
        <v>57</v>
      </c>
      <c r="JE391" t="s">
        <v>331</v>
      </c>
      <c r="JF391" s="13">
        <v>1</v>
      </c>
      <c r="JG391" s="13">
        <v>1</v>
      </c>
      <c r="JH391" s="13">
        <v>1</v>
      </c>
      <c r="JI391" s="13">
        <v>1</v>
      </c>
    </row>
    <row r="392" spans="259:269" x14ac:dyDescent="0.3">
      <c r="IY392" s="13">
        <v>283</v>
      </c>
      <c r="IZ392" t="s">
        <v>334</v>
      </c>
      <c r="JA392" t="s">
        <v>395</v>
      </c>
      <c r="JB392" t="s">
        <v>288</v>
      </c>
      <c r="JC392" t="s">
        <v>323</v>
      </c>
      <c r="JD392" t="s">
        <v>57</v>
      </c>
      <c r="JE392" t="s">
        <v>331</v>
      </c>
      <c r="JF392" s="13">
        <v>1</v>
      </c>
      <c r="JG392" s="13">
        <v>1</v>
      </c>
      <c r="JH392" s="13">
        <v>1</v>
      </c>
      <c r="JI392" s="13">
        <v>1</v>
      </c>
    </row>
    <row r="393" spans="259:269" x14ac:dyDescent="0.3">
      <c r="IY393" s="13">
        <v>284</v>
      </c>
      <c r="IZ393" t="s">
        <v>335</v>
      </c>
      <c r="JA393" t="s">
        <v>395</v>
      </c>
      <c r="JB393" t="s">
        <v>288</v>
      </c>
      <c r="JC393" t="s">
        <v>323</v>
      </c>
      <c r="JD393" t="s">
        <v>57</v>
      </c>
      <c r="JE393" t="s">
        <v>331</v>
      </c>
      <c r="JF393" s="13">
        <v>1</v>
      </c>
      <c r="JG393" s="13">
        <v>1</v>
      </c>
      <c r="JH393" s="13">
        <v>1</v>
      </c>
      <c r="JI393" s="13">
        <v>1</v>
      </c>
    </row>
    <row r="394" spans="259:269" x14ac:dyDescent="0.3">
      <c r="IY394" s="13">
        <v>285</v>
      </c>
      <c r="IZ394" t="s">
        <v>336</v>
      </c>
      <c r="JA394" t="s">
        <v>395</v>
      </c>
      <c r="JB394" t="s">
        <v>288</v>
      </c>
      <c r="JC394" t="s">
        <v>323</v>
      </c>
      <c r="JD394" t="s">
        <v>57</v>
      </c>
      <c r="JE394" t="s">
        <v>337</v>
      </c>
      <c r="JF394" s="13">
        <v>3</v>
      </c>
      <c r="JG394" s="13">
        <v>3</v>
      </c>
      <c r="JH394" s="13">
        <v>3</v>
      </c>
      <c r="JI394" s="13">
        <v>3</v>
      </c>
    </row>
    <row r="395" spans="259:269" x14ac:dyDescent="0.3">
      <c r="IY395" s="13">
        <v>286</v>
      </c>
      <c r="IZ395" t="s">
        <v>338</v>
      </c>
      <c r="JA395" t="s">
        <v>395</v>
      </c>
      <c r="JB395" t="s">
        <v>288</v>
      </c>
      <c r="JC395" t="s">
        <v>323</v>
      </c>
      <c r="JD395" t="s">
        <v>57</v>
      </c>
      <c r="JE395" t="s">
        <v>337</v>
      </c>
      <c r="JF395" s="13">
        <v>2</v>
      </c>
      <c r="JG395" s="13">
        <v>2</v>
      </c>
      <c r="JH395" s="13">
        <v>2</v>
      </c>
      <c r="JI395" s="13">
        <v>2</v>
      </c>
    </row>
    <row r="396" spans="259:269" x14ac:dyDescent="0.3">
      <c r="IY396" s="13">
        <v>287</v>
      </c>
      <c r="IZ396" t="s">
        <v>339</v>
      </c>
      <c r="JA396" t="s">
        <v>395</v>
      </c>
      <c r="JB396" t="s">
        <v>288</v>
      </c>
      <c r="JC396" t="s">
        <v>323</v>
      </c>
      <c r="JD396" t="s">
        <v>57</v>
      </c>
      <c r="JE396" t="s">
        <v>337</v>
      </c>
      <c r="JF396" s="13">
        <v>1</v>
      </c>
      <c r="JG396" s="13">
        <v>1</v>
      </c>
      <c r="JH396" s="13">
        <v>1</v>
      </c>
      <c r="JI396" s="13">
        <v>1</v>
      </c>
    </row>
    <row r="397" spans="259:269" x14ac:dyDescent="0.3">
      <c r="IY397" s="13">
        <v>288</v>
      </c>
      <c r="IZ397" t="s">
        <v>445</v>
      </c>
      <c r="JA397" t="s">
        <v>395</v>
      </c>
      <c r="JB397" t="s">
        <v>288</v>
      </c>
      <c r="JC397" t="s">
        <v>323</v>
      </c>
      <c r="JD397" t="s">
        <v>57</v>
      </c>
      <c r="JE397" t="s">
        <v>337</v>
      </c>
      <c r="JF397" s="13">
        <v>0</v>
      </c>
      <c r="JG397" s="13">
        <v>0</v>
      </c>
      <c r="JH397" s="13">
        <v>1</v>
      </c>
      <c r="JI397" s="13">
        <v>0</v>
      </c>
    </row>
    <row r="398" spans="259:269" x14ac:dyDescent="0.3">
      <c r="IY398" s="13">
        <v>289</v>
      </c>
      <c r="IZ398" t="s">
        <v>340</v>
      </c>
      <c r="JA398" t="s">
        <v>395</v>
      </c>
      <c r="JB398" t="s">
        <v>288</v>
      </c>
      <c r="JC398" t="s">
        <v>323</v>
      </c>
      <c r="JD398" t="s">
        <v>57</v>
      </c>
      <c r="JE398" t="s">
        <v>337</v>
      </c>
      <c r="JF398" s="13">
        <v>1</v>
      </c>
      <c r="JG398" s="13">
        <v>1</v>
      </c>
      <c r="JH398" s="13">
        <v>1</v>
      </c>
      <c r="JI398" s="13">
        <v>1</v>
      </c>
    </row>
    <row r="399" spans="259:269" x14ac:dyDescent="0.3">
      <c r="IY399" s="13">
        <v>290</v>
      </c>
      <c r="IZ399" t="s">
        <v>341</v>
      </c>
      <c r="JA399" t="s">
        <v>395</v>
      </c>
      <c r="JB399" t="s">
        <v>288</v>
      </c>
      <c r="JC399" t="s">
        <v>323</v>
      </c>
      <c r="JD399" t="s">
        <v>57</v>
      </c>
      <c r="JE399" t="s">
        <v>337</v>
      </c>
      <c r="JF399" s="13">
        <v>1</v>
      </c>
      <c r="JG399" s="13">
        <v>1</v>
      </c>
      <c r="JH399" s="13">
        <v>1</v>
      </c>
      <c r="JI399" s="13">
        <v>1</v>
      </c>
    </row>
    <row r="400" spans="259:269" x14ac:dyDescent="0.3">
      <c r="IY400" s="13">
        <v>291</v>
      </c>
      <c r="IZ400" t="s">
        <v>446</v>
      </c>
      <c r="JA400" t="s">
        <v>395</v>
      </c>
      <c r="JB400" t="s">
        <v>288</v>
      </c>
      <c r="JC400" t="s">
        <v>323</v>
      </c>
      <c r="JD400" t="s">
        <v>57</v>
      </c>
      <c r="JE400" t="s">
        <v>337</v>
      </c>
      <c r="JF400" s="13">
        <v>0</v>
      </c>
      <c r="JG400" s="13">
        <v>4</v>
      </c>
      <c r="JH400" s="13">
        <v>4</v>
      </c>
      <c r="JI400" s="13">
        <v>4</v>
      </c>
    </row>
    <row r="401" spans="259:269" x14ac:dyDescent="0.3">
      <c r="IY401" s="13">
        <v>292</v>
      </c>
      <c r="IZ401" t="s">
        <v>342</v>
      </c>
      <c r="JA401" t="s">
        <v>395</v>
      </c>
      <c r="JB401" t="s">
        <v>288</v>
      </c>
      <c r="JC401" t="s">
        <v>323</v>
      </c>
      <c r="JD401" t="s">
        <v>57</v>
      </c>
      <c r="JE401" t="s">
        <v>337</v>
      </c>
      <c r="JF401" s="13">
        <v>0</v>
      </c>
      <c r="JG401" s="13">
        <v>0</v>
      </c>
      <c r="JH401" s="13">
        <v>1</v>
      </c>
      <c r="JI401" s="13">
        <v>0</v>
      </c>
    </row>
    <row r="402" spans="259:269" x14ac:dyDescent="0.3">
      <c r="IY402" s="13">
        <v>293</v>
      </c>
      <c r="IZ402" t="s">
        <v>343</v>
      </c>
      <c r="JA402" t="s">
        <v>395</v>
      </c>
      <c r="JB402" t="s">
        <v>288</v>
      </c>
      <c r="JC402" t="s">
        <v>323</v>
      </c>
      <c r="JD402" t="s">
        <v>57</v>
      </c>
      <c r="JE402" t="s">
        <v>337</v>
      </c>
      <c r="JF402" s="13">
        <v>1</v>
      </c>
      <c r="JG402" s="13">
        <v>1</v>
      </c>
      <c r="JH402" s="13">
        <v>1</v>
      </c>
      <c r="JI402" s="13">
        <v>1</v>
      </c>
    </row>
    <row r="403" spans="259:269" x14ac:dyDescent="0.3">
      <c r="IY403" s="13">
        <v>294</v>
      </c>
      <c r="IZ403" t="s">
        <v>447</v>
      </c>
      <c r="JA403" t="s">
        <v>377</v>
      </c>
      <c r="JB403" t="s">
        <v>288</v>
      </c>
      <c r="JC403" t="s">
        <v>323</v>
      </c>
      <c r="JD403" t="s">
        <v>57</v>
      </c>
      <c r="JE403" t="s">
        <v>337</v>
      </c>
      <c r="JF403" s="13">
        <v>2</v>
      </c>
      <c r="JG403" s="13">
        <v>2</v>
      </c>
      <c r="JH403" s="13">
        <v>2</v>
      </c>
      <c r="JI403" s="13">
        <v>2</v>
      </c>
    </row>
    <row r="404" spans="259:269" x14ac:dyDescent="0.3">
      <c r="IY404" s="13">
        <v>295</v>
      </c>
      <c r="IZ404" t="s">
        <v>344</v>
      </c>
      <c r="JA404" t="s">
        <v>395</v>
      </c>
      <c r="JB404" t="s">
        <v>288</v>
      </c>
      <c r="JC404" t="s">
        <v>323</v>
      </c>
      <c r="JD404" t="s">
        <v>57</v>
      </c>
      <c r="JE404" t="s">
        <v>337</v>
      </c>
      <c r="JF404" s="13">
        <v>3</v>
      </c>
      <c r="JG404" s="13">
        <v>3</v>
      </c>
      <c r="JH404" s="13">
        <v>3</v>
      </c>
      <c r="JI404" s="13">
        <v>3</v>
      </c>
    </row>
    <row r="405" spans="259:269" x14ac:dyDescent="0.3">
      <c r="IY405" s="13">
        <v>296</v>
      </c>
      <c r="IZ405" t="s">
        <v>345</v>
      </c>
      <c r="JA405" t="s">
        <v>378</v>
      </c>
      <c r="JB405" t="s">
        <v>288</v>
      </c>
      <c r="JC405" t="s">
        <v>323</v>
      </c>
      <c r="JD405" t="s">
        <v>57</v>
      </c>
      <c r="JE405" t="s">
        <v>337</v>
      </c>
      <c r="JF405" s="13">
        <v>1</v>
      </c>
      <c r="JG405" s="13">
        <v>1</v>
      </c>
      <c r="JH405" s="13">
        <v>1</v>
      </c>
      <c r="JI405" s="13">
        <v>1</v>
      </c>
    </row>
    <row r="406" spans="259:269" x14ac:dyDescent="0.3">
      <c r="IY406" s="13">
        <v>297</v>
      </c>
      <c r="IZ406" t="s">
        <v>346</v>
      </c>
      <c r="JA406" t="s">
        <v>395</v>
      </c>
      <c r="JB406" t="s">
        <v>288</v>
      </c>
      <c r="JC406" t="s">
        <v>323</v>
      </c>
      <c r="JD406" t="s">
        <v>57</v>
      </c>
      <c r="JE406" t="s">
        <v>337</v>
      </c>
      <c r="JF406" s="13">
        <v>1</v>
      </c>
      <c r="JG406" s="13">
        <v>1</v>
      </c>
      <c r="JH406" s="13">
        <v>1</v>
      </c>
      <c r="JI406" s="13">
        <v>1</v>
      </c>
    </row>
    <row r="407" spans="259:269" x14ac:dyDescent="0.3">
      <c r="IY407" s="13">
        <v>298</v>
      </c>
      <c r="IZ407" t="s">
        <v>347</v>
      </c>
      <c r="JA407" t="s">
        <v>395</v>
      </c>
      <c r="JB407" t="s">
        <v>288</v>
      </c>
      <c r="JC407" t="s">
        <v>323</v>
      </c>
      <c r="JD407" t="s">
        <v>57</v>
      </c>
      <c r="JE407" t="s">
        <v>337</v>
      </c>
      <c r="JF407" s="13">
        <v>1</v>
      </c>
      <c r="JG407" s="13">
        <v>1</v>
      </c>
      <c r="JH407" s="13">
        <v>1</v>
      </c>
      <c r="JI407" s="13">
        <v>1</v>
      </c>
    </row>
    <row r="408" spans="259:269" x14ac:dyDescent="0.3">
      <c r="IY408" s="13">
        <v>299</v>
      </c>
      <c r="IZ408" t="s">
        <v>348</v>
      </c>
      <c r="JA408" t="s">
        <v>389</v>
      </c>
      <c r="JB408" t="s">
        <v>288</v>
      </c>
      <c r="JC408" t="s">
        <v>349</v>
      </c>
      <c r="JD408" t="s">
        <v>59</v>
      </c>
      <c r="JE408" t="s">
        <v>350</v>
      </c>
      <c r="JF408" s="13">
        <v>0</v>
      </c>
      <c r="JG408" s="13">
        <v>1</v>
      </c>
      <c r="JH408" s="13">
        <v>1</v>
      </c>
      <c r="JI408" s="13">
        <v>1</v>
      </c>
    </row>
    <row r="409" spans="259:269" x14ac:dyDescent="0.3">
      <c r="IY409" s="13">
        <v>300</v>
      </c>
      <c r="IZ409" t="s">
        <v>351</v>
      </c>
      <c r="JA409" t="s">
        <v>389</v>
      </c>
      <c r="JB409" t="s">
        <v>288</v>
      </c>
      <c r="JC409" t="s">
        <v>349</v>
      </c>
      <c r="JD409" t="s">
        <v>59</v>
      </c>
      <c r="JE409" t="s">
        <v>350</v>
      </c>
      <c r="JF409" s="13">
        <v>1</v>
      </c>
      <c r="JG409" s="13">
        <v>1</v>
      </c>
      <c r="JH409" s="13">
        <v>1</v>
      </c>
      <c r="JI409" s="13">
        <v>1</v>
      </c>
    </row>
    <row r="410" spans="259:269" x14ac:dyDescent="0.3">
      <c r="IY410" s="13">
        <v>301</v>
      </c>
      <c r="IZ410" t="s">
        <v>352</v>
      </c>
      <c r="JA410" t="s">
        <v>389</v>
      </c>
      <c r="JB410" t="s">
        <v>288</v>
      </c>
      <c r="JC410" t="s">
        <v>349</v>
      </c>
      <c r="JD410" t="s">
        <v>59</v>
      </c>
      <c r="JE410" t="s">
        <v>353</v>
      </c>
      <c r="JF410" s="13">
        <v>0</v>
      </c>
      <c r="JG410" s="13">
        <v>1</v>
      </c>
      <c r="JH410" s="13">
        <v>1</v>
      </c>
      <c r="JI410" s="13">
        <v>1</v>
      </c>
    </row>
    <row r="411" spans="259:269" x14ac:dyDescent="0.3">
      <c r="IY411" s="13">
        <v>302</v>
      </c>
      <c r="IZ411" t="s">
        <v>448</v>
      </c>
      <c r="JA411" t="s">
        <v>389</v>
      </c>
      <c r="JB411" t="s">
        <v>288</v>
      </c>
      <c r="JC411" t="s">
        <v>349</v>
      </c>
      <c r="JD411" t="s">
        <v>59</v>
      </c>
      <c r="JE411" t="s">
        <v>354</v>
      </c>
      <c r="JF411" s="13">
        <v>1</v>
      </c>
      <c r="JG411" s="13">
        <v>0</v>
      </c>
      <c r="JH411" s="13">
        <v>0</v>
      </c>
      <c r="JI411" s="13">
        <v>0</v>
      </c>
    </row>
    <row r="412" spans="259:269" x14ac:dyDescent="0.3">
      <c r="IY412" s="13">
        <v>303</v>
      </c>
      <c r="IZ412" t="s">
        <v>355</v>
      </c>
      <c r="JA412" t="s">
        <v>389</v>
      </c>
      <c r="JB412" t="s">
        <v>288</v>
      </c>
      <c r="JC412" t="s">
        <v>349</v>
      </c>
      <c r="JD412" t="s">
        <v>59</v>
      </c>
      <c r="JE412" t="s">
        <v>354</v>
      </c>
      <c r="JF412" s="13">
        <v>1</v>
      </c>
      <c r="JG412" s="13">
        <v>1</v>
      </c>
      <c r="JH412" s="13">
        <v>1</v>
      </c>
      <c r="JI412" s="13">
        <v>1</v>
      </c>
    </row>
    <row r="413" spans="259:269" x14ac:dyDescent="0.3">
      <c r="IY413" s="13">
        <v>304</v>
      </c>
      <c r="IZ413" t="s">
        <v>356</v>
      </c>
      <c r="JA413" t="s">
        <v>389</v>
      </c>
      <c r="JB413" t="s">
        <v>288</v>
      </c>
      <c r="JC413" t="s">
        <v>349</v>
      </c>
      <c r="JD413" t="s">
        <v>59</v>
      </c>
      <c r="JE413" t="s">
        <v>354</v>
      </c>
      <c r="JF413" s="13">
        <v>0</v>
      </c>
      <c r="JG413" s="13">
        <v>0</v>
      </c>
      <c r="JH413" s="13">
        <v>1</v>
      </c>
      <c r="JI413" s="13">
        <v>0</v>
      </c>
    </row>
    <row r="414" spans="259:269" x14ac:dyDescent="0.3">
      <c r="IY414" s="13">
        <v>305</v>
      </c>
      <c r="IZ414" t="s">
        <v>357</v>
      </c>
      <c r="JA414" t="s">
        <v>389</v>
      </c>
      <c r="JB414" t="s">
        <v>288</v>
      </c>
      <c r="JC414" t="s">
        <v>349</v>
      </c>
      <c r="JD414" t="s">
        <v>59</v>
      </c>
      <c r="JE414" t="s">
        <v>354</v>
      </c>
      <c r="JF414" s="13">
        <v>1</v>
      </c>
      <c r="JG414" s="13">
        <v>1</v>
      </c>
      <c r="JH414" s="13">
        <v>1</v>
      </c>
      <c r="JI414" s="13">
        <v>1</v>
      </c>
    </row>
    <row r="415" spans="259:269" x14ac:dyDescent="0.3">
      <c r="IY415" s="13">
        <v>306</v>
      </c>
      <c r="IZ415" t="s">
        <v>358</v>
      </c>
      <c r="JA415" t="s">
        <v>389</v>
      </c>
      <c r="JB415" t="s">
        <v>288</v>
      </c>
      <c r="JC415" t="s">
        <v>349</v>
      </c>
      <c r="JD415" t="s">
        <v>59</v>
      </c>
      <c r="JE415" t="s">
        <v>354</v>
      </c>
      <c r="JF415" s="13">
        <v>0.3</v>
      </c>
      <c r="JG415" s="13">
        <v>0.245</v>
      </c>
      <c r="JH415" s="13">
        <v>0.2</v>
      </c>
      <c r="JI415" s="13">
        <v>0.15</v>
      </c>
    </row>
    <row r="416" spans="259:269" x14ac:dyDescent="0.3">
      <c r="IY416" s="13">
        <v>307</v>
      </c>
      <c r="IZ416" t="s">
        <v>359</v>
      </c>
      <c r="JA416" t="s">
        <v>389</v>
      </c>
      <c r="JB416" t="s">
        <v>288</v>
      </c>
      <c r="JC416" t="s">
        <v>349</v>
      </c>
      <c r="JD416" t="s">
        <v>59</v>
      </c>
      <c r="JE416" t="s">
        <v>354</v>
      </c>
      <c r="JF416" s="13">
        <v>900</v>
      </c>
      <c r="JG416" s="13">
        <v>900</v>
      </c>
      <c r="JH416" s="13">
        <v>900</v>
      </c>
      <c r="JI416" s="13">
        <v>900</v>
      </c>
    </row>
    <row r="417" spans="259:269" x14ac:dyDescent="0.3">
      <c r="IY417" s="13">
        <v>308</v>
      </c>
      <c r="IZ417" t="s">
        <v>360</v>
      </c>
      <c r="JA417" t="s">
        <v>389</v>
      </c>
      <c r="JB417" t="s">
        <v>288</v>
      </c>
      <c r="JC417" t="s">
        <v>349</v>
      </c>
      <c r="JD417" t="s">
        <v>59</v>
      </c>
      <c r="JE417" t="s">
        <v>354</v>
      </c>
      <c r="JF417" s="13">
        <v>0.02</v>
      </c>
      <c r="JG417" s="13">
        <v>0.08</v>
      </c>
      <c r="JH417" s="13">
        <v>0.05</v>
      </c>
      <c r="JI417" s="13">
        <v>0.05</v>
      </c>
    </row>
    <row r="418" spans="259:269" x14ac:dyDescent="0.3">
      <c r="IY418" s="13">
        <v>309</v>
      </c>
      <c r="IZ418" t="s">
        <v>361</v>
      </c>
      <c r="JA418" t="s">
        <v>381</v>
      </c>
      <c r="JB418" t="s">
        <v>288</v>
      </c>
      <c r="JC418" t="s">
        <v>349</v>
      </c>
      <c r="JD418" t="s">
        <v>59</v>
      </c>
      <c r="JE418" t="s">
        <v>354</v>
      </c>
      <c r="JF418" s="13">
        <v>1750</v>
      </c>
      <c r="JG418" s="13">
        <v>1750</v>
      </c>
      <c r="JH418" s="13">
        <v>1750</v>
      </c>
      <c r="JI418" s="13">
        <v>1750</v>
      </c>
    </row>
    <row r="419" spans="259:269" x14ac:dyDescent="0.3">
      <c r="IY419" s="13">
        <v>310</v>
      </c>
      <c r="IZ419" t="s">
        <v>362</v>
      </c>
      <c r="JA419" t="s">
        <v>381</v>
      </c>
      <c r="JB419" t="s">
        <v>288</v>
      </c>
      <c r="JC419" t="s">
        <v>349</v>
      </c>
      <c r="JD419" t="s">
        <v>59</v>
      </c>
      <c r="JE419" t="s">
        <v>354</v>
      </c>
      <c r="JF419" s="13">
        <v>1000</v>
      </c>
      <c r="JG419" s="13">
        <v>1000</v>
      </c>
      <c r="JH419" s="13">
        <v>1000</v>
      </c>
      <c r="JI419" s="13">
        <v>1000</v>
      </c>
    </row>
    <row r="420" spans="259:269" x14ac:dyDescent="0.3">
      <c r="IY420" s="13">
        <v>311</v>
      </c>
      <c r="IZ420" t="s">
        <v>363</v>
      </c>
      <c r="JA420" t="s">
        <v>389</v>
      </c>
      <c r="JB420" t="s">
        <v>288</v>
      </c>
      <c r="JC420" t="s">
        <v>349</v>
      </c>
      <c r="JD420" t="s">
        <v>59</v>
      </c>
      <c r="JE420" t="s">
        <v>354</v>
      </c>
      <c r="JF420" s="13">
        <v>1</v>
      </c>
      <c r="JG420" s="13">
        <v>2</v>
      </c>
      <c r="JH420" s="13">
        <v>2</v>
      </c>
      <c r="JI420" s="13">
        <v>3</v>
      </c>
    </row>
    <row r="421" spans="259:269" x14ac:dyDescent="0.3">
      <c r="IY421" s="13">
        <v>312</v>
      </c>
      <c r="IZ421" t="s">
        <v>364</v>
      </c>
      <c r="JA421" t="s">
        <v>389</v>
      </c>
      <c r="JB421" t="s">
        <v>288</v>
      </c>
      <c r="JC421" t="s">
        <v>349</v>
      </c>
      <c r="JD421" t="s">
        <v>59</v>
      </c>
      <c r="JE421" t="s">
        <v>354</v>
      </c>
      <c r="JF421" s="13">
        <v>1</v>
      </c>
      <c r="JG421" s="13">
        <v>1</v>
      </c>
      <c r="JH421" s="13">
        <v>1</v>
      </c>
      <c r="JI421" s="13">
        <v>1</v>
      </c>
    </row>
    <row r="422" spans="259:269" x14ac:dyDescent="0.3">
      <c r="IY422" s="13">
        <v>313</v>
      </c>
      <c r="IZ422" t="s">
        <v>365</v>
      </c>
      <c r="JA422" t="s">
        <v>389</v>
      </c>
      <c r="JB422" t="s">
        <v>288</v>
      </c>
      <c r="JC422" t="s">
        <v>349</v>
      </c>
      <c r="JD422" t="s">
        <v>59</v>
      </c>
      <c r="JE422" t="s">
        <v>354</v>
      </c>
      <c r="JF422" s="13">
        <v>0</v>
      </c>
      <c r="JG422" s="13">
        <v>0.05</v>
      </c>
      <c r="JH422" s="13">
        <v>0.15</v>
      </c>
      <c r="JI422" s="13">
        <v>0.1</v>
      </c>
    </row>
    <row r="423" spans="259:269" x14ac:dyDescent="0.3">
      <c r="IY423" s="13">
        <v>314</v>
      </c>
      <c r="IZ423" t="s">
        <v>366</v>
      </c>
      <c r="JA423" t="s">
        <v>389</v>
      </c>
      <c r="JB423" t="s">
        <v>288</v>
      </c>
      <c r="JC423" t="s">
        <v>349</v>
      </c>
      <c r="JD423" t="s">
        <v>59</v>
      </c>
      <c r="JE423" t="s">
        <v>354</v>
      </c>
      <c r="JF423" s="13">
        <v>1000</v>
      </c>
      <c r="JG423" s="13">
        <v>1000</v>
      </c>
      <c r="JH423" s="13">
        <v>1000</v>
      </c>
      <c r="JI423" s="13">
        <v>1000</v>
      </c>
    </row>
    <row r="424" spans="259:269" x14ac:dyDescent="0.3">
      <c r="IY424" s="13">
        <v>315</v>
      </c>
      <c r="IZ424" t="s">
        <v>367</v>
      </c>
      <c r="JA424" t="s">
        <v>389</v>
      </c>
      <c r="JB424" t="s">
        <v>288</v>
      </c>
      <c r="JC424" t="s">
        <v>349</v>
      </c>
      <c r="JD424" t="s">
        <v>59</v>
      </c>
      <c r="JE424" t="s">
        <v>354</v>
      </c>
      <c r="JF424" s="13">
        <v>1</v>
      </c>
      <c r="JG424" s="13">
        <v>1</v>
      </c>
      <c r="JH424" s="13">
        <v>1</v>
      </c>
      <c r="JI424" s="13">
        <v>1</v>
      </c>
    </row>
    <row r="425" spans="259:269" x14ac:dyDescent="0.3">
      <c r="IY425" s="13">
        <v>316</v>
      </c>
      <c r="IZ425" t="s">
        <v>368</v>
      </c>
      <c r="JA425" t="s">
        <v>389</v>
      </c>
      <c r="JB425" t="s">
        <v>288</v>
      </c>
      <c r="JC425" t="s">
        <v>349</v>
      </c>
      <c r="JD425" t="s">
        <v>59</v>
      </c>
      <c r="JE425" t="s">
        <v>354</v>
      </c>
      <c r="JF425" s="13">
        <v>0</v>
      </c>
      <c r="JG425" s="13">
        <v>1</v>
      </c>
      <c r="JH425" s="13">
        <v>0</v>
      </c>
      <c r="JI425" s="13">
        <v>0</v>
      </c>
    </row>
    <row r="426" spans="259:269" x14ac:dyDescent="0.3">
      <c r="IY426" s="13">
        <v>317</v>
      </c>
      <c r="IZ426" t="s">
        <v>369</v>
      </c>
      <c r="JA426" t="s">
        <v>389</v>
      </c>
      <c r="JB426" t="s">
        <v>288</v>
      </c>
      <c r="JC426" t="s">
        <v>349</v>
      </c>
      <c r="JD426" t="s">
        <v>59</v>
      </c>
      <c r="JE426" t="s">
        <v>354</v>
      </c>
      <c r="JF426" s="13">
        <v>1</v>
      </c>
      <c r="JG426" s="13">
        <v>1</v>
      </c>
      <c r="JH426" s="13">
        <v>1</v>
      </c>
      <c r="JI426" s="13">
        <v>1</v>
      </c>
    </row>
    <row r="427" spans="259:269" x14ac:dyDescent="0.3">
      <c r="IY427" s="13">
        <v>318</v>
      </c>
      <c r="IZ427" t="s">
        <v>449</v>
      </c>
      <c r="JA427" t="s">
        <v>389</v>
      </c>
      <c r="JB427" t="s">
        <v>288</v>
      </c>
      <c r="JC427" t="s">
        <v>349</v>
      </c>
      <c r="JD427" t="s">
        <v>59</v>
      </c>
      <c r="JE427" t="s">
        <v>354</v>
      </c>
      <c r="JF427" s="13">
        <v>1</v>
      </c>
      <c r="JG427" s="13">
        <v>1</v>
      </c>
      <c r="JH427" s="13">
        <v>1</v>
      </c>
      <c r="JI427" s="13">
        <v>1</v>
      </c>
    </row>
    <row r="428" spans="259:269" x14ac:dyDescent="0.3">
      <c r="IY428" s="13">
        <v>319</v>
      </c>
      <c r="IZ428" t="s">
        <v>370</v>
      </c>
      <c r="JA428" t="s">
        <v>389</v>
      </c>
      <c r="JB428" t="s">
        <v>288</v>
      </c>
      <c r="JC428" t="s">
        <v>349</v>
      </c>
      <c r="JD428" t="s">
        <v>59</v>
      </c>
      <c r="JE428" t="s">
        <v>354</v>
      </c>
      <c r="JF428" s="13">
        <v>1</v>
      </c>
      <c r="JG428" s="13">
        <v>1</v>
      </c>
      <c r="JH428" s="13">
        <v>1</v>
      </c>
      <c r="JI428" s="13">
        <v>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GLo6XAcpASQ/9AYqTZF7Dujj1HXX4zP3rMLwiiEFqmCbVdepyxSOftVPRB5sJ8SMadgP3bJxMF8QouImP9cyng==" saltValue="Fw1jRe3F3KHaRkrCXmlNSw==" spinCount="100000" sqref="L94:R102 L103:V104 A4:C104 D94:J104 S4:V102 D4:Q93" name="No."/>
    <protectedRange algorithmName="SHA-512" hashValue="RHS5uJUnUKXE1jdXTTRV2L3tydlGRFXVwEElD+sgNgsAj0HV5HSgqqHBEEYO3Gi1V0WIuIHVentnfzPJBWkB6g==" saltValue="zteYn85tJbqm6nuLvGjh1g==" spinCount="100000" sqref="W4:BN104" name="INFO_FINAN"/>
  </protectedRanges>
  <mergeCells count="10">
    <mergeCell ref="AM2:BB2"/>
    <mergeCell ref="BC2:BR2"/>
    <mergeCell ref="A2:C2"/>
    <mergeCell ref="I2:L2"/>
    <mergeCell ref="M2:O2"/>
    <mergeCell ref="D2:H2"/>
    <mergeCell ref="R2:S2"/>
    <mergeCell ref="T2:V2"/>
    <mergeCell ref="W2:AL2"/>
    <mergeCell ref="P2:Q2"/>
  </mergeCells>
  <phoneticPr fontId="5" type="noConversion"/>
  <conditionalFormatting sqref="L4:L104">
    <cfRule type="expression" dxfId="2" priority="1">
      <formula>AND(M4&gt;0,AM4=0,BT4=0)</formula>
    </cfRule>
    <cfRule type="expression" dxfId="1" priority="2">
      <formula>AND(M4=0,AM4&gt;0)</formula>
    </cfRule>
    <cfRule type="expression" dxfId="0" priority="3">
      <formula>AND(M4=0,BT4&gt;0)</formula>
    </cfRule>
  </conditionalFormatting>
  <dataValidations xWindow="340" yWindow="877" count="21">
    <dataValidation allowBlank="1" showInputMessage="1" showErrorMessage="1" prompt="_x000a_" sqref="L3:Q3" xr:uid="{F619AAE9-0850-4E03-B8BC-FDCE089BA072}"/>
    <dataValidation allowBlank="1" showInputMessage="1" showErrorMessage="1" promptTitle="Digite:" prompt="PROYECTO: XXXXXXX" sqref="R94:R102" xr:uid="{49657DF2-7F79-4436-833F-AC591C3E9112}"/>
    <dataValidation allowBlank="1" showInputMessage="1" showErrorMessage="1" promptTitle="Digite:" prompt="202X068081XXXXX" sqref="S4:S104" xr:uid="{83AE763C-8A48-4B11-8898-14EE627B79DF}"/>
    <dataValidation allowBlank="1" showInputMessage="1" showErrorMessage="1" promptTitle="Digite:" prompt="ACTIVIDAD No. X XXXXXXXXX" sqref="T5:T104" xr:uid="{A240073A-2FED-4593-AA5A-25A695C829C2}"/>
    <dataValidation allowBlank="1" showInputMessage="1" showErrorMessage="1" promptTitle="Digite:" prompt="DD/MM/AAAA" sqref="U4:V104" xr:uid="{4A84C6B0-F185-4976-ABAA-FCEE28A0517D}"/>
    <dataValidation allowBlank="1" showInputMessage="1" showErrorMessage="1" promptTitle="Digite:" prompt="Cuanto se ha ejecutado de la meta de la vigencia_x000a_" sqref="L5:L104" xr:uid="{FDE4AC80-EBD1-4C86-BDE6-8AFBF986CB2B}"/>
    <dataValidation allowBlank="1" showInputMessage="1" showErrorMessage="1" promptTitle="Digite:" prompt="Ej:_x000a_XXXXXXXX_x000a_220102800_x000a_450302801_x000a_. . . " sqref="A5:A104" xr:uid="{7222E3B8-C0F1-4397-BA14-5693D1960EFC}"/>
    <dataValidation allowBlank="1" showInputMessage="1" showErrorMessage="1" promptTitle="NO:" prompt="Diligenciar" sqref="K4:K104 J5:J104 D4:I104" xr:uid="{49ED5949-CC18-407F-AB05-0CEF9E777E62}"/>
    <dataValidation type="list" allowBlank="1" showInputMessage="1" showErrorMessage="1" sqref="BS4:BS104" xr:uid="{0B178DFB-FB9F-4F33-99B7-850073CD42ED}">
      <formula1>$JN$111:$JN$152</formula1>
    </dataValidation>
    <dataValidation allowBlank="1" showInputMessage="1" showErrorMessage="1" promptTitle="Digite:" prompt="Código asignado en la Hoja PI24-27" sqref="A4" xr:uid="{AE00D9AF-1474-4D7E-9CA3-7E71A148131C}"/>
    <dataValidation allowBlank="1" showInputMessage="1" showErrorMessage="1" promptTitle="NO Digitar" prompt="Celda Bloqueada" sqref="B5:B104" xr:uid="{6F74605D-815C-434D-9E5C-C45027F9817F}"/>
    <dataValidation allowBlank="1" showInputMessage="1" showErrorMessage="1" promptTitle="NO DILIGENCIAR" prompt="Celda Auto Sumatoria" sqref="W4:W104 AM4:AM104 BC4:BC104" xr:uid="{189A2345-D165-42D1-A6F6-886AE0CD6507}"/>
    <dataValidation allowBlank="1" showInputMessage="1" showErrorMessage="1" promptTitle="Digite:" prompt="ACTIVIDAD SEGUN DNP" sqref="T4" xr:uid="{7E04E085-7B73-4ADD-AB07-F4DA3D78ED32}"/>
    <dataValidation allowBlank="1" showInputMessage="1" showErrorMessage="1" promptTitle="Digite:" prompt="Cuanto se ha ejecutado de la Meta Física de la vigencia._x000a_" sqref="L4" xr:uid="{4AF7089A-7009-4285-AF47-01DFD9AACCF9}"/>
    <dataValidation allowBlank="1" showInputMessage="1" showErrorMessage="1" promptTitle="Porcentajes" prompt="(%) de Ejecución Física" sqref="M4:M104" xr:uid="{90B312C1-2E6F-4C39-AFDF-CC992DAF4888}"/>
    <dataValidation allowBlank="1" showInputMessage="1" showErrorMessage="1" promptTitle="Porcentajes" prompt="(%) de Compromisos_x000a_" sqref="N4:N104" xr:uid="{652B4126-4EA9-4A5C-98AC-501F2FC8F4E6}"/>
    <dataValidation allowBlank="1" showInputMessage="1" showErrorMessage="1" promptTitle="Porcentajes" prompt="(%) de Obligaciones" sqref="O4:Q104" xr:uid="{ACECACA7-6FB7-4F98-A2D1-62EC2B6BEDF8}"/>
    <dataValidation type="list" allowBlank="1" showInputMessage="1" showErrorMessage="1" promptTitle="Reportó" prompt="Nueva Estructura de la Administración Central del Distrito" sqref="C5:C104" xr:uid="{901C4C49-6153-412E-96B2-B28860D5E986}">
      <formula1>$JK$110:$JK$128</formula1>
    </dataValidation>
    <dataValidation allowBlank="1" showInputMessage="1" showErrorMessage="1" promptTitle="NO Digitar" prompt="Indicador del Producto (IP)" sqref="B4" xr:uid="{5CB65DF0-C1A0-4EE3-852C-5AC1C7BE6C18}"/>
    <dataValidation allowBlank="1" showInputMessage="1" showErrorMessage="1" promptTitle="% Meta" prompt="% Meta Vigencia 2024" sqref="J4" xr:uid="{DE762BEB-79D6-4205-A2E2-4D90AA5C1468}"/>
    <dataValidation type="list" allowBlank="1" showInputMessage="1" showErrorMessage="1" promptTitle="Reportó" prompt="Nueva Estructura de la Administración Central del Distrito" sqref="C4" xr:uid="{173ED617-75C5-492F-81EF-D334DF9E7341}">
      <formula1>$JK$110:$JK$138</formula1>
    </dataValidation>
  </dataValidations>
  <pageMargins left="0.7" right="0.7" top="0.75" bottom="0.75" header="0.3" footer="0.3"/>
  <pageSetup paperSize="14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F8A4-E092-47FA-AE89-5E83999774AA}">
  <dimension ref="A2:D14"/>
  <sheetViews>
    <sheetView workbookViewId="0">
      <selection activeCell="C22" sqref="C22"/>
    </sheetView>
  </sheetViews>
  <sheetFormatPr baseColWidth="10" defaultRowHeight="14.4" x14ac:dyDescent="0.3"/>
  <cols>
    <col min="1" max="1" width="15" customWidth="1"/>
    <col min="2" max="2" width="15.33203125" customWidth="1"/>
    <col min="3" max="3" width="61.6640625" customWidth="1"/>
    <col min="4" max="4" width="25.6640625" customWidth="1"/>
  </cols>
  <sheetData>
    <row r="2" spans="1:4" ht="33.75" customHeight="1" x14ac:dyDescent="0.3">
      <c r="A2" s="201" t="s">
        <v>2087</v>
      </c>
      <c r="B2" s="201" t="s">
        <v>2088</v>
      </c>
      <c r="C2" s="202" t="s">
        <v>9</v>
      </c>
      <c r="D2" s="203" t="s">
        <v>530</v>
      </c>
    </row>
    <row r="3" spans="1:4" ht="15" x14ac:dyDescent="0.3">
      <c r="A3" s="204">
        <v>226559</v>
      </c>
      <c r="B3" s="204"/>
      <c r="C3" s="198" t="s">
        <v>2038</v>
      </c>
      <c r="D3" s="199">
        <v>202500000029667</v>
      </c>
    </row>
    <row r="4" spans="1:4" ht="15" x14ac:dyDescent="0.3">
      <c r="A4" s="204"/>
      <c r="B4" s="204"/>
      <c r="C4" s="198" t="s">
        <v>2040</v>
      </c>
      <c r="D4" s="199">
        <v>202500000025550</v>
      </c>
    </row>
    <row r="5" spans="1:4" ht="15" x14ac:dyDescent="0.3">
      <c r="A5" s="204">
        <v>226559</v>
      </c>
      <c r="B5" s="204"/>
      <c r="C5" s="198" t="s">
        <v>2043</v>
      </c>
      <c r="D5" s="199">
        <v>2024680810103</v>
      </c>
    </row>
    <row r="6" spans="1:4" ht="15" x14ac:dyDescent="0.3">
      <c r="A6" s="204">
        <v>228836</v>
      </c>
      <c r="B6" s="204"/>
      <c r="C6" s="198" t="s">
        <v>2045</v>
      </c>
      <c r="D6" s="199">
        <v>202500000030377</v>
      </c>
    </row>
    <row r="7" spans="1:4" ht="15" x14ac:dyDescent="0.3">
      <c r="A7" s="204"/>
      <c r="B7" s="204"/>
      <c r="C7" s="198" t="s">
        <v>2049</v>
      </c>
      <c r="D7" s="199">
        <v>202500000019026</v>
      </c>
    </row>
    <row r="8" spans="1:4" ht="15" x14ac:dyDescent="0.3">
      <c r="A8" s="204"/>
      <c r="B8" s="204"/>
      <c r="C8" s="198" t="s">
        <v>2053</v>
      </c>
      <c r="D8" s="199">
        <v>202500000019842</v>
      </c>
    </row>
    <row r="9" spans="1:4" ht="15" x14ac:dyDescent="0.3">
      <c r="A9" s="204">
        <v>226559</v>
      </c>
      <c r="B9" s="204"/>
      <c r="C9" s="198" t="s">
        <v>2054</v>
      </c>
      <c r="D9" s="200">
        <v>2024680810137</v>
      </c>
    </row>
    <row r="10" spans="1:4" ht="15" x14ac:dyDescent="0.3">
      <c r="A10" s="204"/>
      <c r="B10" s="204"/>
      <c r="C10" s="198" t="s">
        <v>2060</v>
      </c>
      <c r="D10" s="199">
        <v>202500000027338</v>
      </c>
    </row>
    <row r="11" spans="1:4" ht="15" x14ac:dyDescent="0.3">
      <c r="A11" s="204"/>
      <c r="B11" s="204"/>
      <c r="C11" s="198" t="s">
        <v>2043</v>
      </c>
      <c r="D11" s="199">
        <v>202500000041624</v>
      </c>
    </row>
    <row r="12" spans="1:4" ht="15" x14ac:dyDescent="0.3">
      <c r="A12" s="204"/>
      <c r="B12" s="204"/>
      <c r="C12" s="198" t="s">
        <v>2067</v>
      </c>
      <c r="D12" s="199">
        <v>202500000037880</v>
      </c>
    </row>
    <row r="13" spans="1:4" ht="15" x14ac:dyDescent="0.3">
      <c r="A13" s="204"/>
      <c r="B13" s="204"/>
      <c r="C13" s="198" t="s">
        <v>2069</v>
      </c>
      <c r="D13" s="199">
        <v>202500000030904</v>
      </c>
    </row>
    <row r="14" spans="1:4" ht="15" x14ac:dyDescent="0.3">
      <c r="A14" s="205"/>
      <c r="B14" s="205"/>
      <c r="C14" s="198" t="s">
        <v>2071</v>
      </c>
      <c r="D14" s="199">
        <v>2023680810038</v>
      </c>
    </row>
  </sheetData>
  <protectedRanges>
    <protectedRange algorithmName="SHA-512" hashValue="GLo6XAcpASQ/9AYqTZF7Dujj1HXX4zP3rMLwiiEFqmCbVdepyxSOftVPRB5sJ8SMadgP3bJxMF8QouImP9cyng==" saltValue="Fw1jRe3F3KHaRkrCXmlNSw==" spinCount="100000" sqref="A3:B14 D3:D14" name="No._4"/>
  </protectedRanges>
  <dataValidations count="3">
    <dataValidation allowBlank="1" showInputMessage="1" showErrorMessage="1" prompt="_x000a_" sqref="A2:B2" xr:uid="{6A6FBC31-3DC1-4D9B-B134-CB394839923B}"/>
    <dataValidation allowBlank="1" showInputMessage="1" showErrorMessage="1" promptTitle="Porcentajes" prompt="(%) de Obligaciones" sqref="A3:B14" xr:uid="{D7CC93EC-8E69-4EE3-B517-1CEA170E614B}"/>
    <dataValidation allowBlank="1" showInputMessage="1" showErrorMessage="1" promptTitle="Digite:" prompt="202X068081XXXXX" sqref="D3:D14" xr:uid="{426D9DAE-F066-45E3-A0A2-B3F1178F2E3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454BA-7C92-431E-92CE-73E5939C9756}">
  <sheetPr codeName="Hoja4"/>
  <dimension ref="A1:AY1016"/>
  <sheetViews>
    <sheetView topLeftCell="M1" workbookViewId="0">
      <pane ySplit="2" topLeftCell="A3" activePane="bottomLeft" state="frozen"/>
      <selection activeCell="C13" sqref="C13"/>
      <selection pane="bottomLeft" activeCell="O438" sqref="O438"/>
    </sheetView>
  </sheetViews>
  <sheetFormatPr baseColWidth="10" defaultRowHeight="14.4" x14ac:dyDescent="0.3"/>
  <cols>
    <col min="1" max="1" width="8.109375" style="72" customWidth="1"/>
    <col min="2" max="2" width="9.88671875" style="66" customWidth="1"/>
    <col min="3" max="3" width="18.109375" style="66" customWidth="1"/>
    <col min="4" max="4" width="22.109375" style="66" customWidth="1"/>
    <col min="5" max="5" width="43.88671875" style="72" customWidth="1"/>
    <col min="6" max="6" width="13" style="66" customWidth="1"/>
    <col min="7" max="7" width="51.44140625" style="72" customWidth="1"/>
    <col min="8" max="8" width="11.6640625" style="66" customWidth="1"/>
    <col min="9" max="9" width="11.33203125" style="72" customWidth="1"/>
    <col min="10" max="10" width="9.44140625" style="72" customWidth="1"/>
    <col min="11" max="11" width="10" style="66" customWidth="1"/>
    <col min="12" max="12" width="40" style="66" customWidth="1"/>
    <col min="13" max="13" width="40" style="72" customWidth="1"/>
    <col min="14" max="14" width="9.33203125" style="66" customWidth="1"/>
    <col min="15" max="15" width="46.33203125" style="72" customWidth="1"/>
    <col min="16" max="16" width="9.6640625" style="66" customWidth="1"/>
    <col min="17" max="17" width="47.109375" style="72" customWidth="1"/>
    <col min="18" max="18" width="12.88671875" style="66" customWidth="1"/>
    <col min="19" max="19" width="44.5546875" style="66" customWidth="1"/>
    <col min="20" max="20" width="34.5546875" style="66" customWidth="1"/>
    <col min="21" max="21" width="10.6640625" style="66" customWidth="1"/>
    <col min="22" max="22" width="11.44140625" style="66" customWidth="1"/>
    <col min="23" max="23" width="12.109375" style="66" customWidth="1"/>
    <col min="24" max="24" width="33.109375" style="72" customWidth="1"/>
    <col min="25" max="28" width="14" style="72" customWidth="1"/>
    <col min="29" max="29" width="12" style="73" customWidth="1"/>
    <col min="30" max="32" width="19.5546875" style="73" customWidth="1"/>
    <col min="33" max="33" width="21.6640625" style="66" customWidth="1"/>
    <col min="34" max="50" width="19.5546875" style="66" customWidth="1"/>
  </cols>
  <sheetData>
    <row r="1" spans="1:51" s="47" customFormat="1" ht="33" customHeight="1" x14ac:dyDescent="0.5">
      <c r="A1" s="231"/>
      <c r="B1" s="232"/>
      <c r="C1" s="51" t="s">
        <v>531</v>
      </c>
      <c r="D1" s="233" t="s">
        <v>532</v>
      </c>
      <c r="E1" s="234"/>
      <c r="F1" s="234"/>
      <c r="G1" s="234"/>
      <c r="H1" s="234"/>
      <c r="I1" s="235"/>
      <c r="J1" s="236" t="s">
        <v>533</v>
      </c>
      <c r="K1" s="237"/>
      <c r="L1" s="238"/>
      <c r="M1" s="239" t="s">
        <v>534</v>
      </c>
      <c r="N1" s="240"/>
      <c r="O1" s="240"/>
      <c r="P1" s="240"/>
      <c r="Q1" s="240"/>
      <c r="R1" s="240"/>
      <c r="S1" s="240"/>
      <c r="T1" s="240"/>
      <c r="U1" s="240"/>
      <c r="V1" s="240"/>
      <c r="W1" s="241"/>
      <c r="X1" s="242" t="s">
        <v>535</v>
      </c>
      <c r="Y1" s="242"/>
      <c r="Z1" s="242"/>
      <c r="AA1" s="242"/>
      <c r="AB1" s="242"/>
      <c r="AC1" s="229" t="s">
        <v>536</v>
      </c>
      <c r="AD1" s="230"/>
      <c r="AE1" s="230"/>
      <c r="AF1" s="230"/>
      <c r="AG1" s="230"/>
      <c r="AH1" s="230"/>
      <c r="AI1" s="52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</row>
    <row r="2" spans="1:51" s="58" customFormat="1" ht="43.5" customHeight="1" x14ac:dyDescent="0.3">
      <c r="A2" s="75" t="s">
        <v>529</v>
      </c>
      <c r="B2" s="54" t="s">
        <v>537</v>
      </c>
      <c r="C2" s="55" t="s">
        <v>538</v>
      </c>
      <c r="D2" s="55" t="s">
        <v>539</v>
      </c>
      <c r="E2" s="55" t="s">
        <v>528</v>
      </c>
      <c r="F2" s="54" t="s">
        <v>540</v>
      </c>
      <c r="G2" s="55" t="s">
        <v>541</v>
      </c>
      <c r="H2" s="54" t="s">
        <v>542</v>
      </c>
      <c r="I2" s="55" t="s">
        <v>543</v>
      </c>
      <c r="J2" s="54" t="s">
        <v>544</v>
      </c>
      <c r="K2" s="54" t="s">
        <v>545</v>
      </c>
      <c r="L2" s="55" t="s">
        <v>546</v>
      </c>
      <c r="M2" s="55" t="s">
        <v>547</v>
      </c>
      <c r="N2" s="54" t="s">
        <v>548</v>
      </c>
      <c r="O2" s="55" t="s">
        <v>549</v>
      </c>
      <c r="P2" s="54" t="s">
        <v>550</v>
      </c>
      <c r="Q2" s="55" t="s">
        <v>551</v>
      </c>
      <c r="R2" s="54" t="s">
        <v>552</v>
      </c>
      <c r="S2" s="55" t="s">
        <v>553</v>
      </c>
      <c r="T2" s="55" t="s">
        <v>554</v>
      </c>
      <c r="U2" s="55" t="s">
        <v>555</v>
      </c>
      <c r="V2" s="55" t="s">
        <v>556</v>
      </c>
      <c r="W2" s="55" t="s">
        <v>557</v>
      </c>
      <c r="X2" s="55" t="s">
        <v>558</v>
      </c>
      <c r="Y2" s="54" t="s">
        <v>559</v>
      </c>
      <c r="Z2" s="54" t="s">
        <v>560</v>
      </c>
      <c r="AA2" s="54" t="s">
        <v>561</v>
      </c>
      <c r="AB2" s="54" t="s">
        <v>562</v>
      </c>
      <c r="AC2" s="54" t="s">
        <v>563</v>
      </c>
      <c r="AD2" s="56" t="s">
        <v>564</v>
      </c>
      <c r="AE2" s="56" t="s">
        <v>565</v>
      </c>
      <c r="AF2" s="56" t="s">
        <v>566</v>
      </c>
      <c r="AG2" s="56" t="s">
        <v>567</v>
      </c>
      <c r="AH2" s="55" t="s">
        <v>568</v>
      </c>
      <c r="AI2" s="55" t="s">
        <v>569</v>
      </c>
      <c r="AJ2" s="55" t="s">
        <v>1168</v>
      </c>
      <c r="AK2" s="55" t="s">
        <v>1779</v>
      </c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</row>
    <row r="3" spans="1:51" s="60" customFormat="1" ht="27" hidden="1" customHeight="1" x14ac:dyDescent="0.3">
      <c r="A3" s="82">
        <v>1</v>
      </c>
      <c r="B3" s="138">
        <v>68081</v>
      </c>
      <c r="C3" s="139" t="s">
        <v>1169</v>
      </c>
      <c r="D3" s="139" t="s">
        <v>570</v>
      </c>
      <c r="E3" s="139" t="s">
        <v>571</v>
      </c>
      <c r="F3" s="138">
        <v>300010001</v>
      </c>
      <c r="G3" s="139" t="s">
        <v>1170</v>
      </c>
      <c r="H3" s="138">
        <v>64.099999999999994</v>
      </c>
      <c r="I3" s="139" t="s">
        <v>1171</v>
      </c>
      <c r="J3" s="138" t="s">
        <v>575</v>
      </c>
      <c r="K3" s="138">
        <v>4</v>
      </c>
      <c r="L3" s="139" t="s">
        <v>1172</v>
      </c>
      <c r="M3" s="139" t="s">
        <v>685</v>
      </c>
      <c r="N3" s="138">
        <v>401</v>
      </c>
      <c r="O3" s="139" t="s">
        <v>1173</v>
      </c>
      <c r="P3" s="138">
        <v>401104</v>
      </c>
      <c r="Q3" s="139" t="s">
        <v>1174</v>
      </c>
      <c r="R3" s="138">
        <v>40110400</v>
      </c>
      <c r="S3" s="139" t="s">
        <v>1175</v>
      </c>
      <c r="T3" s="140" t="s">
        <v>573</v>
      </c>
      <c r="U3" s="139">
        <v>2</v>
      </c>
      <c r="V3" s="139">
        <v>2</v>
      </c>
      <c r="W3" s="139" t="s">
        <v>574</v>
      </c>
      <c r="X3" s="139" t="s">
        <v>1961</v>
      </c>
      <c r="Y3" s="138">
        <v>0</v>
      </c>
      <c r="Z3" s="138">
        <v>1</v>
      </c>
      <c r="AA3" s="138">
        <v>0</v>
      </c>
      <c r="AB3" s="138">
        <v>1</v>
      </c>
      <c r="AC3" s="138">
        <v>2</v>
      </c>
      <c r="AD3" s="139">
        <v>0</v>
      </c>
      <c r="AE3" s="139">
        <v>365000000</v>
      </c>
      <c r="AF3" s="139">
        <v>0</v>
      </c>
      <c r="AG3" s="139">
        <v>375658082</v>
      </c>
      <c r="AH3" s="74">
        <v>740658082</v>
      </c>
      <c r="AI3" s="124"/>
      <c r="AJ3" s="125"/>
      <c r="AK3" s="128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</row>
    <row r="4" spans="1:51" s="60" customFormat="1" ht="24" hidden="1" customHeight="1" x14ac:dyDescent="0.3">
      <c r="A4" s="82">
        <f>A3+1</f>
        <v>2</v>
      </c>
      <c r="B4" s="138">
        <v>68081</v>
      </c>
      <c r="C4" s="139" t="s">
        <v>1169</v>
      </c>
      <c r="D4" s="139" t="s">
        <v>570</v>
      </c>
      <c r="E4" s="139" t="s">
        <v>571</v>
      </c>
      <c r="F4" s="138">
        <v>300010001</v>
      </c>
      <c r="G4" s="139" t="s">
        <v>1170</v>
      </c>
      <c r="H4" s="138">
        <v>64.099999999999994</v>
      </c>
      <c r="I4" s="139" t="s">
        <v>1171</v>
      </c>
      <c r="J4" s="138" t="s">
        <v>575</v>
      </c>
      <c r="K4" s="138">
        <v>4</v>
      </c>
      <c r="L4" s="139" t="s">
        <v>1172</v>
      </c>
      <c r="M4" s="139" t="s">
        <v>685</v>
      </c>
      <c r="N4" s="138">
        <v>401</v>
      </c>
      <c r="O4" s="139" t="s">
        <v>1173</v>
      </c>
      <c r="P4" s="138">
        <v>401105</v>
      </c>
      <c r="Q4" s="139" t="s">
        <v>1176</v>
      </c>
      <c r="R4" s="138">
        <v>40110500</v>
      </c>
      <c r="S4" s="139" t="s">
        <v>1177</v>
      </c>
      <c r="T4" s="140" t="s">
        <v>576</v>
      </c>
      <c r="U4" s="139">
        <v>18461</v>
      </c>
      <c r="V4" s="139">
        <v>2000</v>
      </c>
      <c r="W4" s="139" t="s">
        <v>574</v>
      </c>
      <c r="X4" s="139" t="s">
        <v>1961</v>
      </c>
      <c r="Y4" s="138">
        <v>500</v>
      </c>
      <c r="Z4" s="138">
        <v>500</v>
      </c>
      <c r="AA4" s="138">
        <v>500</v>
      </c>
      <c r="AB4" s="138">
        <v>500</v>
      </c>
      <c r="AC4" s="138">
        <v>2000</v>
      </c>
      <c r="AD4" s="139">
        <v>924980023.58000004</v>
      </c>
      <c r="AE4" s="139">
        <v>568420960.29999995</v>
      </c>
      <c r="AF4" s="139">
        <v>550000000</v>
      </c>
      <c r="AG4" s="139">
        <v>456599016.10000002</v>
      </c>
      <c r="AH4" s="74">
        <v>2499999999.98</v>
      </c>
      <c r="AI4" s="124"/>
      <c r="AJ4" s="76"/>
      <c r="AK4" s="128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</row>
    <row r="5" spans="1:51" s="60" customFormat="1" ht="26.25" hidden="1" customHeight="1" x14ac:dyDescent="0.3">
      <c r="A5" s="82">
        <f t="shared" ref="A5:A68" si="0">A4+1</f>
        <v>3</v>
      </c>
      <c r="B5" s="138">
        <v>68081</v>
      </c>
      <c r="C5" s="139" t="s">
        <v>1169</v>
      </c>
      <c r="D5" s="139" t="s">
        <v>570</v>
      </c>
      <c r="E5" s="139" t="s">
        <v>571</v>
      </c>
      <c r="F5" s="138">
        <v>300010001</v>
      </c>
      <c r="G5" s="139" t="s">
        <v>1170</v>
      </c>
      <c r="H5" s="138">
        <v>64.099999999999994</v>
      </c>
      <c r="I5" s="139" t="s">
        <v>1171</v>
      </c>
      <c r="J5" s="138" t="s">
        <v>575</v>
      </c>
      <c r="K5" s="138">
        <v>4</v>
      </c>
      <c r="L5" s="139" t="s">
        <v>1172</v>
      </c>
      <c r="M5" s="139" t="s">
        <v>685</v>
      </c>
      <c r="N5" s="138">
        <v>401</v>
      </c>
      <c r="O5" s="139" t="s">
        <v>1173</v>
      </c>
      <c r="P5" s="138">
        <v>401106</v>
      </c>
      <c r="Q5" s="139" t="s">
        <v>1178</v>
      </c>
      <c r="R5" s="138">
        <v>40110600</v>
      </c>
      <c r="S5" s="139" t="s">
        <v>1179</v>
      </c>
      <c r="T5" s="140" t="s">
        <v>577</v>
      </c>
      <c r="U5" s="139">
        <v>0</v>
      </c>
      <c r="V5" s="139">
        <v>1</v>
      </c>
      <c r="W5" s="139" t="s">
        <v>574</v>
      </c>
      <c r="X5" s="139" t="s">
        <v>1961</v>
      </c>
      <c r="Y5" s="138">
        <v>0</v>
      </c>
      <c r="Z5" s="138">
        <v>0</v>
      </c>
      <c r="AA5" s="138">
        <v>1</v>
      </c>
      <c r="AB5" s="138">
        <v>0</v>
      </c>
      <c r="AC5" s="138">
        <v>1</v>
      </c>
      <c r="AD5" s="139">
        <v>0</v>
      </c>
      <c r="AE5" s="139"/>
      <c r="AF5" s="139">
        <v>400000000</v>
      </c>
      <c r="AG5" s="139">
        <v>0</v>
      </c>
      <c r="AH5" s="74">
        <v>400000000</v>
      </c>
      <c r="AI5" s="124"/>
      <c r="AJ5" s="76"/>
      <c r="AK5" s="128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</row>
    <row r="6" spans="1:51" s="60" customFormat="1" ht="26.25" hidden="1" customHeight="1" x14ac:dyDescent="0.3">
      <c r="A6" s="82">
        <f t="shared" si="0"/>
        <v>4</v>
      </c>
      <c r="B6" s="138">
        <v>68081</v>
      </c>
      <c r="C6" s="139" t="s">
        <v>1169</v>
      </c>
      <c r="D6" s="139" t="s">
        <v>570</v>
      </c>
      <c r="E6" s="139" t="s">
        <v>571</v>
      </c>
      <c r="F6" s="138">
        <v>300010001</v>
      </c>
      <c r="G6" s="139" t="s">
        <v>1170</v>
      </c>
      <c r="H6" s="138">
        <v>64.099999999999994</v>
      </c>
      <c r="I6" s="139" t="s">
        <v>1171</v>
      </c>
      <c r="J6" s="138" t="s">
        <v>575</v>
      </c>
      <c r="K6" s="138">
        <v>4</v>
      </c>
      <c r="L6" s="139" t="s">
        <v>1172</v>
      </c>
      <c r="M6" s="139" t="s">
        <v>685</v>
      </c>
      <c r="N6" s="141">
        <v>406</v>
      </c>
      <c r="O6" s="139" t="s">
        <v>1180</v>
      </c>
      <c r="P6" s="138">
        <v>406003</v>
      </c>
      <c r="Q6" s="139" t="s">
        <v>1181</v>
      </c>
      <c r="R6" s="138">
        <v>40600300</v>
      </c>
      <c r="S6" s="139" t="s">
        <v>1182</v>
      </c>
      <c r="T6" s="140" t="s">
        <v>578</v>
      </c>
      <c r="U6" s="139">
        <v>1696</v>
      </c>
      <c r="V6" s="139">
        <v>6000</v>
      </c>
      <c r="W6" s="139" t="s">
        <v>574</v>
      </c>
      <c r="X6" s="139" t="s">
        <v>1961</v>
      </c>
      <c r="Y6" s="138">
        <v>1500</v>
      </c>
      <c r="Z6" s="138">
        <v>1500</v>
      </c>
      <c r="AA6" s="138">
        <v>1500</v>
      </c>
      <c r="AB6" s="138">
        <v>1500</v>
      </c>
      <c r="AC6" s="138">
        <v>6000</v>
      </c>
      <c r="AD6" s="139">
        <v>250000000</v>
      </c>
      <c r="AE6" s="139">
        <v>250000000</v>
      </c>
      <c r="AF6" s="139">
        <v>250000000</v>
      </c>
      <c r="AG6" s="139">
        <v>250000000</v>
      </c>
      <c r="AH6" s="74">
        <v>1000000000</v>
      </c>
      <c r="AI6" s="124"/>
      <c r="AJ6" s="76"/>
      <c r="AK6" s="128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</row>
    <row r="7" spans="1:51" s="60" customFormat="1" ht="26.25" hidden="1" customHeight="1" x14ac:dyDescent="0.3">
      <c r="A7" s="82">
        <f t="shared" si="0"/>
        <v>5</v>
      </c>
      <c r="B7" s="138">
        <v>68081</v>
      </c>
      <c r="C7" s="139" t="s">
        <v>1169</v>
      </c>
      <c r="D7" s="139" t="s">
        <v>570</v>
      </c>
      <c r="E7" s="139" t="s">
        <v>571</v>
      </c>
      <c r="F7" s="138">
        <v>300010001</v>
      </c>
      <c r="G7" s="139" t="s">
        <v>1170</v>
      </c>
      <c r="H7" s="138">
        <v>64.099999999999994</v>
      </c>
      <c r="I7" s="139" t="s">
        <v>1171</v>
      </c>
      <c r="J7" s="138" t="s">
        <v>575</v>
      </c>
      <c r="K7" s="138">
        <v>4</v>
      </c>
      <c r="L7" s="139" t="s">
        <v>1172</v>
      </c>
      <c r="M7" s="139" t="s">
        <v>685</v>
      </c>
      <c r="N7" s="141">
        <v>406</v>
      </c>
      <c r="O7" s="139" t="s">
        <v>1180</v>
      </c>
      <c r="P7" s="138">
        <v>406016</v>
      </c>
      <c r="Q7" s="139" t="s">
        <v>1183</v>
      </c>
      <c r="R7" s="138">
        <v>40601600</v>
      </c>
      <c r="S7" s="139" t="s">
        <v>1184</v>
      </c>
      <c r="T7" s="140" t="s">
        <v>579</v>
      </c>
      <c r="U7" s="142">
        <v>5068</v>
      </c>
      <c r="V7" s="139">
        <v>50000</v>
      </c>
      <c r="W7" s="139" t="s">
        <v>574</v>
      </c>
      <c r="X7" s="139" t="s">
        <v>1961</v>
      </c>
      <c r="Y7" s="138">
        <v>17000</v>
      </c>
      <c r="Z7" s="138">
        <v>33000</v>
      </c>
      <c r="AA7" s="138">
        <v>0</v>
      </c>
      <c r="AB7" s="138">
        <v>0</v>
      </c>
      <c r="AC7" s="138">
        <v>50000</v>
      </c>
      <c r="AD7" s="139">
        <v>7500000000</v>
      </c>
      <c r="AE7" s="139">
        <v>10000000000</v>
      </c>
      <c r="AF7" s="139">
        <v>0</v>
      </c>
      <c r="AG7" s="139">
        <v>0</v>
      </c>
      <c r="AH7" s="74">
        <v>17500000000</v>
      </c>
      <c r="AI7" s="124"/>
      <c r="AJ7" s="76"/>
      <c r="AK7" s="128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</row>
    <row r="8" spans="1:51" s="60" customFormat="1" ht="26.25" hidden="1" customHeight="1" x14ac:dyDescent="0.3">
      <c r="A8" s="82">
        <f t="shared" si="0"/>
        <v>6</v>
      </c>
      <c r="B8" s="138">
        <v>68081</v>
      </c>
      <c r="C8" s="139" t="s">
        <v>1169</v>
      </c>
      <c r="D8" s="139" t="s">
        <v>570</v>
      </c>
      <c r="E8" s="139" t="s">
        <v>571</v>
      </c>
      <c r="F8" s="138">
        <v>300010001</v>
      </c>
      <c r="G8" s="139" t="s">
        <v>1170</v>
      </c>
      <c r="H8" s="138">
        <v>64.099999999999994</v>
      </c>
      <c r="I8" s="139" t="s">
        <v>1171</v>
      </c>
      <c r="J8" s="138" t="s">
        <v>575</v>
      </c>
      <c r="K8" s="138">
        <v>4</v>
      </c>
      <c r="L8" s="139" t="s">
        <v>1172</v>
      </c>
      <c r="M8" s="139" t="s">
        <v>685</v>
      </c>
      <c r="N8" s="138">
        <v>406</v>
      </c>
      <c r="O8" s="139" t="s">
        <v>1180</v>
      </c>
      <c r="P8" s="138">
        <v>406009</v>
      </c>
      <c r="Q8" s="139" t="s">
        <v>1174</v>
      </c>
      <c r="R8" s="138">
        <v>40600900</v>
      </c>
      <c r="S8" s="139" t="s">
        <v>1175</v>
      </c>
      <c r="T8" s="140" t="s">
        <v>580</v>
      </c>
      <c r="U8" s="139">
        <v>1</v>
      </c>
      <c r="V8" s="139">
        <v>1</v>
      </c>
      <c r="W8" s="139" t="s">
        <v>574</v>
      </c>
      <c r="X8" s="139" t="s">
        <v>1961</v>
      </c>
      <c r="Y8" s="138">
        <v>0.25</v>
      </c>
      <c r="Z8" s="138">
        <v>0.25</v>
      </c>
      <c r="AA8" s="138">
        <v>0.25</v>
      </c>
      <c r="AB8" s="138">
        <v>0.25</v>
      </c>
      <c r="AC8" s="138">
        <v>1</v>
      </c>
      <c r="AD8" s="139">
        <v>200000000</v>
      </c>
      <c r="AE8" s="139">
        <v>200000000</v>
      </c>
      <c r="AF8" s="139">
        <v>200000000</v>
      </c>
      <c r="AG8" s="139">
        <v>200000000</v>
      </c>
      <c r="AH8" s="74">
        <v>800000000</v>
      </c>
      <c r="AI8" s="124"/>
      <c r="AJ8" s="76"/>
      <c r="AK8" s="128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</row>
    <row r="9" spans="1:51" s="60" customFormat="1" ht="35.25" hidden="1" customHeight="1" x14ac:dyDescent="0.3">
      <c r="A9" s="82">
        <f t="shared" si="0"/>
        <v>7</v>
      </c>
      <c r="B9" s="138">
        <v>68081</v>
      </c>
      <c r="C9" s="139" t="s">
        <v>1169</v>
      </c>
      <c r="D9" s="139" t="s">
        <v>570</v>
      </c>
      <c r="E9" s="139" t="s">
        <v>581</v>
      </c>
      <c r="F9" s="138">
        <v>190010006</v>
      </c>
      <c r="G9" s="139" t="s">
        <v>1185</v>
      </c>
      <c r="H9" s="138">
        <v>6.2</v>
      </c>
      <c r="I9" s="139" t="s">
        <v>1186</v>
      </c>
      <c r="J9" s="138">
        <v>6.5</v>
      </c>
      <c r="K9" s="138">
        <v>12</v>
      </c>
      <c r="L9" s="139" t="s">
        <v>323</v>
      </c>
      <c r="M9" s="139" t="s">
        <v>572</v>
      </c>
      <c r="N9" s="138">
        <v>1202</v>
      </c>
      <c r="O9" s="139" t="s">
        <v>1187</v>
      </c>
      <c r="P9" s="138">
        <v>1202019</v>
      </c>
      <c r="Q9" s="139" t="s">
        <v>1188</v>
      </c>
      <c r="R9" s="138">
        <v>120201900</v>
      </c>
      <c r="S9" s="139" t="s">
        <v>1189</v>
      </c>
      <c r="T9" s="140" t="s">
        <v>582</v>
      </c>
      <c r="U9" s="139">
        <v>1</v>
      </c>
      <c r="V9" s="139">
        <v>1</v>
      </c>
      <c r="W9" s="139" t="s">
        <v>574</v>
      </c>
      <c r="X9" s="139" t="s">
        <v>1962</v>
      </c>
      <c r="Y9" s="138">
        <v>1</v>
      </c>
      <c r="Z9" s="138">
        <v>1</v>
      </c>
      <c r="AA9" s="138">
        <v>1</v>
      </c>
      <c r="AB9" s="138">
        <v>1</v>
      </c>
      <c r="AC9" s="138">
        <v>1</v>
      </c>
      <c r="AD9" s="139">
        <v>1200000000</v>
      </c>
      <c r="AE9" s="139">
        <v>1200000000</v>
      </c>
      <c r="AF9" s="139">
        <v>1200000000</v>
      </c>
      <c r="AG9" s="139">
        <v>1200000000</v>
      </c>
      <c r="AH9" s="74">
        <v>4800000000</v>
      </c>
      <c r="AI9" s="124"/>
      <c r="AJ9" s="76"/>
      <c r="AK9" s="128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</row>
    <row r="10" spans="1:51" s="60" customFormat="1" ht="25.5" hidden="1" customHeight="1" x14ac:dyDescent="0.3">
      <c r="A10" s="82">
        <f t="shared" si="0"/>
        <v>8</v>
      </c>
      <c r="B10" s="138">
        <v>68081</v>
      </c>
      <c r="C10" s="139" t="s">
        <v>1169</v>
      </c>
      <c r="D10" s="139" t="s">
        <v>570</v>
      </c>
      <c r="E10" s="139" t="s">
        <v>581</v>
      </c>
      <c r="F10" s="138">
        <v>190010006</v>
      </c>
      <c r="G10" s="139" t="s">
        <v>1185</v>
      </c>
      <c r="H10" s="138">
        <v>6.2</v>
      </c>
      <c r="I10" s="139" t="s">
        <v>1186</v>
      </c>
      <c r="J10" s="138">
        <v>6.5</v>
      </c>
      <c r="K10" s="138">
        <v>12</v>
      </c>
      <c r="L10" s="139" t="s">
        <v>323</v>
      </c>
      <c r="M10" s="139" t="s">
        <v>572</v>
      </c>
      <c r="N10" s="138">
        <v>1202</v>
      </c>
      <c r="O10" s="139" t="s">
        <v>1187</v>
      </c>
      <c r="P10" s="138">
        <v>1202019</v>
      </c>
      <c r="Q10" s="139" t="s">
        <v>1188</v>
      </c>
      <c r="R10" s="138">
        <v>120201900</v>
      </c>
      <c r="S10" s="139" t="s">
        <v>1189</v>
      </c>
      <c r="T10" s="140" t="s">
        <v>583</v>
      </c>
      <c r="U10" s="139">
        <v>2</v>
      </c>
      <c r="V10" s="139">
        <v>2</v>
      </c>
      <c r="W10" s="139" t="s">
        <v>574</v>
      </c>
      <c r="X10" s="139" t="s">
        <v>1962</v>
      </c>
      <c r="Y10" s="138">
        <v>2</v>
      </c>
      <c r="Z10" s="138">
        <v>2</v>
      </c>
      <c r="AA10" s="138">
        <v>2</v>
      </c>
      <c r="AB10" s="138">
        <v>2</v>
      </c>
      <c r="AC10" s="138">
        <v>2</v>
      </c>
      <c r="AD10" s="139">
        <v>200000000</v>
      </c>
      <c r="AE10" s="139">
        <v>200000000</v>
      </c>
      <c r="AF10" s="139">
        <v>200000000</v>
      </c>
      <c r="AG10" s="139">
        <v>200000000</v>
      </c>
      <c r="AH10" s="74">
        <v>800000000</v>
      </c>
      <c r="AI10" s="124"/>
      <c r="AJ10" s="76"/>
      <c r="AK10" s="128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</row>
    <row r="11" spans="1:51" s="60" customFormat="1" ht="25.5" hidden="1" customHeight="1" x14ac:dyDescent="0.3">
      <c r="A11" s="82">
        <f t="shared" si="0"/>
        <v>9</v>
      </c>
      <c r="B11" s="138">
        <v>68081</v>
      </c>
      <c r="C11" s="139" t="s">
        <v>1169</v>
      </c>
      <c r="D11" s="139" t="s">
        <v>570</v>
      </c>
      <c r="E11" s="139" t="s">
        <v>581</v>
      </c>
      <c r="F11" s="138">
        <v>190010037</v>
      </c>
      <c r="G11" s="139" t="s">
        <v>1190</v>
      </c>
      <c r="H11" s="138">
        <v>6.2</v>
      </c>
      <c r="I11" s="139" t="s">
        <v>1186</v>
      </c>
      <c r="J11" s="138">
        <v>6.5</v>
      </c>
      <c r="K11" s="138">
        <v>12</v>
      </c>
      <c r="L11" s="139" t="s">
        <v>323</v>
      </c>
      <c r="M11" s="139" t="s">
        <v>572</v>
      </c>
      <c r="N11" s="138">
        <v>1202</v>
      </c>
      <c r="O11" s="139" t="s">
        <v>1187</v>
      </c>
      <c r="P11" s="138">
        <v>1202019</v>
      </c>
      <c r="Q11" s="139" t="s">
        <v>1188</v>
      </c>
      <c r="R11" s="138">
        <v>120201900</v>
      </c>
      <c r="S11" s="139" t="s">
        <v>1189</v>
      </c>
      <c r="T11" s="140" t="s">
        <v>584</v>
      </c>
      <c r="U11" s="139">
        <v>1</v>
      </c>
      <c r="V11" s="139">
        <v>1</v>
      </c>
      <c r="W11" s="139" t="s">
        <v>574</v>
      </c>
      <c r="X11" s="139" t="s">
        <v>1962</v>
      </c>
      <c r="Y11" s="138">
        <v>1</v>
      </c>
      <c r="Z11" s="138">
        <v>1</v>
      </c>
      <c r="AA11" s="138">
        <v>1</v>
      </c>
      <c r="AB11" s="138">
        <v>1</v>
      </c>
      <c r="AC11" s="138">
        <v>1</v>
      </c>
      <c r="AD11" s="139">
        <v>1500000000</v>
      </c>
      <c r="AE11" s="139">
        <v>1500000000</v>
      </c>
      <c r="AF11" s="139">
        <v>1500000000</v>
      </c>
      <c r="AG11" s="139">
        <v>1500000000</v>
      </c>
      <c r="AH11" s="74">
        <v>6000000000</v>
      </c>
      <c r="AI11" s="124"/>
      <c r="AJ11" s="76"/>
      <c r="AK11" s="128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</row>
    <row r="12" spans="1:51" s="60" customFormat="1" ht="25.5" hidden="1" customHeight="1" x14ac:dyDescent="0.3">
      <c r="A12" s="82">
        <f t="shared" si="0"/>
        <v>10</v>
      </c>
      <c r="B12" s="138">
        <v>68081</v>
      </c>
      <c r="C12" s="139" t="s">
        <v>1169</v>
      </c>
      <c r="D12" s="139" t="s">
        <v>570</v>
      </c>
      <c r="E12" s="139" t="s">
        <v>581</v>
      </c>
      <c r="F12" s="138">
        <v>190010037</v>
      </c>
      <c r="G12" s="139" t="s">
        <v>1190</v>
      </c>
      <c r="H12" s="138">
        <v>6.2</v>
      </c>
      <c r="I12" s="139" t="s">
        <v>1186</v>
      </c>
      <c r="J12" s="138">
        <v>6.5</v>
      </c>
      <c r="K12" s="138">
        <v>12</v>
      </c>
      <c r="L12" s="139" t="s">
        <v>323</v>
      </c>
      <c r="M12" s="139" t="s">
        <v>572</v>
      </c>
      <c r="N12" s="138">
        <v>1202</v>
      </c>
      <c r="O12" s="139" t="s">
        <v>1187</v>
      </c>
      <c r="P12" s="138">
        <v>1202019</v>
      </c>
      <c r="Q12" s="139" t="s">
        <v>1188</v>
      </c>
      <c r="R12" s="138">
        <v>120201900</v>
      </c>
      <c r="S12" s="139" t="s">
        <v>1189</v>
      </c>
      <c r="T12" s="140" t="s">
        <v>585</v>
      </c>
      <c r="U12" s="139">
        <v>1</v>
      </c>
      <c r="V12" s="139">
        <v>1</v>
      </c>
      <c r="W12" s="139" t="s">
        <v>574</v>
      </c>
      <c r="X12" s="139" t="s">
        <v>1962</v>
      </c>
      <c r="Y12" s="138">
        <v>1</v>
      </c>
      <c r="Z12" s="138">
        <v>1</v>
      </c>
      <c r="AA12" s="138">
        <v>1</v>
      </c>
      <c r="AB12" s="138">
        <v>1</v>
      </c>
      <c r="AC12" s="138">
        <v>1</v>
      </c>
      <c r="AD12" s="139">
        <v>350000000</v>
      </c>
      <c r="AE12" s="139">
        <v>350000000</v>
      </c>
      <c r="AF12" s="139">
        <v>350000000</v>
      </c>
      <c r="AG12" s="139">
        <v>350000000</v>
      </c>
      <c r="AH12" s="74">
        <v>1400000000</v>
      </c>
      <c r="AI12" s="124"/>
      <c r="AJ12" s="76"/>
      <c r="AK12" s="128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</row>
    <row r="13" spans="1:51" s="60" customFormat="1" ht="25.5" hidden="1" customHeight="1" x14ac:dyDescent="0.3">
      <c r="A13" s="82">
        <f t="shared" si="0"/>
        <v>11</v>
      </c>
      <c r="B13" s="138">
        <v>68081</v>
      </c>
      <c r="C13" s="139" t="s">
        <v>1169</v>
      </c>
      <c r="D13" s="139" t="s">
        <v>570</v>
      </c>
      <c r="E13" s="139" t="s">
        <v>581</v>
      </c>
      <c r="F13" s="138">
        <v>190010006</v>
      </c>
      <c r="G13" s="139" t="s">
        <v>1185</v>
      </c>
      <c r="H13" s="138">
        <v>6.2</v>
      </c>
      <c r="I13" s="139" t="s">
        <v>1186</v>
      </c>
      <c r="J13" s="138">
        <v>6.5</v>
      </c>
      <c r="K13" s="138">
        <v>12</v>
      </c>
      <c r="L13" s="139" t="s">
        <v>323</v>
      </c>
      <c r="M13" s="139" t="s">
        <v>572</v>
      </c>
      <c r="N13" s="138">
        <v>1202</v>
      </c>
      <c r="O13" s="139" t="s">
        <v>1187</v>
      </c>
      <c r="P13" s="138">
        <v>1202019</v>
      </c>
      <c r="Q13" s="139" t="s">
        <v>1188</v>
      </c>
      <c r="R13" s="138">
        <v>120201900</v>
      </c>
      <c r="S13" s="139" t="s">
        <v>1189</v>
      </c>
      <c r="T13" s="140" t="s">
        <v>586</v>
      </c>
      <c r="U13" s="139">
        <v>1</v>
      </c>
      <c r="V13" s="139">
        <v>1</v>
      </c>
      <c r="W13" s="139" t="s">
        <v>574</v>
      </c>
      <c r="X13" s="139" t="s">
        <v>1962</v>
      </c>
      <c r="Y13" s="138">
        <v>1</v>
      </c>
      <c r="Z13" s="138">
        <v>1</v>
      </c>
      <c r="AA13" s="138">
        <v>1</v>
      </c>
      <c r="AB13" s="138">
        <v>1</v>
      </c>
      <c r="AC13" s="138">
        <v>1</v>
      </c>
      <c r="AD13" s="139">
        <v>1650000050.25</v>
      </c>
      <c r="AE13" s="139">
        <v>1650000050.25</v>
      </c>
      <c r="AF13" s="139">
        <v>1650000050.25</v>
      </c>
      <c r="AG13" s="139">
        <v>1650000050.25</v>
      </c>
      <c r="AH13" s="74">
        <v>6600000201</v>
      </c>
      <c r="AI13" s="124"/>
      <c r="AJ13" s="76"/>
      <c r="AK13" s="128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</row>
    <row r="14" spans="1:51" s="60" customFormat="1" ht="25.5" hidden="1" customHeight="1" x14ac:dyDescent="0.3">
      <c r="A14" s="82">
        <f t="shared" si="0"/>
        <v>12</v>
      </c>
      <c r="B14" s="138">
        <v>68081</v>
      </c>
      <c r="C14" s="139" t="s">
        <v>1169</v>
      </c>
      <c r="D14" s="139" t="s">
        <v>570</v>
      </c>
      <c r="E14" s="139" t="s">
        <v>581</v>
      </c>
      <c r="F14" s="138">
        <v>190010037</v>
      </c>
      <c r="G14" s="139" t="s">
        <v>1190</v>
      </c>
      <c r="H14" s="138">
        <v>6.2</v>
      </c>
      <c r="I14" s="139" t="s">
        <v>1186</v>
      </c>
      <c r="J14" s="138">
        <v>6.5</v>
      </c>
      <c r="K14" s="138">
        <v>12</v>
      </c>
      <c r="L14" s="139" t="s">
        <v>323</v>
      </c>
      <c r="M14" s="139" t="s">
        <v>572</v>
      </c>
      <c r="N14" s="138">
        <v>1202</v>
      </c>
      <c r="O14" s="139" t="s">
        <v>1187</v>
      </c>
      <c r="P14" s="138">
        <v>1202001</v>
      </c>
      <c r="Q14" s="139" t="s">
        <v>1191</v>
      </c>
      <c r="R14" s="138">
        <v>120200100</v>
      </c>
      <c r="S14" s="139" t="s">
        <v>1192</v>
      </c>
      <c r="T14" s="140" t="s">
        <v>587</v>
      </c>
      <c r="U14" s="139">
        <v>1</v>
      </c>
      <c r="V14" s="139">
        <v>1</v>
      </c>
      <c r="W14" s="139" t="s">
        <v>574</v>
      </c>
      <c r="X14" s="139" t="s">
        <v>1962</v>
      </c>
      <c r="Y14" s="138">
        <v>1</v>
      </c>
      <c r="Z14" s="138">
        <v>1</v>
      </c>
      <c r="AA14" s="138">
        <v>1</v>
      </c>
      <c r="AB14" s="138">
        <v>1</v>
      </c>
      <c r="AC14" s="138">
        <v>1</v>
      </c>
      <c r="AD14" s="139">
        <v>500000000</v>
      </c>
      <c r="AE14" s="139">
        <v>500000000</v>
      </c>
      <c r="AF14" s="139">
        <v>500000000</v>
      </c>
      <c r="AG14" s="139">
        <v>500000000</v>
      </c>
      <c r="AH14" s="74">
        <v>2000000000</v>
      </c>
      <c r="AI14" s="124"/>
      <c r="AJ14" s="76"/>
      <c r="AK14" s="128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</row>
    <row r="15" spans="1:51" s="60" customFormat="1" ht="25.5" hidden="1" customHeight="1" x14ac:dyDescent="0.3">
      <c r="A15" s="82">
        <f t="shared" si="0"/>
        <v>13</v>
      </c>
      <c r="B15" s="138">
        <v>68081</v>
      </c>
      <c r="C15" s="139" t="s">
        <v>1169</v>
      </c>
      <c r="D15" s="139" t="s">
        <v>570</v>
      </c>
      <c r="E15" s="139" t="s">
        <v>581</v>
      </c>
      <c r="F15" s="138">
        <v>190030001</v>
      </c>
      <c r="G15" s="139" t="s">
        <v>1193</v>
      </c>
      <c r="H15" s="138">
        <v>6.2</v>
      </c>
      <c r="I15" s="139" t="s">
        <v>1194</v>
      </c>
      <c r="J15" s="138">
        <v>6.5</v>
      </c>
      <c r="K15" s="138">
        <v>12</v>
      </c>
      <c r="L15" s="139" t="s">
        <v>323</v>
      </c>
      <c r="M15" s="139" t="s">
        <v>572</v>
      </c>
      <c r="N15" s="138">
        <v>1203</v>
      </c>
      <c r="O15" s="139" t="s">
        <v>1195</v>
      </c>
      <c r="P15" s="138">
        <v>1203011</v>
      </c>
      <c r="Q15" s="139" t="s">
        <v>1196</v>
      </c>
      <c r="R15" s="138">
        <v>120301100</v>
      </c>
      <c r="S15" s="139" t="s">
        <v>1197</v>
      </c>
      <c r="T15" s="140" t="s">
        <v>1787</v>
      </c>
      <c r="U15" s="139">
        <v>3</v>
      </c>
      <c r="V15" s="139">
        <v>3</v>
      </c>
      <c r="W15" s="139" t="s">
        <v>574</v>
      </c>
      <c r="X15" s="139" t="s">
        <v>1962</v>
      </c>
      <c r="Y15" s="138">
        <v>0</v>
      </c>
      <c r="Z15" s="138">
        <v>3</v>
      </c>
      <c r="AA15" s="138">
        <v>3</v>
      </c>
      <c r="AB15" s="138">
        <v>3</v>
      </c>
      <c r="AC15" s="138">
        <v>3</v>
      </c>
      <c r="AD15" s="139">
        <v>0</v>
      </c>
      <c r="AE15" s="139">
        <v>133333333.33</v>
      </c>
      <c r="AF15" s="139">
        <v>133333333.33</v>
      </c>
      <c r="AG15" s="139">
        <v>133333333.33</v>
      </c>
      <c r="AH15" s="74">
        <v>399999999.99000001</v>
      </c>
      <c r="AI15" s="124"/>
      <c r="AJ15" s="76"/>
      <c r="AK15" s="128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</row>
    <row r="16" spans="1:51" s="60" customFormat="1" ht="25.5" hidden="1" customHeight="1" x14ac:dyDescent="0.3">
      <c r="A16" s="82">
        <f t="shared" si="0"/>
        <v>14</v>
      </c>
      <c r="B16" s="138">
        <v>68081</v>
      </c>
      <c r="C16" s="139" t="s">
        <v>1169</v>
      </c>
      <c r="D16" s="139" t="s">
        <v>570</v>
      </c>
      <c r="E16" s="139" t="s">
        <v>581</v>
      </c>
      <c r="F16" s="138">
        <v>190030001</v>
      </c>
      <c r="G16" s="139" t="s">
        <v>1193</v>
      </c>
      <c r="H16" s="138">
        <v>6.2</v>
      </c>
      <c r="I16" s="139" t="s">
        <v>1194</v>
      </c>
      <c r="J16" s="138">
        <v>6.5</v>
      </c>
      <c r="K16" s="138">
        <v>12</v>
      </c>
      <c r="L16" s="139" t="s">
        <v>323</v>
      </c>
      <c r="M16" s="139" t="s">
        <v>572</v>
      </c>
      <c r="N16" s="138">
        <v>1203</v>
      </c>
      <c r="O16" s="139" t="s">
        <v>1195</v>
      </c>
      <c r="P16" s="138">
        <v>1203011</v>
      </c>
      <c r="Q16" s="139" t="s">
        <v>1196</v>
      </c>
      <c r="R16" s="138">
        <v>120301100</v>
      </c>
      <c r="S16" s="139" t="s">
        <v>1197</v>
      </c>
      <c r="T16" s="140" t="s">
        <v>588</v>
      </c>
      <c r="U16" s="139">
        <v>3</v>
      </c>
      <c r="V16" s="139">
        <v>3</v>
      </c>
      <c r="W16" s="139" t="s">
        <v>574</v>
      </c>
      <c r="X16" s="139" t="s">
        <v>1962</v>
      </c>
      <c r="Y16" s="138">
        <v>0</v>
      </c>
      <c r="Z16" s="138">
        <v>3</v>
      </c>
      <c r="AA16" s="138">
        <v>3</v>
      </c>
      <c r="AB16" s="138">
        <v>3</v>
      </c>
      <c r="AC16" s="138">
        <v>3</v>
      </c>
      <c r="AD16" s="139">
        <v>0</v>
      </c>
      <c r="AE16" s="139">
        <v>805636000</v>
      </c>
      <c r="AF16" s="139">
        <v>805636000</v>
      </c>
      <c r="AG16" s="139">
        <v>805636000</v>
      </c>
      <c r="AH16" s="74">
        <v>2416908000</v>
      </c>
      <c r="AI16" s="124"/>
      <c r="AJ16" s="76"/>
      <c r="AK16" s="128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</row>
    <row r="17" spans="1:51" s="60" customFormat="1" ht="44.25" hidden="1" customHeight="1" x14ac:dyDescent="0.3">
      <c r="A17" s="82">
        <f t="shared" si="0"/>
        <v>15</v>
      </c>
      <c r="B17" s="138">
        <v>68081</v>
      </c>
      <c r="C17" s="139" t="s">
        <v>1169</v>
      </c>
      <c r="D17" s="139" t="s">
        <v>570</v>
      </c>
      <c r="E17" s="139" t="s">
        <v>581</v>
      </c>
      <c r="F17" s="138">
        <v>80030004</v>
      </c>
      <c r="G17" s="139" t="s">
        <v>1198</v>
      </c>
      <c r="H17" s="138" t="s">
        <v>1788</v>
      </c>
      <c r="I17" s="139" t="s">
        <v>1171</v>
      </c>
      <c r="J17" s="138" t="s">
        <v>617</v>
      </c>
      <c r="K17" s="138">
        <v>45</v>
      </c>
      <c r="L17" s="139" t="s">
        <v>1199</v>
      </c>
      <c r="M17" s="139" t="s">
        <v>572</v>
      </c>
      <c r="N17" s="138">
        <v>4501</v>
      </c>
      <c r="O17" s="139" t="s">
        <v>1200</v>
      </c>
      <c r="P17" s="138">
        <v>4501081</v>
      </c>
      <c r="Q17" s="139" t="s">
        <v>1201</v>
      </c>
      <c r="R17" s="138">
        <v>450108100</v>
      </c>
      <c r="S17" s="139" t="s">
        <v>1202</v>
      </c>
      <c r="T17" s="140" t="s">
        <v>1789</v>
      </c>
      <c r="U17" s="139">
        <v>8000</v>
      </c>
      <c r="V17" s="139">
        <v>8000</v>
      </c>
      <c r="W17" s="139" t="s">
        <v>574</v>
      </c>
      <c r="X17" s="139" t="s">
        <v>1962</v>
      </c>
      <c r="Y17" s="138">
        <v>2000</v>
      </c>
      <c r="Z17" s="138">
        <v>2000</v>
      </c>
      <c r="AA17" s="138">
        <v>2000</v>
      </c>
      <c r="AB17" s="138">
        <v>2000</v>
      </c>
      <c r="AC17" s="138">
        <v>8000</v>
      </c>
      <c r="AD17" s="139">
        <v>125000000</v>
      </c>
      <c r="AE17" s="139">
        <v>125000000</v>
      </c>
      <c r="AF17" s="139">
        <v>125000000</v>
      </c>
      <c r="AG17" s="139">
        <v>125000000</v>
      </c>
      <c r="AH17" s="74">
        <v>500000000</v>
      </c>
      <c r="AI17" s="124"/>
      <c r="AJ17" s="76"/>
      <c r="AK17" s="128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</row>
    <row r="18" spans="1:51" s="60" customFormat="1" ht="44.25" hidden="1" customHeight="1" x14ac:dyDescent="0.3">
      <c r="A18" s="82">
        <f t="shared" si="0"/>
        <v>16</v>
      </c>
      <c r="B18" s="138">
        <v>68081</v>
      </c>
      <c r="C18" s="139" t="s">
        <v>1169</v>
      </c>
      <c r="D18" s="139" t="s">
        <v>570</v>
      </c>
      <c r="E18" s="139" t="s">
        <v>589</v>
      </c>
      <c r="F18" s="138">
        <v>80030004</v>
      </c>
      <c r="G18" s="139" t="s">
        <v>1198</v>
      </c>
      <c r="H18" s="138" t="s">
        <v>1788</v>
      </c>
      <c r="I18" s="139" t="s">
        <v>1171</v>
      </c>
      <c r="J18" s="138" t="s">
        <v>617</v>
      </c>
      <c r="K18" s="138">
        <v>45</v>
      </c>
      <c r="L18" s="139" t="s">
        <v>1199</v>
      </c>
      <c r="M18" s="139" t="s">
        <v>572</v>
      </c>
      <c r="N18" s="138">
        <v>4501</v>
      </c>
      <c r="O18" s="139" t="s">
        <v>1200</v>
      </c>
      <c r="P18" s="138">
        <v>4501001</v>
      </c>
      <c r="Q18" s="139" t="s">
        <v>1203</v>
      </c>
      <c r="R18" s="138">
        <v>450100100</v>
      </c>
      <c r="S18" s="139" t="s">
        <v>1204</v>
      </c>
      <c r="T18" s="140" t="s">
        <v>590</v>
      </c>
      <c r="U18" s="139">
        <v>1</v>
      </c>
      <c r="V18" s="139">
        <v>1</v>
      </c>
      <c r="W18" s="139" t="s">
        <v>591</v>
      </c>
      <c r="X18" s="139" t="s">
        <v>1967</v>
      </c>
      <c r="Y18" s="138">
        <v>1</v>
      </c>
      <c r="Z18" s="138">
        <v>1</v>
      </c>
      <c r="AA18" s="138">
        <v>1</v>
      </c>
      <c r="AB18" s="138">
        <v>1</v>
      </c>
      <c r="AC18" s="138">
        <v>1</v>
      </c>
      <c r="AD18" s="139">
        <v>50000000</v>
      </c>
      <c r="AE18" s="139">
        <v>50000000</v>
      </c>
      <c r="AF18" s="139">
        <v>50000000</v>
      </c>
      <c r="AG18" s="139">
        <v>50000000</v>
      </c>
      <c r="AH18" s="74">
        <v>200000000</v>
      </c>
      <c r="AI18" s="124"/>
      <c r="AJ18" s="76"/>
      <c r="AK18" s="128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</row>
    <row r="19" spans="1:51" s="60" customFormat="1" ht="44.25" hidden="1" customHeight="1" x14ac:dyDescent="0.3">
      <c r="A19" s="82">
        <f t="shared" si="0"/>
        <v>17</v>
      </c>
      <c r="B19" s="138">
        <v>68081</v>
      </c>
      <c r="C19" s="139" t="s">
        <v>1169</v>
      </c>
      <c r="D19" s="139" t="s">
        <v>570</v>
      </c>
      <c r="E19" s="139" t="s">
        <v>589</v>
      </c>
      <c r="F19" s="138">
        <v>80030004</v>
      </c>
      <c r="G19" s="139" t="s">
        <v>1198</v>
      </c>
      <c r="H19" s="138" t="s">
        <v>1788</v>
      </c>
      <c r="I19" s="139" t="s">
        <v>1171</v>
      </c>
      <c r="J19" s="138" t="s">
        <v>617</v>
      </c>
      <c r="K19" s="138">
        <v>45</v>
      </c>
      <c r="L19" s="139" t="s">
        <v>1199</v>
      </c>
      <c r="M19" s="139" t="s">
        <v>572</v>
      </c>
      <c r="N19" s="138">
        <v>4501</v>
      </c>
      <c r="O19" s="139" t="s">
        <v>1200</v>
      </c>
      <c r="P19" s="138">
        <v>4501058</v>
      </c>
      <c r="Q19" s="139" t="s">
        <v>1205</v>
      </c>
      <c r="R19" s="138">
        <v>450105802</v>
      </c>
      <c r="S19" s="139" t="s">
        <v>1205</v>
      </c>
      <c r="T19" s="140" t="s">
        <v>592</v>
      </c>
      <c r="U19" s="139">
        <v>0</v>
      </c>
      <c r="V19" s="139">
        <v>1</v>
      </c>
      <c r="W19" s="139" t="s">
        <v>574</v>
      </c>
      <c r="X19" s="139" t="s">
        <v>1968</v>
      </c>
      <c r="Y19" s="138">
        <v>0</v>
      </c>
      <c r="Z19" s="138">
        <v>0.35</v>
      </c>
      <c r="AA19" s="138">
        <v>0.35</v>
      </c>
      <c r="AB19" s="138">
        <v>0.3</v>
      </c>
      <c r="AC19" s="138">
        <v>1</v>
      </c>
      <c r="AD19" s="139">
        <v>0</v>
      </c>
      <c r="AE19" s="139">
        <v>766666666.66666663</v>
      </c>
      <c r="AF19" s="139">
        <v>766666666.66666663</v>
      </c>
      <c r="AG19" s="139">
        <v>766666666.66666663</v>
      </c>
      <c r="AH19" s="74">
        <v>2300000000</v>
      </c>
      <c r="AI19" s="124"/>
      <c r="AJ19" s="76" t="s">
        <v>594</v>
      </c>
      <c r="AK19" s="128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51" s="60" customFormat="1" ht="44.25" hidden="1" customHeight="1" x14ac:dyDescent="0.3">
      <c r="A20" s="82">
        <f t="shared" si="0"/>
        <v>18</v>
      </c>
      <c r="B20" s="138">
        <v>68081</v>
      </c>
      <c r="C20" s="139" t="s">
        <v>1169</v>
      </c>
      <c r="D20" s="139" t="s">
        <v>570</v>
      </c>
      <c r="E20" s="139" t="s">
        <v>589</v>
      </c>
      <c r="F20" s="138">
        <v>80030004</v>
      </c>
      <c r="G20" s="139" t="s">
        <v>1198</v>
      </c>
      <c r="H20" s="138" t="s">
        <v>1788</v>
      </c>
      <c r="I20" s="139" t="s">
        <v>1171</v>
      </c>
      <c r="J20" s="138" t="s">
        <v>617</v>
      </c>
      <c r="K20" s="138">
        <v>45</v>
      </c>
      <c r="L20" s="139" t="s">
        <v>1199</v>
      </c>
      <c r="M20" s="139" t="s">
        <v>572</v>
      </c>
      <c r="N20" s="138">
        <v>4501</v>
      </c>
      <c r="O20" s="139" t="s">
        <v>1200</v>
      </c>
      <c r="P20" s="138">
        <v>4501063</v>
      </c>
      <c r="Q20" s="139" t="s">
        <v>1206</v>
      </c>
      <c r="R20" s="138">
        <v>450106300</v>
      </c>
      <c r="S20" s="139" t="s">
        <v>1207</v>
      </c>
      <c r="T20" s="140" t="s">
        <v>1790</v>
      </c>
      <c r="U20" s="139">
        <v>0</v>
      </c>
      <c r="V20" s="143">
        <v>1</v>
      </c>
      <c r="W20" s="139" t="s">
        <v>591</v>
      </c>
      <c r="X20" s="139" t="s">
        <v>1969</v>
      </c>
      <c r="Y20" s="138">
        <v>0</v>
      </c>
      <c r="Z20" s="138">
        <v>0.3</v>
      </c>
      <c r="AA20" s="138">
        <v>0.35</v>
      </c>
      <c r="AB20" s="138">
        <v>0.35</v>
      </c>
      <c r="AC20" s="138">
        <v>0.99999999999999989</v>
      </c>
      <c r="AD20" s="139">
        <v>0</v>
      </c>
      <c r="AE20" s="139">
        <v>65000000</v>
      </c>
      <c r="AF20" s="139">
        <v>65000000</v>
      </c>
      <c r="AG20" s="139">
        <v>70000000</v>
      </c>
      <c r="AH20" s="74">
        <v>200000000</v>
      </c>
      <c r="AI20" s="124"/>
      <c r="AJ20" s="76"/>
      <c r="AK20" s="128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51" s="60" customFormat="1" ht="44.25" hidden="1" customHeight="1" x14ac:dyDescent="0.3">
      <c r="A21" s="82">
        <f t="shared" si="0"/>
        <v>19</v>
      </c>
      <c r="B21" s="138">
        <v>68081</v>
      </c>
      <c r="C21" s="139" t="s">
        <v>1169</v>
      </c>
      <c r="D21" s="139" t="s">
        <v>570</v>
      </c>
      <c r="E21" s="139" t="s">
        <v>581</v>
      </c>
      <c r="F21" s="138">
        <v>80030004</v>
      </c>
      <c r="G21" s="139" t="s">
        <v>1198</v>
      </c>
      <c r="H21" s="138" t="s">
        <v>1788</v>
      </c>
      <c r="I21" s="139" t="s">
        <v>1171</v>
      </c>
      <c r="J21" s="138" t="s">
        <v>617</v>
      </c>
      <c r="K21" s="138">
        <v>45</v>
      </c>
      <c r="L21" s="139" t="s">
        <v>1199</v>
      </c>
      <c r="M21" s="139" t="s">
        <v>572</v>
      </c>
      <c r="N21" s="138">
        <v>4501</v>
      </c>
      <c r="O21" s="139" t="s">
        <v>1200</v>
      </c>
      <c r="P21" s="138">
        <v>4501082</v>
      </c>
      <c r="Q21" s="139" t="s">
        <v>1208</v>
      </c>
      <c r="R21" s="138">
        <v>450108200</v>
      </c>
      <c r="S21" s="139" t="s">
        <v>1202</v>
      </c>
      <c r="T21" s="140" t="s">
        <v>595</v>
      </c>
      <c r="U21" s="139">
        <v>8000</v>
      </c>
      <c r="V21" s="142">
        <v>8000</v>
      </c>
      <c r="W21" s="139" t="s">
        <v>574</v>
      </c>
      <c r="X21" s="139" t="s">
        <v>1962</v>
      </c>
      <c r="Y21" s="138">
        <v>2000</v>
      </c>
      <c r="Z21" s="138">
        <v>2000</v>
      </c>
      <c r="AA21" s="138">
        <v>2000</v>
      </c>
      <c r="AB21" s="138">
        <v>2000</v>
      </c>
      <c r="AC21" s="138">
        <v>8000</v>
      </c>
      <c r="AD21" s="139">
        <v>75000000</v>
      </c>
      <c r="AE21" s="139">
        <v>75000000</v>
      </c>
      <c r="AF21" s="139">
        <v>75000000</v>
      </c>
      <c r="AG21" s="139">
        <v>75000000</v>
      </c>
      <c r="AH21" s="74">
        <v>300000000</v>
      </c>
      <c r="AI21" s="124"/>
      <c r="AJ21" s="76"/>
      <c r="AK21" s="128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51" s="60" customFormat="1" ht="44.25" hidden="1" customHeight="1" x14ac:dyDescent="0.3">
      <c r="A22" s="82">
        <f t="shared" si="0"/>
        <v>20</v>
      </c>
      <c r="B22" s="138">
        <v>68081</v>
      </c>
      <c r="C22" s="139" t="s">
        <v>1169</v>
      </c>
      <c r="D22" s="139" t="s">
        <v>570</v>
      </c>
      <c r="E22" s="139" t="s">
        <v>581</v>
      </c>
      <c r="F22" s="138">
        <v>80030004</v>
      </c>
      <c r="G22" s="139" t="s">
        <v>1198</v>
      </c>
      <c r="H22" s="138" t="s">
        <v>1788</v>
      </c>
      <c r="I22" s="139" t="s">
        <v>1171</v>
      </c>
      <c r="J22" s="138" t="s">
        <v>617</v>
      </c>
      <c r="K22" s="138">
        <v>45</v>
      </c>
      <c r="L22" s="139" t="s">
        <v>1199</v>
      </c>
      <c r="M22" s="139" t="s">
        <v>572</v>
      </c>
      <c r="N22" s="138">
        <v>4501</v>
      </c>
      <c r="O22" s="139" t="s">
        <v>1200</v>
      </c>
      <c r="P22" s="138">
        <v>4501007</v>
      </c>
      <c r="Q22" s="139" t="s">
        <v>1209</v>
      </c>
      <c r="R22" s="138">
        <v>450100700</v>
      </c>
      <c r="S22" s="139" t="s">
        <v>1210</v>
      </c>
      <c r="T22" s="140" t="s">
        <v>596</v>
      </c>
      <c r="U22" s="139">
        <v>1</v>
      </c>
      <c r="V22" s="139">
        <v>1</v>
      </c>
      <c r="W22" s="139" t="s">
        <v>574</v>
      </c>
      <c r="X22" s="139" t="s">
        <v>1962</v>
      </c>
      <c r="Y22" s="138">
        <v>1</v>
      </c>
      <c r="Z22" s="138">
        <v>1</v>
      </c>
      <c r="AA22" s="138">
        <v>1</v>
      </c>
      <c r="AB22" s="138">
        <v>1</v>
      </c>
      <c r="AC22" s="138">
        <v>1</v>
      </c>
      <c r="AD22" s="139">
        <v>375000000</v>
      </c>
      <c r="AE22" s="139">
        <v>375000000</v>
      </c>
      <c r="AF22" s="139">
        <v>375000000</v>
      </c>
      <c r="AG22" s="139">
        <v>375000000</v>
      </c>
      <c r="AH22" s="74">
        <v>1500000000</v>
      </c>
      <c r="AI22" s="124"/>
      <c r="AJ22" s="76"/>
      <c r="AK22" s="128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51" s="60" customFormat="1" ht="44.25" hidden="1" customHeight="1" x14ac:dyDescent="0.3">
      <c r="A23" s="82">
        <f t="shared" si="0"/>
        <v>21</v>
      </c>
      <c r="B23" s="138">
        <v>68081</v>
      </c>
      <c r="C23" s="139" t="s">
        <v>1169</v>
      </c>
      <c r="D23" s="139" t="s">
        <v>570</v>
      </c>
      <c r="E23" s="139" t="s">
        <v>581</v>
      </c>
      <c r="F23" s="138">
        <v>80030004</v>
      </c>
      <c r="G23" s="139" t="s">
        <v>1198</v>
      </c>
      <c r="H23" s="138" t="s">
        <v>1788</v>
      </c>
      <c r="I23" s="139" t="s">
        <v>1171</v>
      </c>
      <c r="J23" s="138" t="s">
        <v>617</v>
      </c>
      <c r="K23" s="138">
        <v>45</v>
      </c>
      <c r="L23" s="139" t="s">
        <v>1199</v>
      </c>
      <c r="M23" s="139" t="s">
        <v>572</v>
      </c>
      <c r="N23" s="138">
        <v>4501</v>
      </c>
      <c r="O23" s="139" t="s">
        <v>1200</v>
      </c>
      <c r="P23" s="138">
        <v>4501004</v>
      </c>
      <c r="Q23" s="139" t="s">
        <v>1211</v>
      </c>
      <c r="R23" s="138">
        <v>450100402</v>
      </c>
      <c r="S23" s="139" t="s">
        <v>1212</v>
      </c>
      <c r="T23" s="140" t="s">
        <v>1791</v>
      </c>
      <c r="U23" s="139">
        <v>1</v>
      </c>
      <c r="V23" s="139">
        <v>1</v>
      </c>
      <c r="W23" s="139" t="s">
        <v>574</v>
      </c>
      <c r="X23" s="139" t="s">
        <v>1962</v>
      </c>
      <c r="Y23" s="138">
        <v>1</v>
      </c>
      <c r="Z23" s="138">
        <v>1</v>
      </c>
      <c r="AA23" s="138">
        <v>1</v>
      </c>
      <c r="AB23" s="138">
        <v>1</v>
      </c>
      <c r="AC23" s="138">
        <v>1</v>
      </c>
      <c r="AD23" s="139">
        <v>500000000</v>
      </c>
      <c r="AE23" s="139">
        <v>500000000</v>
      </c>
      <c r="AF23" s="139">
        <v>500000000</v>
      </c>
      <c r="AG23" s="139">
        <v>500000000</v>
      </c>
      <c r="AH23" s="74">
        <v>2000000000</v>
      </c>
      <c r="AI23" s="124"/>
      <c r="AJ23" s="76"/>
      <c r="AK23" s="128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</row>
    <row r="24" spans="1:51" s="60" customFormat="1" ht="44.25" hidden="1" customHeight="1" x14ac:dyDescent="0.3">
      <c r="A24" s="82">
        <f t="shared" si="0"/>
        <v>22</v>
      </c>
      <c r="B24" s="138">
        <v>68081</v>
      </c>
      <c r="C24" s="139" t="s">
        <v>1169</v>
      </c>
      <c r="D24" s="139" t="s">
        <v>570</v>
      </c>
      <c r="E24" s="139" t="s">
        <v>581</v>
      </c>
      <c r="F24" s="138">
        <v>80030004</v>
      </c>
      <c r="G24" s="139" t="s">
        <v>1198</v>
      </c>
      <c r="H24" s="138" t="s">
        <v>1788</v>
      </c>
      <c r="I24" s="139" t="s">
        <v>1171</v>
      </c>
      <c r="J24" s="138" t="s">
        <v>617</v>
      </c>
      <c r="K24" s="138">
        <v>45</v>
      </c>
      <c r="L24" s="139" t="s">
        <v>1199</v>
      </c>
      <c r="M24" s="139" t="s">
        <v>572</v>
      </c>
      <c r="N24" s="138">
        <v>4501</v>
      </c>
      <c r="O24" s="139" t="s">
        <v>1200</v>
      </c>
      <c r="P24" s="138">
        <v>4501028</v>
      </c>
      <c r="Q24" s="139" t="s">
        <v>1213</v>
      </c>
      <c r="R24" s="138">
        <v>450102800</v>
      </c>
      <c r="S24" s="139" t="s">
        <v>1214</v>
      </c>
      <c r="T24" s="140" t="s">
        <v>597</v>
      </c>
      <c r="U24" s="142">
        <v>107</v>
      </c>
      <c r="V24" s="142">
        <v>207</v>
      </c>
      <c r="W24" s="139" t="s">
        <v>574</v>
      </c>
      <c r="X24" s="139" t="s">
        <v>1967</v>
      </c>
      <c r="Y24" s="138">
        <v>52</v>
      </c>
      <c r="Z24" s="138">
        <v>52</v>
      </c>
      <c r="AA24" s="138">
        <v>52</v>
      </c>
      <c r="AB24" s="138">
        <v>51</v>
      </c>
      <c r="AC24" s="138">
        <v>207</v>
      </c>
      <c r="AD24" s="139">
        <v>250000000</v>
      </c>
      <c r="AE24" s="139">
        <v>250000000</v>
      </c>
      <c r="AF24" s="139">
        <v>250000000</v>
      </c>
      <c r="AG24" s="139">
        <v>250000000</v>
      </c>
      <c r="AH24" s="74">
        <v>1000000000</v>
      </c>
      <c r="AI24" s="124"/>
      <c r="AJ24" s="76"/>
      <c r="AK24" s="128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51" s="60" customFormat="1" ht="44.25" hidden="1" customHeight="1" x14ac:dyDescent="0.3">
      <c r="A25" s="82">
        <f t="shared" si="0"/>
        <v>23</v>
      </c>
      <c r="B25" s="138">
        <v>68081</v>
      </c>
      <c r="C25" s="139" t="s">
        <v>1169</v>
      </c>
      <c r="D25" s="139" t="s">
        <v>570</v>
      </c>
      <c r="E25" s="139" t="s">
        <v>581</v>
      </c>
      <c r="F25" s="138">
        <v>80030004</v>
      </c>
      <c r="G25" s="139" t="s">
        <v>1198</v>
      </c>
      <c r="H25" s="138" t="s">
        <v>1788</v>
      </c>
      <c r="I25" s="139" t="s">
        <v>1171</v>
      </c>
      <c r="J25" s="138" t="s">
        <v>617</v>
      </c>
      <c r="K25" s="138">
        <v>45</v>
      </c>
      <c r="L25" s="139" t="s">
        <v>1199</v>
      </c>
      <c r="M25" s="139" t="s">
        <v>572</v>
      </c>
      <c r="N25" s="138">
        <v>4501</v>
      </c>
      <c r="O25" s="139" t="s">
        <v>1200</v>
      </c>
      <c r="P25" s="138">
        <v>4501028</v>
      </c>
      <c r="Q25" s="139" t="s">
        <v>1213</v>
      </c>
      <c r="R25" s="138">
        <v>450102801</v>
      </c>
      <c r="S25" s="139" t="s">
        <v>1215</v>
      </c>
      <c r="T25" s="140" t="s">
        <v>599</v>
      </c>
      <c r="U25" s="139">
        <v>207</v>
      </c>
      <c r="V25" s="139">
        <v>207</v>
      </c>
      <c r="W25" s="139" t="s">
        <v>574</v>
      </c>
      <c r="X25" s="139" t="s">
        <v>1967</v>
      </c>
      <c r="Y25" s="138">
        <v>52</v>
      </c>
      <c r="Z25" s="138">
        <v>52</v>
      </c>
      <c r="AA25" s="138">
        <v>52</v>
      </c>
      <c r="AB25" s="138">
        <v>51</v>
      </c>
      <c r="AC25" s="138">
        <v>207</v>
      </c>
      <c r="AD25" s="139">
        <v>125000000</v>
      </c>
      <c r="AE25" s="139">
        <v>125000000</v>
      </c>
      <c r="AF25" s="139">
        <v>125000000</v>
      </c>
      <c r="AG25" s="139">
        <v>125000000</v>
      </c>
      <c r="AH25" s="74">
        <v>500000000</v>
      </c>
      <c r="AI25" s="124"/>
      <c r="AJ25" s="76"/>
      <c r="AK25" s="128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</row>
    <row r="26" spans="1:51" s="60" customFormat="1" ht="44.25" hidden="1" customHeight="1" x14ac:dyDescent="0.3">
      <c r="A26" s="82">
        <f t="shared" si="0"/>
        <v>24</v>
      </c>
      <c r="B26" s="138">
        <v>68081</v>
      </c>
      <c r="C26" s="139" t="s">
        <v>1169</v>
      </c>
      <c r="D26" s="139" t="s">
        <v>570</v>
      </c>
      <c r="E26" s="139" t="s">
        <v>581</v>
      </c>
      <c r="F26" s="138">
        <v>80030004</v>
      </c>
      <c r="G26" s="139" t="s">
        <v>1198</v>
      </c>
      <c r="H26" s="138" t="s">
        <v>1788</v>
      </c>
      <c r="I26" s="139" t="s">
        <v>1171</v>
      </c>
      <c r="J26" s="138" t="s">
        <v>617</v>
      </c>
      <c r="K26" s="138">
        <v>45</v>
      </c>
      <c r="L26" s="139" t="s">
        <v>1199</v>
      </c>
      <c r="M26" s="139"/>
      <c r="N26" s="138">
        <v>4501</v>
      </c>
      <c r="O26" s="139" t="s">
        <v>1200</v>
      </c>
      <c r="P26" s="138">
        <v>4501004</v>
      </c>
      <c r="Q26" s="139" t="s">
        <v>1211</v>
      </c>
      <c r="R26" s="138">
        <v>450100400</v>
      </c>
      <c r="S26" s="139" t="s">
        <v>1216</v>
      </c>
      <c r="T26" s="140" t="s">
        <v>600</v>
      </c>
      <c r="U26" s="139">
        <v>1</v>
      </c>
      <c r="V26" s="139">
        <v>1</v>
      </c>
      <c r="W26" s="139" t="s">
        <v>574</v>
      </c>
      <c r="X26" s="139" t="s">
        <v>1967</v>
      </c>
      <c r="Y26" s="138">
        <v>1</v>
      </c>
      <c r="Z26" s="138">
        <v>1</v>
      </c>
      <c r="AA26" s="138">
        <v>1</v>
      </c>
      <c r="AB26" s="138">
        <v>1</v>
      </c>
      <c r="AC26" s="138">
        <v>1</v>
      </c>
      <c r="AD26" s="139">
        <v>50000000</v>
      </c>
      <c r="AE26" s="139">
        <v>50000000</v>
      </c>
      <c r="AF26" s="139">
        <v>50000000</v>
      </c>
      <c r="AG26" s="139">
        <v>50000000</v>
      </c>
      <c r="AH26" s="74">
        <v>200000000</v>
      </c>
      <c r="AI26" s="124"/>
      <c r="AJ26" s="76"/>
      <c r="AK26" s="128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</row>
    <row r="27" spans="1:51" s="60" customFormat="1" ht="44.25" hidden="1" customHeight="1" x14ac:dyDescent="0.3">
      <c r="A27" s="82">
        <f t="shared" si="0"/>
        <v>25</v>
      </c>
      <c r="B27" s="138">
        <v>68081</v>
      </c>
      <c r="C27" s="139" t="s">
        <v>1169</v>
      </c>
      <c r="D27" s="139" t="s">
        <v>570</v>
      </c>
      <c r="E27" s="139" t="s">
        <v>581</v>
      </c>
      <c r="F27" s="138">
        <v>80030004</v>
      </c>
      <c r="G27" s="139" t="s">
        <v>1198</v>
      </c>
      <c r="H27" s="138" t="s">
        <v>1788</v>
      </c>
      <c r="I27" s="139" t="s">
        <v>1171</v>
      </c>
      <c r="J27" s="138" t="s">
        <v>617</v>
      </c>
      <c r="K27" s="138">
        <v>45</v>
      </c>
      <c r="L27" s="139" t="s">
        <v>1199</v>
      </c>
      <c r="M27" s="139" t="s">
        <v>572</v>
      </c>
      <c r="N27" s="138">
        <v>4501</v>
      </c>
      <c r="O27" s="139" t="s">
        <v>1200</v>
      </c>
      <c r="P27" s="138">
        <v>4501029</v>
      </c>
      <c r="Q27" s="139" t="s">
        <v>1217</v>
      </c>
      <c r="R27" s="138">
        <v>450102900</v>
      </c>
      <c r="S27" s="139" t="s">
        <v>1218</v>
      </c>
      <c r="T27" s="140" t="s">
        <v>601</v>
      </c>
      <c r="U27" s="139">
        <v>2</v>
      </c>
      <c r="V27" s="139">
        <v>2</v>
      </c>
      <c r="W27" s="139" t="s">
        <v>574</v>
      </c>
      <c r="X27" s="139" t="s">
        <v>1967</v>
      </c>
      <c r="Y27" s="138">
        <v>2</v>
      </c>
      <c r="Z27" s="138">
        <v>2</v>
      </c>
      <c r="AA27" s="138">
        <v>2</v>
      </c>
      <c r="AB27" s="138">
        <v>2</v>
      </c>
      <c r="AC27" s="138">
        <v>2</v>
      </c>
      <c r="AD27" s="139">
        <v>300000000</v>
      </c>
      <c r="AE27" s="139">
        <v>300000000</v>
      </c>
      <c r="AF27" s="139">
        <v>300000000</v>
      </c>
      <c r="AG27" s="139">
        <v>300000000</v>
      </c>
      <c r="AH27" s="74">
        <v>1200000000</v>
      </c>
      <c r="AI27" s="124"/>
      <c r="AJ27" s="76"/>
      <c r="AK27" s="128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</row>
    <row r="28" spans="1:51" s="60" customFormat="1" ht="44.25" hidden="1" customHeight="1" x14ac:dyDescent="0.3">
      <c r="A28" s="82">
        <f t="shared" si="0"/>
        <v>26</v>
      </c>
      <c r="B28" s="138">
        <v>68081</v>
      </c>
      <c r="C28" s="139" t="s">
        <v>1169</v>
      </c>
      <c r="D28" s="139" t="s">
        <v>570</v>
      </c>
      <c r="E28" s="139" t="s">
        <v>581</v>
      </c>
      <c r="F28" s="138">
        <v>80030004</v>
      </c>
      <c r="G28" s="139" t="s">
        <v>1198</v>
      </c>
      <c r="H28" s="138" t="s">
        <v>1788</v>
      </c>
      <c r="I28" s="139" t="s">
        <v>1171</v>
      </c>
      <c r="J28" s="138" t="s">
        <v>617</v>
      </c>
      <c r="K28" s="138">
        <v>45</v>
      </c>
      <c r="L28" s="139" t="s">
        <v>1199</v>
      </c>
      <c r="M28" s="139" t="s">
        <v>572</v>
      </c>
      <c r="N28" s="138">
        <v>4501</v>
      </c>
      <c r="O28" s="139" t="s">
        <v>1200</v>
      </c>
      <c r="P28" s="138">
        <v>4501029</v>
      </c>
      <c r="Q28" s="139" t="s">
        <v>1217</v>
      </c>
      <c r="R28" s="138">
        <v>450102900</v>
      </c>
      <c r="S28" s="139" t="s">
        <v>1218</v>
      </c>
      <c r="T28" s="140" t="s">
        <v>602</v>
      </c>
      <c r="U28" s="139">
        <v>6</v>
      </c>
      <c r="V28" s="139">
        <v>12</v>
      </c>
      <c r="W28" s="139" t="s">
        <v>574</v>
      </c>
      <c r="X28" s="139" t="s">
        <v>1967</v>
      </c>
      <c r="Y28" s="138">
        <v>12</v>
      </c>
      <c r="Z28" s="138">
        <v>12</v>
      </c>
      <c r="AA28" s="138">
        <v>12</v>
      </c>
      <c r="AB28" s="138">
        <v>12</v>
      </c>
      <c r="AC28" s="138">
        <v>12</v>
      </c>
      <c r="AD28" s="139">
        <v>1525000000</v>
      </c>
      <c r="AE28" s="139">
        <v>1525000000</v>
      </c>
      <c r="AF28" s="139">
        <v>1525000000</v>
      </c>
      <c r="AG28" s="139">
        <v>1525000000</v>
      </c>
      <c r="AH28" s="74">
        <v>6100000000</v>
      </c>
      <c r="AI28" s="124"/>
      <c r="AJ28" s="76"/>
      <c r="AK28" s="128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</row>
    <row r="29" spans="1:51" s="60" customFormat="1" ht="44.25" hidden="1" customHeight="1" x14ac:dyDescent="0.3">
      <c r="A29" s="82">
        <f t="shared" si="0"/>
        <v>27</v>
      </c>
      <c r="B29" s="138">
        <v>68081</v>
      </c>
      <c r="C29" s="139" t="s">
        <v>1169</v>
      </c>
      <c r="D29" s="139" t="s">
        <v>570</v>
      </c>
      <c r="E29" s="139" t="s">
        <v>581</v>
      </c>
      <c r="F29" s="138">
        <v>80030004</v>
      </c>
      <c r="G29" s="139" t="s">
        <v>1198</v>
      </c>
      <c r="H29" s="138" t="s">
        <v>1788</v>
      </c>
      <c r="I29" s="139" t="s">
        <v>1171</v>
      </c>
      <c r="J29" s="138" t="s">
        <v>617</v>
      </c>
      <c r="K29" s="138">
        <v>45</v>
      </c>
      <c r="L29" s="139" t="s">
        <v>1199</v>
      </c>
      <c r="M29" s="139" t="s">
        <v>572</v>
      </c>
      <c r="N29" s="138">
        <v>4501</v>
      </c>
      <c r="O29" s="139" t="s">
        <v>1200</v>
      </c>
      <c r="P29" s="138">
        <v>4501029</v>
      </c>
      <c r="Q29" s="139" t="s">
        <v>1217</v>
      </c>
      <c r="R29" s="138">
        <v>450102900</v>
      </c>
      <c r="S29" s="139" t="s">
        <v>1218</v>
      </c>
      <c r="T29" s="140" t="s">
        <v>603</v>
      </c>
      <c r="U29" s="139">
        <v>0</v>
      </c>
      <c r="V29" s="139">
        <v>1</v>
      </c>
      <c r="W29" s="139" t="s">
        <v>591</v>
      </c>
      <c r="X29" s="139" t="s">
        <v>1967</v>
      </c>
      <c r="Y29" s="138">
        <v>1</v>
      </c>
      <c r="Z29" s="138">
        <v>1</v>
      </c>
      <c r="AA29" s="138">
        <v>1</v>
      </c>
      <c r="AB29" s="138">
        <v>1</v>
      </c>
      <c r="AC29" s="138">
        <v>1</v>
      </c>
      <c r="AD29" s="139">
        <v>375000000</v>
      </c>
      <c r="AE29" s="139">
        <v>375000000</v>
      </c>
      <c r="AF29" s="139">
        <v>375000000</v>
      </c>
      <c r="AG29" s="139">
        <v>375000000</v>
      </c>
      <c r="AH29" s="74">
        <v>1500000000</v>
      </c>
      <c r="AI29" s="124"/>
      <c r="AJ29" s="76"/>
      <c r="AK29" s="128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51" s="60" customFormat="1" ht="44.25" hidden="1" customHeight="1" x14ac:dyDescent="0.3">
      <c r="A30" s="82">
        <f t="shared" si="0"/>
        <v>28</v>
      </c>
      <c r="B30" s="138">
        <v>68081</v>
      </c>
      <c r="C30" s="139" t="s">
        <v>1169</v>
      </c>
      <c r="D30" s="139" t="s">
        <v>570</v>
      </c>
      <c r="E30" s="139" t="s">
        <v>1792</v>
      </c>
      <c r="F30" s="138">
        <v>80030004</v>
      </c>
      <c r="G30" s="139" t="s">
        <v>1198</v>
      </c>
      <c r="H30" s="138" t="s">
        <v>1788</v>
      </c>
      <c r="I30" s="139" t="s">
        <v>1171</v>
      </c>
      <c r="J30" s="138">
        <v>8.44</v>
      </c>
      <c r="K30" s="138">
        <v>45</v>
      </c>
      <c r="L30" s="139" t="s">
        <v>1199</v>
      </c>
      <c r="M30" s="139" t="s">
        <v>572</v>
      </c>
      <c r="N30" s="138">
        <v>4501</v>
      </c>
      <c r="O30" s="139" t="s">
        <v>1200</v>
      </c>
      <c r="P30" s="138">
        <v>4501004</v>
      </c>
      <c r="Q30" s="139" t="s">
        <v>1211</v>
      </c>
      <c r="R30" s="138">
        <v>450100400</v>
      </c>
      <c r="S30" s="139" t="s">
        <v>1216</v>
      </c>
      <c r="T30" s="140" t="s">
        <v>604</v>
      </c>
      <c r="U30" s="139">
        <v>1</v>
      </c>
      <c r="V30" s="139">
        <v>1</v>
      </c>
      <c r="W30" s="139" t="s">
        <v>574</v>
      </c>
      <c r="X30" s="139" t="s">
        <v>1967</v>
      </c>
      <c r="Y30" s="138">
        <v>0</v>
      </c>
      <c r="Z30" s="138">
        <v>1</v>
      </c>
      <c r="AA30" s="138">
        <v>1</v>
      </c>
      <c r="AB30" s="138">
        <v>1</v>
      </c>
      <c r="AC30" s="138">
        <v>1</v>
      </c>
      <c r="AD30" s="139">
        <v>250000000</v>
      </c>
      <c r="AE30" s="139">
        <v>250000000</v>
      </c>
      <c r="AF30" s="139">
        <v>250000000</v>
      </c>
      <c r="AG30" s="139">
        <v>250000000</v>
      </c>
      <c r="AH30" s="74">
        <v>1000000000</v>
      </c>
      <c r="AI30" s="124"/>
      <c r="AJ30" s="76"/>
      <c r="AK30" s="128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</row>
    <row r="31" spans="1:51" s="60" customFormat="1" ht="44.25" hidden="1" customHeight="1" x14ac:dyDescent="0.3">
      <c r="A31" s="82">
        <f t="shared" si="0"/>
        <v>29</v>
      </c>
      <c r="B31" s="138">
        <v>68081</v>
      </c>
      <c r="C31" s="139" t="s">
        <v>1169</v>
      </c>
      <c r="D31" s="139" t="s">
        <v>570</v>
      </c>
      <c r="E31" s="139" t="s">
        <v>1793</v>
      </c>
      <c r="F31" s="138">
        <v>80030004</v>
      </c>
      <c r="G31" s="139" t="s">
        <v>1198</v>
      </c>
      <c r="H31" s="138" t="s">
        <v>1788</v>
      </c>
      <c r="I31" s="139" t="s">
        <v>1171</v>
      </c>
      <c r="J31" s="138">
        <v>8.44</v>
      </c>
      <c r="K31" s="138">
        <v>45</v>
      </c>
      <c r="L31" s="139" t="s">
        <v>1199</v>
      </c>
      <c r="M31" s="139" t="s">
        <v>572</v>
      </c>
      <c r="N31" s="138">
        <v>4501</v>
      </c>
      <c r="O31" s="139" t="s">
        <v>1200</v>
      </c>
      <c r="P31" s="138">
        <v>4501004</v>
      </c>
      <c r="Q31" s="139" t="s">
        <v>1211</v>
      </c>
      <c r="R31" s="138">
        <v>450100402</v>
      </c>
      <c r="S31" s="139" t="s">
        <v>1212</v>
      </c>
      <c r="T31" s="140" t="s">
        <v>605</v>
      </c>
      <c r="U31" s="139">
        <v>1</v>
      </c>
      <c r="V31" s="139">
        <v>1</v>
      </c>
      <c r="W31" s="139" t="s">
        <v>574</v>
      </c>
      <c r="X31" s="139" t="s">
        <v>1967</v>
      </c>
      <c r="Y31" s="138">
        <v>0</v>
      </c>
      <c r="Z31" s="138">
        <v>1</v>
      </c>
      <c r="AA31" s="138">
        <v>1</v>
      </c>
      <c r="AB31" s="138">
        <v>1</v>
      </c>
      <c r="AC31" s="138">
        <v>1</v>
      </c>
      <c r="AD31" s="139">
        <v>250000000</v>
      </c>
      <c r="AE31" s="139">
        <v>250000000</v>
      </c>
      <c r="AF31" s="139">
        <v>250000000</v>
      </c>
      <c r="AG31" s="139">
        <v>250000000</v>
      </c>
      <c r="AH31" s="74">
        <v>1000000000</v>
      </c>
      <c r="AI31" s="124"/>
      <c r="AJ31" s="76"/>
      <c r="AK31" s="128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</row>
    <row r="32" spans="1:51" s="60" customFormat="1" ht="44.25" hidden="1" customHeight="1" x14ac:dyDescent="0.3">
      <c r="A32" s="82">
        <f t="shared" si="0"/>
        <v>30</v>
      </c>
      <c r="B32" s="138">
        <v>68081</v>
      </c>
      <c r="C32" s="139" t="s">
        <v>1169</v>
      </c>
      <c r="D32" s="139" t="s">
        <v>570</v>
      </c>
      <c r="E32" s="139" t="s">
        <v>1793</v>
      </c>
      <c r="F32" s="138">
        <v>80030004</v>
      </c>
      <c r="G32" s="139" t="s">
        <v>1198</v>
      </c>
      <c r="H32" s="138" t="s">
        <v>1788</v>
      </c>
      <c r="I32" s="139" t="s">
        <v>1171</v>
      </c>
      <c r="J32" s="138">
        <v>8.44</v>
      </c>
      <c r="K32" s="138">
        <v>45</v>
      </c>
      <c r="L32" s="139" t="s">
        <v>1199</v>
      </c>
      <c r="M32" s="139" t="s">
        <v>572</v>
      </c>
      <c r="N32" s="138">
        <v>4501</v>
      </c>
      <c r="O32" s="139" t="s">
        <v>1200</v>
      </c>
      <c r="P32" s="138">
        <v>4501001</v>
      </c>
      <c r="Q32" s="139" t="s">
        <v>1203</v>
      </c>
      <c r="R32" s="138">
        <v>450100100</v>
      </c>
      <c r="S32" s="139" t="s">
        <v>1204</v>
      </c>
      <c r="T32" s="140" t="s">
        <v>606</v>
      </c>
      <c r="U32" s="139">
        <v>0</v>
      </c>
      <c r="V32" s="139">
        <v>1</v>
      </c>
      <c r="W32" s="139" t="s">
        <v>574</v>
      </c>
      <c r="X32" s="139" t="s">
        <v>1967</v>
      </c>
      <c r="Y32" s="138">
        <v>0</v>
      </c>
      <c r="Z32" s="138">
        <v>1</v>
      </c>
      <c r="AA32" s="138">
        <v>0</v>
      </c>
      <c r="AB32" s="138">
        <v>0</v>
      </c>
      <c r="AC32" s="138">
        <v>1</v>
      </c>
      <c r="AD32" s="139">
        <v>0</v>
      </c>
      <c r="AE32" s="139">
        <v>300000000</v>
      </c>
      <c r="AF32" s="139">
        <v>0</v>
      </c>
      <c r="AG32" s="139">
        <v>0</v>
      </c>
      <c r="AH32" s="74">
        <v>300000000</v>
      </c>
      <c r="AI32" s="124"/>
      <c r="AJ32" s="76"/>
      <c r="AK32" s="128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</row>
    <row r="33" spans="1:51" s="60" customFormat="1" ht="44.25" hidden="1" customHeight="1" x14ac:dyDescent="0.3">
      <c r="A33" s="82">
        <f t="shared" si="0"/>
        <v>31</v>
      </c>
      <c r="B33" s="138">
        <v>68081</v>
      </c>
      <c r="C33" s="139" t="s">
        <v>1169</v>
      </c>
      <c r="D33" s="139" t="s">
        <v>570</v>
      </c>
      <c r="E33" s="139" t="s">
        <v>1793</v>
      </c>
      <c r="F33" s="138">
        <v>80030004</v>
      </c>
      <c r="G33" s="139" t="s">
        <v>1198</v>
      </c>
      <c r="H33" s="138" t="s">
        <v>1788</v>
      </c>
      <c r="I33" s="139" t="s">
        <v>1171</v>
      </c>
      <c r="J33" s="138">
        <v>8.44</v>
      </c>
      <c r="K33" s="138">
        <v>45</v>
      </c>
      <c r="L33" s="139" t="s">
        <v>1199</v>
      </c>
      <c r="M33" s="139" t="s">
        <v>572</v>
      </c>
      <c r="N33" s="138">
        <v>4501</v>
      </c>
      <c r="O33" s="139" t="s">
        <v>1200</v>
      </c>
      <c r="P33" s="138">
        <v>4501007</v>
      </c>
      <c r="Q33" s="139" t="s">
        <v>1209</v>
      </c>
      <c r="R33" s="138">
        <v>450100700</v>
      </c>
      <c r="S33" s="139" t="s">
        <v>1210</v>
      </c>
      <c r="T33" s="140" t="s">
        <v>607</v>
      </c>
      <c r="U33" s="139">
        <v>0</v>
      </c>
      <c r="V33" s="139">
        <v>1</v>
      </c>
      <c r="W33" s="139" t="s">
        <v>574</v>
      </c>
      <c r="X33" s="139" t="s">
        <v>1967</v>
      </c>
      <c r="Y33" s="138">
        <v>0</v>
      </c>
      <c r="Z33" s="138">
        <v>1</v>
      </c>
      <c r="AA33" s="138">
        <v>1</v>
      </c>
      <c r="AB33" s="138">
        <v>1</v>
      </c>
      <c r="AC33" s="138">
        <v>1</v>
      </c>
      <c r="AD33" s="139">
        <v>0</v>
      </c>
      <c r="AE33" s="139">
        <v>333333333</v>
      </c>
      <c r="AF33" s="139">
        <v>333333333</v>
      </c>
      <c r="AG33" s="139">
        <v>333333334</v>
      </c>
      <c r="AH33" s="74">
        <v>1000000000</v>
      </c>
      <c r="AI33" s="124"/>
      <c r="AJ33" s="76"/>
      <c r="AK33" s="128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</row>
    <row r="34" spans="1:51" s="60" customFormat="1" ht="44.25" hidden="1" customHeight="1" x14ac:dyDescent="0.3">
      <c r="A34" s="82">
        <f t="shared" si="0"/>
        <v>32</v>
      </c>
      <c r="B34" s="138">
        <v>68081</v>
      </c>
      <c r="C34" s="139" t="s">
        <v>1169</v>
      </c>
      <c r="D34" s="139" t="s">
        <v>570</v>
      </c>
      <c r="E34" s="139" t="s">
        <v>1793</v>
      </c>
      <c r="F34" s="138">
        <v>80030004</v>
      </c>
      <c r="G34" s="139" t="s">
        <v>1198</v>
      </c>
      <c r="H34" s="138" t="s">
        <v>1788</v>
      </c>
      <c r="I34" s="139" t="s">
        <v>1171</v>
      </c>
      <c r="J34" s="138">
        <v>8.44</v>
      </c>
      <c r="K34" s="138">
        <v>45</v>
      </c>
      <c r="L34" s="139" t="s">
        <v>1199</v>
      </c>
      <c r="M34" s="139" t="s">
        <v>572</v>
      </c>
      <c r="N34" s="138">
        <v>4501</v>
      </c>
      <c r="O34" s="139" t="s">
        <v>1200</v>
      </c>
      <c r="P34" s="138">
        <v>4501001</v>
      </c>
      <c r="Q34" s="139" t="s">
        <v>1203</v>
      </c>
      <c r="R34" s="138">
        <v>450100100</v>
      </c>
      <c r="S34" s="139" t="s">
        <v>1204</v>
      </c>
      <c r="T34" s="140" t="s">
        <v>608</v>
      </c>
      <c r="U34" s="139">
        <v>0</v>
      </c>
      <c r="V34" s="139">
        <v>1</v>
      </c>
      <c r="W34" s="139" t="s">
        <v>574</v>
      </c>
      <c r="X34" s="139" t="s">
        <v>1967</v>
      </c>
      <c r="Y34" s="138">
        <v>1</v>
      </c>
      <c r="Z34" s="138">
        <v>1</v>
      </c>
      <c r="AA34" s="138">
        <v>1</v>
      </c>
      <c r="AB34" s="138">
        <v>1</v>
      </c>
      <c r="AC34" s="138">
        <v>1</v>
      </c>
      <c r="AD34" s="139">
        <v>250000000</v>
      </c>
      <c r="AE34" s="139">
        <v>250000000</v>
      </c>
      <c r="AF34" s="139">
        <v>250000000</v>
      </c>
      <c r="AG34" s="139">
        <v>250000000</v>
      </c>
      <c r="AH34" s="74">
        <v>1000000000</v>
      </c>
      <c r="AI34" s="124"/>
      <c r="AJ34" s="76"/>
      <c r="AK34" s="128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</row>
    <row r="35" spans="1:51" s="60" customFormat="1" ht="44.25" hidden="1" customHeight="1" x14ac:dyDescent="0.3">
      <c r="A35" s="82">
        <f t="shared" si="0"/>
        <v>33</v>
      </c>
      <c r="B35" s="138">
        <v>68081</v>
      </c>
      <c r="C35" s="139" t="s">
        <v>1169</v>
      </c>
      <c r="D35" s="139" t="s">
        <v>570</v>
      </c>
      <c r="E35" s="139" t="s">
        <v>571</v>
      </c>
      <c r="F35" s="138">
        <v>300010001</v>
      </c>
      <c r="G35" s="139" t="s">
        <v>1170</v>
      </c>
      <c r="H35" s="138" t="s">
        <v>666</v>
      </c>
      <c r="I35" s="139" t="s">
        <v>1171</v>
      </c>
      <c r="J35" s="138" t="s">
        <v>575</v>
      </c>
      <c r="K35" s="138">
        <v>45</v>
      </c>
      <c r="L35" s="139" t="s">
        <v>1199</v>
      </c>
      <c r="M35" s="139" t="s">
        <v>572</v>
      </c>
      <c r="N35" s="138">
        <v>4501</v>
      </c>
      <c r="O35" s="139" t="s">
        <v>1200</v>
      </c>
      <c r="P35" s="138">
        <v>4501026</v>
      </c>
      <c r="Q35" s="139" t="s">
        <v>1219</v>
      </c>
      <c r="R35" s="138">
        <v>450102600</v>
      </c>
      <c r="S35" s="139" t="s">
        <v>1220</v>
      </c>
      <c r="T35" s="140" t="s">
        <v>609</v>
      </c>
      <c r="U35" s="139">
        <v>1</v>
      </c>
      <c r="V35" s="139">
        <v>1</v>
      </c>
      <c r="W35" s="139" t="s">
        <v>574</v>
      </c>
      <c r="X35" s="139" t="s">
        <v>1958</v>
      </c>
      <c r="Y35" s="138">
        <v>0</v>
      </c>
      <c r="Z35" s="138">
        <v>0</v>
      </c>
      <c r="AA35" s="138">
        <v>0</v>
      </c>
      <c r="AB35" s="138">
        <v>1</v>
      </c>
      <c r="AC35" s="138">
        <v>1</v>
      </c>
      <c r="AD35" s="139">
        <v>0</v>
      </c>
      <c r="AE35" s="139">
        <v>0</v>
      </c>
      <c r="AF35" s="139">
        <v>0</v>
      </c>
      <c r="AG35" s="139">
        <v>2000000000</v>
      </c>
      <c r="AH35" s="74">
        <v>2000000000</v>
      </c>
      <c r="AI35" s="124"/>
      <c r="AJ35" s="76"/>
      <c r="AK35" s="128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</row>
    <row r="36" spans="1:51" s="60" customFormat="1" ht="44.25" hidden="1" customHeight="1" x14ac:dyDescent="0.3">
      <c r="A36" s="82">
        <f t="shared" si="0"/>
        <v>34</v>
      </c>
      <c r="B36" s="138">
        <v>68081</v>
      </c>
      <c r="C36" s="139" t="s">
        <v>1169</v>
      </c>
      <c r="D36" s="139" t="s">
        <v>570</v>
      </c>
      <c r="E36" s="139" t="s">
        <v>589</v>
      </c>
      <c r="F36" s="138">
        <v>80030004</v>
      </c>
      <c r="G36" s="139" t="s">
        <v>1198</v>
      </c>
      <c r="H36" s="138" t="s">
        <v>1788</v>
      </c>
      <c r="I36" s="139" t="s">
        <v>1171</v>
      </c>
      <c r="J36" s="138">
        <v>6.5</v>
      </c>
      <c r="K36" s="138">
        <v>45</v>
      </c>
      <c r="L36" s="139" t="s">
        <v>1199</v>
      </c>
      <c r="M36" s="139" t="s">
        <v>572</v>
      </c>
      <c r="N36" s="138">
        <v>4501</v>
      </c>
      <c r="O36" s="139" t="s">
        <v>1200</v>
      </c>
      <c r="P36" s="138">
        <v>4501056</v>
      </c>
      <c r="Q36" s="139" t="s">
        <v>1221</v>
      </c>
      <c r="R36" s="138">
        <v>450105600</v>
      </c>
      <c r="S36" s="139" t="s">
        <v>1222</v>
      </c>
      <c r="T36" s="140" t="s">
        <v>610</v>
      </c>
      <c r="U36" s="139">
        <v>1</v>
      </c>
      <c r="V36" s="139">
        <v>1</v>
      </c>
      <c r="W36" s="139" t="s">
        <v>574</v>
      </c>
      <c r="X36" s="139" t="s">
        <v>1967</v>
      </c>
      <c r="Y36" s="138">
        <v>1</v>
      </c>
      <c r="Z36" s="138">
        <v>1</v>
      </c>
      <c r="AA36" s="138">
        <v>1</v>
      </c>
      <c r="AB36" s="138">
        <v>1</v>
      </c>
      <c r="AC36" s="138">
        <v>1</v>
      </c>
      <c r="AD36" s="139">
        <v>250000000</v>
      </c>
      <c r="AE36" s="139">
        <v>250000000</v>
      </c>
      <c r="AF36" s="139">
        <v>250000000</v>
      </c>
      <c r="AG36" s="139">
        <v>250000000</v>
      </c>
      <c r="AH36" s="74">
        <v>1000000000</v>
      </c>
      <c r="AI36" s="124"/>
      <c r="AJ36" s="76"/>
      <c r="AK36" s="128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</row>
    <row r="37" spans="1:51" s="60" customFormat="1" ht="44.25" hidden="1" customHeight="1" x14ac:dyDescent="0.3">
      <c r="A37" s="82">
        <f t="shared" si="0"/>
        <v>35</v>
      </c>
      <c r="B37" s="138">
        <v>68081</v>
      </c>
      <c r="C37" s="139" t="s">
        <v>1169</v>
      </c>
      <c r="D37" s="139" t="s">
        <v>570</v>
      </c>
      <c r="E37" s="139" t="s">
        <v>589</v>
      </c>
      <c r="F37" s="138">
        <v>80010002</v>
      </c>
      <c r="G37" s="139" t="s">
        <v>1223</v>
      </c>
      <c r="H37" s="138" t="s">
        <v>1788</v>
      </c>
      <c r="I37" s="139" t="s">
        <v>1171</v>
      </c>
      <c r="J37" s="138" t="s">
        <v>617</v>
      </c>
      <c r="K37" s="138">
        <v>45</v>
      </c>
      <c r="L37" s="139" t="s">
        <v>1199</v>
      </c>
      <c r="M37" s="139" t="s">
        <v>572</v>
      </c>
      <c r="N37" s="138">
        <v>4502</v>
      </c>
      <c r="O37" s="139" t="s">
        <v>1224</v>
      </c>
      <c r="P37" s="138">
        <v>4502022</v>
      </c>
      <c r="Q37" s="139" t="s">
        <v>1203</v>
      </c>
      <c r="R37" s="138">
        <v>450202207</v>
      </c>
      <c r="S37" s="139" t="s">
        <v>1225</v>
      </c>
      <c r="T37" s="140" t="s">
        <v>611</v>
      </c>
      <c r="U37" s="139">
        <v>1</v>
      </c>
      <c r="V37" s="139">
        <v>1</v>
      </c>
      <c r="W37" s="139" t="s">
        <v>574</v>
      </c>
      <c r="X37" s="139" t="s">
        <v>1962</v>
      </c>
      <c r="Y37" s="138">
        <v>1</v>
      </c>
      <c r="Z37" s="138">
        <v>1</v>
      </c>
      <c r="AA37" s="138">
        <v>1</v>
      </c>
      <c r="AB37" s="138">
        <v>1</v>
      </c>
      <c r="AC37" s="138">
        <v>1</v>
      </c>
      <c r="AD37" s="139">
        <v>1000000000</v>
      </c>
      <c r="AE37" s="139">
        <v>1000000000</v>
      </c>
      <c r="AF37" s="139">
        <v>1000000000</v>
      </c>
      <c r="AG37" s="139">
        <v>1000000000</v>
      </c>
      <c r="AH37" s="74">
        <v>4000000000</v>
      </c>
      <c r="AI37" s="124"/>
      <c r="AJ37" s="76"/>
      <c r="AK37" s="128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</row>
    <row r="38" spans="1:51" s="60" customFormat="1" ht="44.25" hidden="1" customHeight="1" x14ac:dyDescent="0.3">
      <c r="A38" s="82">
        <f t="shared" si="0"/>
        <v>36</v>
      </c>
      <c r="B38" s="138">
        <v>68081</v>
      </c>
      <c r="C38" s="139" t="s">
        <v>1169</v>
      </c>
      <c r="D38" s="139" t="s">
        <v>570</v>
      </c>
      <c r="E38" s="139" t="s">
        <v>589</v>
      </c>
      <c r="F38" s="138">
        <v>80030004</v>
      </c>
      <c r="G38" s="139" t="s">
        <v>1198</v>
      </c>
      <c r="H38" s="138" t="s">
        <v>1788</v>
      </c>
      <c r="I38" s="139" t="s">
        <v>1171</v>
      </c>
      <c r="J38" s="138" t="s">
        <v>617</v>
      </c>
      <c r="K38" s="138">
        <v>45</v>
      </c>
      <c r="L38" s="139" t="s">
        <v>1199</v>
      </c>
      <c r="M38" s="139" t="s">
        <v>572</v>
      </c>
      <c r="N38" s="138">
        <v>4502</v>
      </c>
      <c r="O38" s="139" t="s">
        <v>1224</v>
      </c>
      <c r="P38" s="138">
        <v>4502032</v>
      </c>
      <c r="Q38" s="139" t="s">
        <v>1226</v>
      </c>
      <c r="R38" s="138">
        <v>450203200</v>
      </c>
      <c r="S38" s="139" t="s">
        <v>509</v>
      </c>
      <c r="T38" s="140" t="s">
        <v>612</v>
      </c>
      <c r="U38" s="139">
        <v>1</v>
      </c>
      <c r="V38" s="139">
        <v>1</v>
      </c>
      <c r="W38" s="139" t="s">
        <v>574</v>
      </c>
      <c r="X38" s="139" t="s">
        <v>1962</v>
      </c>
      <c r="Y38" s="138">
        <v>0</v>
      </c>
      <c r="Z38" s="138">
        <v>1</v>
      </c>
      <c r="AA38" s="138">
        <v>0</v>
      </c>
      <c r="AB38" s="138">
        <v>0</v>
      </c>
      <c r="AC38" s="138">
        <v>1</v>
      </c>
      <c r="AD38" s="139">
        <v>0</v>
      </c>
      <c r="AE38" s="139">
        <v>1500000000</v>
      </c>
      <c r="AF38" s="139">
        <v>0</v>
      </c>
      <c r="AG38" s="139">
        <v>0</v>
      </c>
      <c r="AH38" s="74">
        <v>1500000000</v>
      </c>
      <c r="AI38" s="124"/>
      <c r="AJ38" s="76"/>
      <c r="AK38" s="128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</row>
    <row r="39" spans="1:51" s="60" customFormat="1" ht="44.25" hidden="1" customHeight="1" x14ac:dyDescent="0.3">
      <c r="A39" s="82">
        <f t="shared" si="0"/>
        <v>37</v>
      </c>
      <c r="B39" s="138">
        <v>68081</v>
      </c>
      <c r="C39" s="139" t="s">
        <v>1169</v>
      </c>
      <c r="D39" s="139" t="s">
        <v>570</v>
      </c>
      <c r="E39" s="139" t="s">
        <v>589</v>
      </c>
      <c r="F39" s="138">
        <v>80010002</v>
      </c>
      <c r="G39" s="139" t="s">
        <v>1223</v>
      </c>
      <c r="H39" s="138" t="s">
        <v>1788</v>
      </c>
      <c r="I39" s="139" t="s">
        <v>1171</v>
      </c>
      <c r="J39" s="138" t="s">
        <v>617</v>
      </c>
      <c r="K39" s="138">
        <v>45</v>
      </c>
      <c r="L39" s="139" t="s">
        <v>1199</v>
      </c>
      <c r="M39" s="139" t="s">
        <v>572</v>
      </c>
      <c r="N39" s="138">
        <v>4502</v>
      </c>
      <c r="O39" s="139" t="s">
        <v>1224</v>
      </c>
      <c r="P39" s="138">
        <v>4502001</v>
      </c>
      <c r="Q39" s="139" t="s">
        <v>1227</v>
      </c>
      <c r="R39" s="138">
        <v>450200100</v>
      </c>
      <c r="S39" s="139" t="s">
        <v>1228</v>
      </c>
      <c r="T39" s="140" t="s">
        <v>613</v>
      </c>
      <c r="U39" s="139">
        <v>3</v>
      </c>
      <c r="V39" s="139">
        <v>4</v>
      </c>
      <c r="W39" s="139" t="s">
        <v>574</v>
      </c>
      <c r="X39" s="139" t="s">
        <v>1962</v>
      </c>
      <c r="Y39" s="138">
        <v>1</v>
      </c>
      <c r="Z39" s="138">
        <v>1</v>
      </c>
      <c r="AA39" s="138">
        <v>1</v>
      </c>
      <c r="AB39" s="138">
        <v>1</v>
      </c>
      <c r="AC39" s="138">
        <v>4</v>
      </c>
      <c r="AD39" s="139">
        <v>250000000</v>
      </c>
      <c r="AE39" s="139">
        <v>250000000</v>
      </c>
      <c r="AF39" s="139">
        <v>250000000</v>
      </c>
      <c r="AG39" s="139">
        <v>250000000</v>
      </c>
      <c r="AH39" s="74">
        <v>1000000000</v>
      </c>
      <c r="AI39" s="124"/>
      <c r="AJ39" s="76"/>
      <c r="AK39" s="128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</row>
    <row r="40" spans="1:51" s="60" customFormat="1" ht="44.25" hidden="1" customHeight="1" x14ac:dyDescent="0.3">
      <c r="A40" s="82">
        <f t="shared" si="0"/>
        <v>38</v>
      </c>
      <c r="B40" s="138">
        <v>68081</v>
      </c>
      <c r="C40" s="139" t="s">
        <v>1169</v>
      </c>
      <c r="D40" s="139" t="s">
        <v>570</v>
      </c>
      <c r="E40" s="139" t="s">
        <v>589</v>
      </c>
      <c r="F40" s="138">
        <v>80010002</v>
      </c>
      <c r="G40" s="139" t="s">
        <v>1223</v>
      </c>
      <c r="H40" s="138" t="s">
        <v>1788</v>
      </c>
      <c r="I40" s="139" t="s">
        <v>1171</v>
      </c>
      <c r="J40" s="138" t="s">
        <v>617</v>
      </c>
      <c r="K40" s="138">
        <v>45</v>
      </c>
      <c r="L40" s="139" t="s">
        <v>1199</v>
      </c>
      <c r="M40" s="139" t="s">
        <v>572</v>
      </c>
      <c r="N40" s="138">
        <v>4502</v>
      </c>
      <c r="O40" s="139" t="s">
        <v>1224</v>
      </c>
      <c r="P40" s="138">
        <v>4502001</v>
      </c>
      <c r="Q40" s="139" t="s">
        <v>1227</v>
      </c>
      <c r="R40" s="138">
        <v>450200100</v>
      </c>
      <c r="S40" s="139" t="s">
        <v>1228</v>
      </c>
      <c r="T40" s="140" t="s">
        <v>614</v>
      </c>
      <c r="U40" s="139">
        <v>20</v>
      </c>
      <c r="V40" s="139">
        <v>13</v>
      </c>
      <c r="W40" s="139" t="s">
        <v>574</v>
      </c>
      <c r="X40" s="139" t="s">
        <v>1970</v>
      </c>
      <c r="Y40" s="138">
        <v>1</v>
      </c>
      <c r="Z40" s="138">
        <v>4</v>
      </c>
      <c r="AA40" s="138">
        <v>4</v>
      </c>
      <c r="AB40" s="138">
        <v>4</v>
      </c>
      <c r="AC40" s="138">
        <v>13</v>
      </c>
      <c r="AD40" s="139">
        <v>50000000</v>
      </c>
      <c r="AE40" s="139">
        <v>50000000</v>
      </c>
      <c r="AF40" s="139">
        <v>50000000</v>
      </c>
      <c r="AG40" s="139">
        <v>50000000</v>
      </c>
      <c r="AH40" s="74">
        <v>200000000</v>
      </c>
      <c r="AI40" s="124"/>
      <c r="AJ40" s="76"/>
      <c r="AK40" s="128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</row>
    <row r="41" spans="1:51" s="60" customFormat="1" ht="44.25" hidden="1" customHeight="1" x14ac:dyDescent="0.3">
      <c r="A41" s="82">
        <f t="shared" si="0"/>
        <v>39</v>
      </c>
      <c r="B41" s="138">
        <v>68081</v>
      </c>
      <c r="C41" s="139" t="s">
        <v>1169</v>
      </c>
      <c r="D41" s="139" t="s">
        <v>570</v>
      </c>
      <c r="E41" s="139" t="s">
        <v>589</v>
      </c>
      <c r="F41" s="138">
        <v>80010002</v>
      </c>
      <c r="G41" s="139" t="s">
        <v>1223</v>
      </c>
      <c r="H41" s="138" t="s">
        <v>1788</v>
      </c>
      <c r="I41" s="139" t="s">
        <v>1171</v>
      </c>
      <c r="J41" s="138" t="s">
        <v>617</v>
      </c>
      <c r="K41" s="138">
        <v>45</v>
      </c>
      <c r="L41" s="139" t="s">
        <v>1199</v>
      </c>
      <c r="M41" s="139" t="s">
        <v>572</v>
      </c>
      <c r="N41" s="138">
        <v>4502</v>
      </c>
      <c r="O41" s="139" t="s">
        <v>1224</v>
      </c>
      <c r="P41" s="138">
        <v>4502001</v>
      </c>
      <c r="Q41" s="139" t="s">
        <v>1227</v>
      </c>
      <c r="R41" s="138">
        <v>450200100</v>
      </c>
      <c r="S41" s="139" t="s">
        <v>1228</v>
      </c>
      <c r="T41" s="140" t="s">
        <v>615</v>
      </c>
      <c r="U41" s="139">
        <v>1</v>
      </c>
      <c r="V41" s="139">
        <v>1</v>
      </c>
      <c r="W41" s="139" t="s">
        <v>574</v>
      </c>
      <c r="X41" s="139" t="s">
        <v>1962</v>
      </c>
      <c r="Y41" s="138">
        <v>0</v>
      </c>
      <c r="Z41" s="138">
        <v>0.3</v>
      </c>
      <c r="AA41" s="138">
        <v>0.35</v>
      </c>
      <c r="AB41" s="138">
        <v>0.35</v>
      </c>
      <c r="AC41" s="138">
        <v>1</v>
      </c>
      <c r="AD41" s="139">
        <v>0</v>
      </c>
      <c r="AE41" s="139">
        <v>600000000</v>
      </c>
      <c r="AF41" s="139">
        <v>0</v>
      </c>
      <c r="AG41" s="139">
        <v>0</v>
      </c>
      <c r="AH41" s="74">
        <v>600000000</v>
      </c>
      <c r="AI41" s="124"/>
      <c r="AJ41" s="76"/>
      <c r="AK41" s="128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</row>
    <row r="42" spans="1:51" s="60" customFormat="1" ht="44.25" hidden="1" customHeight="1" x14ac:dyDescent="0.3">
      <c r="A42" s="82">
        <f t="shared" si="0"/>
        <v>40</v>
      </c>
      <c r="B42" s="138">
        <v>68081</v>
      </c>
      <c r="C42" s="139" t="s">
        <v>1169</v>
      </c>
      <c r="D42" s="139" t="s">
        <v>570</v>
      </c>
      <c r="E42" s="139" t="s">
        <v>589</v>
      </c>
      <c r="F42" s="138">
        <v>80010002</v>
      </c>
      <c r="G42" s="139" t="s">
        <v>1223</v>
      </c>
      <c r="H42" s="138" t="s">
        <v>1788</v>
      </c>
      <c r="I42" s="139" t="s">
        <v>1171</v>
      </c>
      <c r="J42" s="138" t="s">
        <v>617</v>
      </c>
      <c r="K42" s="138">
        <v>45</v>
      </c>
      <c r="L42" s="139" t="s">
        <v>1199</v>
      </c>
      <c r="M42" s="139" t="s">
        <v>572</v>
      </c>
      <c r="N42" s="138">
        <v>4502</v>
      </c>
      <c r="O42" s="139" t="s">
        <v>1224</v>
      </c>
      <c r="P42" s="138">
        <v>4502025</v>
      </c>
      <c r="Q42" s="139" t="s">
        <v>1229</v>
      </c>
      <c r="R42" s="138">
        <v>450202500</v>
      </c>
      <c r="S42" s="139" t="s">
        <v>1230</v>
      </c>
      <c r="T42" s="140" t="s">
        <v>616</v>
      </c>
      <c r="U42" s="139">
        <v>4</v>
      </c>
      <c r="V42" s="139">
        <v>4</v>
      </c>
      <c r="W42" s="139" t="s">
        <v>574</v>
      </c>
      <c r="X42" s="139" t="s">
        <v>1962</v>
      </c>
      <c r="Y42" s="138">
        <v>0</v>
      </c>
      <c r="Z42" s="138">
        <v>0</v>
      </c>
      <c r="AA42" s="138">
        <v>4</v>
      </c>
      <c r="AB42" s="138">
        <v>4</v>
      </c>
      <c r="AC42" s="138">
        <v>4</v>
      </c>
      <c r="AD42" s="139">
        <v>125000000</v>
      </c>
      <c r="AE42" s="139">
        <v>125000000</v>
      </c>
      <c r="AF42" s="139">
        <v>125000000</v>
      </c>
      <c r="AG42" s="139">
        <v>125000000</v>
      </c>
      <c r="AH42" s="74">
        <v>500000000</v>
      </c>
      <c r="AI42" s="124"/>
      <c r="AJ42" s="76"/>
      <c r="AK42" s="128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</row>
    <row r="43" spans="1:51" s="60" customFormat="1" ht="44.25" hidden="1" customHeight="1" x14ac:dyDescent="0.3">
      <c r="A43" s="82">
        <f t="shared" si="0"/>
        <v>41</v>
      </c>
      <c r="B43" s="138">
        <v>68081</v>
      </c>
      <c r="C43" s="139" t="s">
        <v>1169</v>
      </c>
      <c r="D43" s="139" t="s">
        <v>570</v>
      </c>
      <c r="E43" s="139" t="s">
        <v>589</v>
      </c>
      <c r="F43" s="138">
        <v>80010002</v>
      </c>
      <c r="G43" s="139" t="s">
        <v>1223</v>
      </c>
      <c r="H43" s="138" t="s">
        <v>1788</v>
      </c>
      <c r="I43" s="139" t="s">
        <v>1171</v>
      </c>
      <c r="J43" s="138" t="s">
        <v>617</v>
      </c>
      <c r="K43" s="138">
        <v>45</v>
      </c>
      <c r="L43" s="139" t="s">
        <v>1199</v>
      </c>
      <c r="M43" s="139" t="s">
        <v>572</v>
      </c>
      <c r="N43" s="138">
        <v>4502</v>
      </c>
      <c r="O43" s="139" t="s">
        <v>1224</v>
      </c>
      <c r="P43" s="138">
        <v>4502001</v>
      </c>
      <c r="Q43" s="139" t="s">
        <v>1227</v>
      </c>
      <c r="R43" s="138">
        <v>450200100</v>
      </c>
      <c r="S43" s="139" t="s">
        <v>1228</v>
      </c>
      <c r="T43" s="140" t="s">
        <v>618</v>
      </c>
      <c r="U43" s="139">
        <v>4</v>
      </c>
      <c r="V43" s="139">
        <v>4</v>
      </c>
      <c r="W43" s="139" t="s">
        <v>574</v>
      </c>
      <c r="X43" s="139" t="s">
        <v>1962</v>
      </c>
      <c r="Y43" s="138">
        <v>4</v>
      </c>
      <c r="Z43" s="138">
        <v>4</v>
      </c>
      <c r="AA43" s="138">
        <v>4</v>
      </c>
      <c r="AB43" s="138">
        <v>4</v>
      </c>
      <c r="AC43" s="138">
        <v>4</v>
      </c>
      <c r="AD43" s="139">
        <v>250000000</v>
      </c>
      <c r="AE43" s="139">
        <v>250000000</v>
      </c>
      <c r="AF43" s="139">
        <v>250000000</v>
      </c>
      <c r="AG43" s="139">
        <v>250000000</v>
      </c>
      <c r="AH43" s="74">
        <v>1000000000</v>
      </c>
      <c r="AI43" s="124"/>
      <c r="AJ43" s="76"/>
      <c r="AK43" s="128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</row>
    <row r="44" spans="1:51" s="60" customFormat="1" ht="44.25" hidden="1" customHeight="1" x14ac:dyDescent="0.3">
      <c r="A44" s="82">
        <f t="shared" si="0"/>
        <v>42</v>
      </c>
      <c r="B44" s="138">
        <v>68081</v>
      </c>
      <c r="C44" s="139" t="s">
        <v>1169</v>
      </c>
      <c r="D44" s="139" t="s">
        <v>570</v>
      </c>
      <c r="E44" s="139" t="s">
        <v>589</v>
      </c>
      <c r="F44" s="138">
        <v>80010002</v>
      </c>
      <c r="G44" s="139" t="s">
        <v>1223</v>
      </c>
      <c r="H44" s="138" t="s">
        <v>1788</v>
      </c>
      <c r="I44" s="139" t="s">
        <v>1171</v>
      </c>
      <c r="J44" s="138" t="s">
        <v>617</v>
      </c>
      <c r="K44" s="138">
        <v>45</v>
      </c>
      <c r="L44" s="139" t="s">
        <v>1199</v>
      </c>
      <c r="M44" s="139" t="s">
        <v>572</v>
      </c>
      <c r="N44" s="138">
        <v>4502</v>
      </c>
      <c r="O44" s="139" t="s">
        <v>1224</v>
      </c>
      <c r="P44" s="138">
        <v>4502001</v>
      </c>
      <c r="Q44" s="139" t="s">
        <v>1227</v>
      </c>
      <c r="R44" s="138">
        <v>450200107</v>
      </c>
      <c r="S44" s="139" t="s">
        <v>1231</v>
      </c>
      <c r="T44" s="140" t="s">
        <v>619</v>
      </c>
      <c r="U44" s="139">
        <v>1</v>
      </c>
      <c r="V44" s="139">
        <v>1</v>
      </c>
      <c r="W44" s="139" t="s">
        <v>574</v>
      </c>
      <c r="X44" s="139" t="s">
        <v>1962</v>
      </c>
      <c r="Y44" s="138">
        <v>1</v>
      </c>
      <c r="Z44" s="138">
        <v>1</v>
      </c>
      <c r="AA44" s="138">
        <v>1</v>
      </c>
      <c r="AB44" s="138">
        <v>1</v>
      </c>
      <c r="AC44" s="138">
        <v>1</v>
      </c>
      <c r="AD44" s="139">
        <v>0</v>
      </c>
      <c r="AE44" s="139">
        <v>0</v>
      </c>
      <c r="AF44" s="139">
        <v>500000000</v>
      </c>
      <c r="AG44" s="139">
        <v>0</v>
      </c>
      <c r="AH44" s="74">
        <v>500000000</v>
      </c>
      <c r="AI44" s="124"/>
      <c r="AJ44" s="76"/>
      <c r="AK44" s="128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</row>
    <row r="45" spans="1:51" s="60" customFormat="1" ht="44.25" hidden="1" customHeight="1" x14ac:dyDescent="0.3">
      <c r="A45" s="82">
        <f t="shared" si="0"/>
        <v>43</v>
      </c>
      <c r="B45" s="138">
        <v>68081</v>
      </c>
      <c r="C45" s="139" t="s">
        <v>1169</v>
      </c>
      <c r="D45" s="139" t="s">
        <v>570</v>
      </c>
      <c r="E45" s="139" t="s">
        <v>589</v>
      </c>
      <c r="F45" s="138">
        <v>80010002</v>
      </c>
      <c r="G45" s="139" t="s">
        <v>1223</v>
      </c>
      <c r="H45" s="138" t="s">
        <v>1788</v>
      </c>
      <c r="I45" s="139" t="s">
        <v>1171</v>
      </c>
      <c r="J45" s="138" t="s">
        <v>617</v>
      </c>
      <c r="K45" s="138">
        <v>45</v>
      </c>
      <c r="L45" s="139" t="s">
        <v>1199</v>
      </c>
      <c r="M45" s="139" t="s">
        <v>572</v>
      </c>
      <c r="N45" s="138">
        <v>4502</v>
      </c>
      <c r="O45" s="139" t="s">
        <v>1224</v>
      </c>
      <c r="P45" s="138">
        <v>4502001</v>
      </c>
      <c r="Q45" s="139" t="s">
        <v>1227</v>
      </c>
      <c r="R45" s="138">
        <v>450200109</v>
      </c>
      <c r="S45" s="139" t="s">
        <v>1232</v>
      </c>
      <c r="T45" s="140" t="s">
        <v>620</v>
      </c>
      <c r="U45" s="139">
        <v>3</v>
      </c>
      <c r="V45" s="139">
        <v>3</v>
      </c>
      <c r="W45" s="139" t="s">
        <v>574</v>
      </c>
      <c r="X45" s="139" t="s">
        <v>1962</v>
      </c>
      <c r="Y45" s="138">
        <v>3</v>
      </c>
      <c r="Z45" s="138">
        <v>3</v>
      </c>
      <c r="AA45" s="138">
        <v>3</v>
      </c>
      <c r="AB45" s="138">
        <v>3</v>
      </c>
      <c r="AC45" s="138">
        <v>3</v>
      </c>
      <c r="AD45" s="139">
        <v>175000000</v>
      </c>
      <c r="AE45" s="139">
        <v>175000000</v>
      </c>
      <c r="AF45" s="139">
        <v>175000000</v>
      </c>
      <c r="AG45" s="139">
        <v>175000000</v>
      </c>
      <c r="AH45" s="74">
        <v>700000000</v>
      </c>
      <c r="AI45" s="124"/>
      <c r="AJ45" s="76"/>
      <c r="AK45" s="128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</row>
    <row r="46" spans="1:51" s="60" customFormat="1" ht="44.25" hidden="1" customHeight="1" x14ac:dyDescent="0.3">
      <c r="A46" s="82">
        <f t="shared" si="0"/>
        <v>44</v>
      </c>
      <c r="B46" s="138">
        <v>68081</v>
      </c>
      <c r="C46" s="139" t="s">
        <v>1169</v>
      </c>
      <c r="D46" s="139" t="s">
        <v>570</v>
      </c>
      <c r="E46" s="139" t="s">
        <v>589</v>
      </c>
      <c r="F46" s="138">
        <v>80010002</v>
      </c>
      <c r="G46" s="139" t="s">
        <v>1223</v>
      </c>
      <c r="H46" s="138" t="s">
        <v>1788</v>
      </c>
      <c r="I46" s="139" t="s">
        <v>1171</v>
      </c>
      <c r="J46" s="138" t="s">
        <v>617</v>
      </c>
      <c r="K46" s="138">
        <v>45</v>
      </c>
      <c r="L46" s="139" t="s">
        <v>1199</v>
      </c>
      <c r="M46" s="139" t="s">
        <v>572</v>
      </c>
      <c r="N46" s="138">
        <v>4502</v>
      </c>
      <c r="O46" s="139" t="s">
        <v>1224</v>
      </c>
      <c r="P46" s="138">
        <v>4502032</v>
      </c>
      <c r="Q46" s="139" t="s">
        <v>1226</v>
      </c>
      <c r="R46" s="138">
        <v>450203200</v>
      </c>
      <c r="S46" s="139" t="s">
        <v>509</v>
      </c>
      <c r="T46" s="140" t="s">
        <v>621</v>
      </c>
      <c r="U46" s="139">
        <v>1</v>
      </c>
      <c r="V46" s="139">
        <v>1</v>
      </c>
      <c r="W46" s="139" t="s">
        <v>574</v>
      </c>
      <c r="X46" s="139" t="s">
        <v>1962</v>
      </c>
      <c r="Y46" s="138">
        <v>1</v>
      </c>
      <c r="Z46" s="138">
        <v>1</v>
      </c>
      <c r="AA46" s="138">
        <v>1</v>
      </c>
      <c r="AB46" s="138">
        <v>1</v>
      </c>
      <c r="AC46" s="138">
        <v>1</v>
      </c>
      <c r="AD46" s="139">
        <v>50000000</v>
      </c>
      <c r="AE46" s="139">
        <v>50000000</v>
      </c>
      <c r="AF46" s="139">
        <v>50000000</v>
      </c>
      <c r="AG46" s="139">
        <v>50000000</v>
      </c>
      <c r="AH46" s="74">
        <v>200000000</v>
      </c>
      <c r="AI46" s="124"/>
      <c r="AJ46" s="76"/>
      <c r="AK46" s="128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</row>
    <row r="47" spans="1:51" s="60" customFormat="1" ht="44.25" hidden="1" customHeight="1" x14ac:dyDescent="0.3">
      <c r="A47" s="82">
        <f t="shared" si="0"/>
        <v>45</v>
      </c>
      <c r="B47" s="138">
        <v>68081</v>
      </c>
      <c r="C47" s="139" t="s">
        <v>1169</v>
      </c>
      <c r="D47" s="139" t="s">
        <v>570</v>
      </c>
      <c r="E47" s="139" t="s">
        <v>622</v>
      </c>
      <c r="F47" s="138">
        <v>290030001</v>
      </c>
      <c r="G47" s="139" t="s">
        <v>1233</v>
      </c>
      <c r="H47" s="138">
        <v>70</v>
      </c>
      <c r="I47" s="139" t="s">
        <v>1234</v>
      </c>
      <c r="J47" s="138">
        <v>75</v>
      </c>
      <c r="K47" s="138">
        <v>45</v>
      </c>
      <c r="L47" s="139" t="s">
        <v>1199</v>
      </c>
      <c r="M47" s="139" t="s">
        <v>623</v>
      </c>
      <c r="N47" s="138">
        <v>4502</v>
      </c>
      <c r="O47" s="139" t="s">
        <v>1224</v>
      </c>
      <c r="P47" s="138">
        <v>4502016</v>
      </c>
      <c r="Q47" s="139" t="s">
        <v>1235</v>
      </c>
      <c r="R47" s="138">
        <v>450201601</v>
      </c>
      <c r="S47" s="139" t="s">
        <v>1236</v>
      </c>
      <c r="T47" s="140" t="s">
        <v>624</v>
      </c>
      <c r="U47" s="139">
        <v>0</v>
      </c>
      <c r="V47" s="139">
        <v>3</v>
      </c>
      <c r="W47" s="139" t="s">
        <v>574</v>
      </c>
      <c r="X47" s="139" t="s">
        <v>1954</v>
      </c>
      <c r="Y47" s="138">
        <v>0</v>
      </c>
      <c r="Z47" s="138">
        <v>1</v>
      </c>
      <c r="AA47" s="138">
        <v>2</v>
      </c>
      <c r="AB47" s="138">
        <v>0</v>
      </c>
      <c r="AC47" s="138">
        <v>3</v>
      </c>
      <c r="AD47" s="139">
        <v>0</v>
      </c>
      <c r="AE47" s="139">
        <v>150000000</v>
      </c>
      <c r="AF47" s="139">
        <v>350000000</v>
      </c>
      <c r="AG47" s="139">
        <v>0</v>
      </c>
      <c r="AH47" s="74">
        <v>500000000</v>
      </c>
      <c r="AI47" s="124"/>
      <c r="AJ47" s="76"/>
      <c r="AK47" s="128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</row>
    <row r="48" spans="1:51" s="60" customFormat="1" ht="44.25" hidden="1" customHeight="1" x14ac:dyDescent="0.3">
      <c r="A48" s="82">
        <f t="shared" si="0"/>
        <v>46</v>
      </c>
      <c r="B48" s="138">
        <v>68081</v>
      </c>
      <c r="C48" s="139" t="s">
        <v>1169</v>
      </c>
      <c r="D48" s="139" t="s">
        <v>570</v>
      </c>
      <c r="E48" s="139" t="s">
        <v>625</v>
      </c>
      <c r="F48" s="138">
        <v>80010002</v>
      </c>
      <c r="G48" s="139" t="s">
        <v>1223</v>
      </c>
      <c r="H48" s="138" t="s">
        <v>1794</v>
      </c>
      <c r="I48" s="139" t="s">
        <v>1171</v>
      </c>
      <c r="J48" s="138" t="s">
        <v>1795</v>
      </c>
      <c r="K48" s="138">
        <v>45</v>
      </c>
      <c r="L48" s="139" t="s">
        <v>1199</v>
      </c>
      <c r="M48" s="139" t="s">
        <v>572</v>
      </c>
      <c r="N48" s="138">
        <v>4502</v>
      </c>
      <c r="O48" s="139" t="s">
        <v>1224</v>
      </c>
      <c r="P48" s="138">
        <v>4502009</v>
      </c>
      <c r="Q48" s="139" t="s">
        <v>1237</v>
      </c>
      <c r="R48" s="138">
        <v>450200900</v>
      </c>
      <c r="S48" s="139" t="s">
        <v>1238</v>
      </c>
      <c r="T48" s="140" t="s">
        <v>626</v>
      </c>
      <c r="U48" s="139">
        <v>0</v>
      </c>
      <c r="V48" s="139">
        <v>1</v>
      </c>
      <c r="W48" s="139" t="s">
        <v>574</v>
      </c>
      <c r="X48" s="139" t="s">
        <v>1971</v>
      </c>
      <c r="Y48" s="138">
        <v>0</v>
      </c>
      <c r="Z48" s="138">
        <v>1</v>
      </c>
      <c r="AA48" s="138">
        <v>0</v>
      </c>
      <c r="AB48" s="138">
        <v>0</v>
      </c>
      <c r="AC48" s="138">
        <v>1</v>
      </c>
      <c r="AD48" s="139">
        <v>0</v>
      </c>
      <c r="AE48" s="139">
        <v>1000000000</v>
      </c>
      <c r="AF48" s="139">
        <v>0</v>
      </c>
      <c r="AG48" s="139">
        <v>0</v>
      </c>
      <c r="AH48" s="74">
        <v>1000000000</v>
      </c>
      <c r="AI48" s="124"/>
      <c r="AJ48" s="76"/>
      <c r="AK48" s="128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</row>
    <row r="49" spans="1:51" s="60" customFormat="1" ht="44.25" hidden="1" customHeight="1" x14ac:dyDescent="0.3">
      <c r="A49" s="82">
        <f t="shared" si="0"/>
        <v>47</v>
      </c>
      <c r="B49" s="138">
        <v>68081</v>
      </c>
      <c r="C49" s="139" t="s">
        <v>1169</v>
      </c>
      <c r="D49" s="139" t="s">
        <v>570</v>
      </c>
      <c r="E49" s="139" t="s">
        <v>571</v>
      </c>
      <c r="F49" s="138">
        <v>300010001</v>
      </c>
      <c r="G49" s="139" t="s">
        <v>1170</v>
      </c>
      <c r="H49" s="138" t="s">
        <v>666</v>
      </c>
      <c r="I49" s="139" t="s">
        <v>1171</v>
      </c>
      <c r="J49" s="141" t="s">
        <v>575</v>
      </c>
      <c r="K49" s="138">
        <v>45</v>
      </c>
      <c r="L49" s="139" t="s">
        <v>1199</v>
      </c>
      <c r="M49" s="139" t="s">
        <v>572</v>
      </c>
      <c r="N49" s="138">
        <v>4502</v>
      </c>
      <c r="O49" s="139" t="s">
        <v>1224</v>
      </c>
      <c r="P49" s="138">
        <v>4502022</v>
      </c>
      <c r="Q49" s="139" t="s">
        <v>1203</v>
      </c>
      <c r="R49" s="138">
        <v>450202207</v>
      </c>
      <c r="S49" s="139" t="s">
        <v>1225</v>
      </c>
      <c r="T49" s="140" t="s">
        <v>627</v>
      </c>
      <c r="U49" s="139">
        <v>0</v>
      </c>
      <c r="V49" s="139">
        <v>1</v>
      </c>
      <c r="W49" s="139" t="s">
        <v>574</v>
      </c>
      <c r="X49" s="139" t="s">
        <v>1972</v>
      </c>
      <c r="Y49" s="141">
        <v>0.25</v>
      </c>
      <c r="Z49" s="144">
        <v>0.25</v>
      </c>
      <c r="AA49" s="145">
        <v>0.25</v>
      </c>
      <c r="AB49" s="141">
        <v>0.25</v>
      </c>
      <c r="AC49" s="138">
        <v>1</v>
      </c>
      <c r="AD49" s="146">
        <v>550000000</v>
      </c>
      <c r="AE49" s="147">
        <v>550000000</v>
      </c>
      <c r="AF49" s="146">
        <v>550000000</v>
      </c>
      <c r="AG49" s="142">
        <v>550000000</v>
      </c>
      <c r="AH49" s="74">
        <v>2200000000</v>
      </c>
      <c r="AI49" s="124"/>
      <c r="AJ49" s="76"/>
      <c r="AK49" s="128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</row>
    <row r="50" spans="1:51" s="60" customFormat="1" ht="44.25" hidden="1" customHeight="1" x14ac:dyDescent="0.3">
      <c r="A50" s="82">
        <f t="shared" si="0"/>
        <v>48</v>
      </c>
      <c r="B50" s="138">
        <v>68081</v>
      </c>
      <c r="C50" s="139" t="s">
        <v>1169</v>
      </c>
      <c r="D50" s="139" t="s">
        <v>570</v>
      </c>
      <c r="E50" s="139" t="s">
        <v>628</v>
      </c>
      <c r="F50" s="138">
        <v>80010005</v>
      </c>
      <c r="G50" s="139" t="s">
        <v>1239</v>
      </c>
      <c r="H50" s="138" t="s">
        <v>1796</v>
      </c>
      <c r="I50" s="139" t="s">
        <v>1171</v>
      </c>
      <c r="J50" s="138">
        <v>73.099999999999994</v>
      </c>
      <c r="K50" s="138">
        <v>45</v>
      </c>
      <c r="L50" s="139" t="s">
        <v>1199</v>
      </c>
      <c r="M50" s="139" t="s">
        <v>572</v>
      </c>
      <c r="N50" s="138">
        <v>4502</v>
      </c>
      <c r="O50" s="139" t="s">
        <v>1224</v>
      </c>
      <c r="P50" s="138">
        <v>4502001</v>
      </c>
      <c r="Q50" s="139" t="s">
        <v>1227</v>
      </c>
      <c r="R50" s="138">
        <v>450200100</v>
      </c>
      <c r="S50" s="139" t="s">
        <v>1228</v>
      </c>
      <c r="T50" s="140" t="s">
        <v>629</v>
      </c>
      <c r="U50" s="139">
        <v>4</v>
      </c>
      <c r="V50" s="139">
        <v>4</v>
      </c>
      <c r="W50" s="139" t="s">
        <v>574</v>
      </c>
      <c r="X50" s="139" t="s">
        <v>1961</v>
      </c>
      <c r="Y50" s="138">
        <v>1</v>
      </c>
      <c r="Z50" s="138">
        <v>1</v>
      </c>
      <c r="AA50" s="138">
        <v>1</v>
      </c>
      <c r="AB50" s="138">
        <v>1</v>
      </c>
      <c r="AC50" s="138">
        <v>4</v>
      </c>
      <c r="AD50" s="139">
        <v>101691993.62</v>
      </c>
      <c r="AE50" s="139">
        <v>200000000</v>
      </c>
      <c r="AF50" s="139">
        <v>255000000</v>
      </c>
      <c r="AG50" s="139">
        <v>243308006.40000001</v>
      </c>
      <c r="AH50" s="74">
        <v>800000000.01999998</v>
      </c>
      <c r="AI50" s="124"/>
      <c r="AJ50" s="76"/>
      <c r="AK50" s="128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</row>
    <row r="51" spans="1:51" s="60" customFormat="1" ht="44.25" hidden="1" customHeight="1" x14ac:dyDescent="0.3">
      <c r="A51" s="82">
        <f t="shared" si="0"/>
        <v>49</v>
      </c>
      <c r="B51" s="138">
        <v>68081</v>
      </c>
      <c r="C51" s="139" t="s">
        <v>1169</v>
      </c>
      <c r="D51" s="139" t="s">
        <v>570</v>
      </c>
      <c r="E51" s="139" t="s">
        <v>628</v>
      </c>
      <c r="F51" s="138">
        <v>80010005</v>
      </c>
      <c r="G51" s="139" t="s">
        <v>1239</v>
      </c>
      <c r="H51" s="138" t="s">
        <v>1796</v>
      </c>
      <c r="I51" s="139" t="s">
        <v>1171</v>
      </c>
      <c r="J51" s="138">
        <v>73.099999999999994</v>
      </c>
      <c r="K51" s="138">
        <v>45</v>
      </c>
      <c r="L51" s="139" t="s">
        <v>1199</v>
      </c>
      <c r="M51" s="139" t="s">
        <v>572</v>
      </c>
      <c r="N51" s="138">
        <v>4502</v>
      </c>
      <c r="O51" s="139" t="s">
        <v>1224</v>
      </c>
      <c r="P51" s="138">
        <v>4502001</v>
      </c>
      <c r="Q51" s="139" t="s">
        <v>1227</v>
      </c>
      <c r="R51" s="138">
        <v>450200113</v>
      </c>
      <c r="S51" s="139" t="s">
        <v>1240</v>
      </c>
      <c r="T51" s="140" t="s">
        <v>630</v>
      </c>
      <c r="U51" s="139">
        <v>0</v>
      </c>
      <c r="V51" s="139">
        <v>1</v>
      </c>
      <c r="W51" s="139" t="s">
        <v>574</v>
      </c>
      <c r="X51" s="139" t="s">
        <v>1961</v>
      </c>
      <c r="Y51" s="138">
        <v>0.25</v>
      </c>
      <c r="Z51" s="138">
        <v>0.25</v>
      </c>
      <c r="AA51" s="138">
        <v>0.25</v>
      </c>
      <c r="AB51" s="138">
        <v>0.25</v>
      </c>
      <c r="AC51" s="138">
        <v>1</v>
      </c>
      <c r="AD51" s="139">
        <v>12500000</v>
      </c>
      <c r="AE51" s="139">
        <v>12500000</v>
      </c>
      <c r="AF51" s="139">
        <v>12500000</v>
      </c>
      <c r="AG51" s="139">
        <v>12500000</v>
      </c>
      <c r="AH51" s="74">
        <v>50000000</v>
      </c>
      <c r="AI51" s="124"/>
      <c r="AJ51" s="76"/>
      <c r="AK51" s="128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</row>
    <row r="52" spans="1:51" s="60" customFormat="1" ht="44.25" hidden="1" customHeight="1" x14ac:dyDescent="0.3">
      <c r="A52" s="82">
        <f t="shared" si="0"/>
        <v>50</v>
      </c>
      <c r="B52" s="138">
        <v>68081</v>
      </c>
      <c r="C52" s="139" t="s">
        <v>1169</v>
      </c>
      <c r="D52" s="139" t="s">
        <v>570</v>
      </c>
      <c r="E52" s="139" t="s">
        <v>628</v>
      </c>
      <c r="F52" s="138">
        <v>80010005</v>
      </c>
      <c r="G52" s="139" t="s">
        <v>1239</v>
      </c>
      <c r="H52" s="138" t="s">
        <v>1796</v>
      </c>
      <c r="I52" s="139" t="s">
        <v>1171</v>
      </c>
      <c r="J52" s="138">
        <v>73.099999999999994</v>
      </c>
      <c r="K52" s="138">
        <v>45</v>
      </c>
      <c r="L52" s="139" t="s">
        <v>1199</v>
      </c>
      <c r="M52" s="139" t="s">
        <v>572</v>
      </c>
      <c r="N52" s="138">
        <v>4502</v>
      </c>
      <c r="O52" s="139" t="s">
        <v>1224</v>
      </c>
      <c r="P52" s="138">
        <v>4502001</v>
      </c>
      <c r="Q52" s="139" t="s">
        <v>1227</v>
      </c>
      <c r="R52" s="138">
        <v>450200101</v>
      </c>
      <c r="S52" s="139" t="s">
        <v>1241</v>
      </c>
      <c r="T52" s="140" t="s">
        <v>631</v>
      </c>
      <c r="U52" s="139">
        <v>4</v>
      </c>
      <c r="V52" s="139">
        <v>4</v>
      </c>
      <c r="W52" s="139" t="s">
        <v>574</v>
      </c>
      <c r="X52" s="139" t="s">
        <v>1961</v>
      </c>
      <c r="Y52" s="138">
        <v>1</v>
      </c>
      <c r="Z52" s="138">
        <v>1</v>
      </c>
      <c r="AA52" s="138">
        <v>1</v>
      </c>
      <c r="AB52" s="138">
        <v>1</v>
      </c>
      <c r="AC52" s="138">
        <v>4</v>
      </c>
      <c r="AD52" s="139">
        <v>198000000</v>
      </c>
      <c r="AE52" s="139">
        <v>220000000</v>
      </c>
      <c r="AF52" s="139">
        <v>230000000</v>
      </c>
      <c r="AG52" s="139">
        <v>202000000</v>
      </c>
      <c r="AH52" s="74">
        <v>850000000</v>
      </c>
      <c r="AI52" s="124"/>
      <c r="AJ52" s="76"/>
      <c r="AK52" s="128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</row>
    <row r="53" spans="1:51" s="60" customFormat="1" ht="42" hidden="1" customHeight="1" x14ac:dyDescent="0.3">
      <c r="A53" s="82">
        <f t="shared" si="0"/>
        <v>51</v>
      </c>
      <c r="B53" s="138">
        <v>68081</v>
      </c>
      <c r="C53" s="139" t="s">
        <v>1169</v>
      </c>
      <c r="D53" s="139" t="s">
        <v>570</v>
      </c>
      <c r="E53" s="139" t="s">
        <v>1797</v>
      </c>
      <c r="F53" s="138">
        <v>110070008</v>
      </c>
      <c r="G53" s="139" t="s">
        <v>1242</v>
      </c>
      <c r="H53" s="138">
        <v>1</v>
      </c>
      <c r="I53" s="139" t="s">
        <v>826</v>
      </c>
      <c r="J53" s="138">
        <v>1</v>
      </c>
      <c r="K53" s="138">
        <v>45</v>
      </c>
      <c r="L53" s="139" t="s">
        <v>1199</v>
      </c>
      <c r="M53" s="139" t="s">
        <v>633</v>
      </c>
      <c r="N53" s="138">
        <v>4503</v>
      </c>
      <c r="O53" s="139" t="s">
        <v>1243</v>
      </c>
      <c r="P53" s="138">
        <v>4503002</v>
      </c>
      <c r="Q53" s="139" t="s">
        <v>1244</v>
      </c>
      <c r="R53" s="138">
        <v>450300200</v>
      </c>
      <c r="S53" s="139" t="s">
        <v>471</v>
      </c>
      <c r="T53" s="140" t="s">
        <v>632</v>
      </c>
      <c r="U53" s="139">
        <v>3000</v>
      </c>
      <c r="V53" s="139">
        <v>12000</v>
      </c>
      <c r="W53" s="139" t="s">
        <v>574</v>
      </c>
      <c r="X53" s="139" t="s">
        <v>1967</v>
      </c>
      <c r="Y53" s="141">
        <v>2000</v>
      </c>
      <c r="Z53" s="138">
        <v>4500</v>
      </c>
      <c r="AA53" s="138">
        <v>4500</v>
      </c>
      <c r="AB53" s="138">
        <v>1000</v>
      </c>
      <c r="AC53" s="138">
        <v>12000</v>
      </c>
      <c r="AD53" s="139">
        <v>1065807856.5599999</v>
      </c>
      <c r="AE53" s="139">
        <v>2398067677.2600002</v>
      </c>
      <c r="AF53" s="139">
        <v>2398067677.2600002</v>
      </c>
      <c r="AG53" s="139">
        <v>532903928.27999997</v>
      </c>
      <c r="AH53" s="74">
        <v>6394847139.3599997</v>
      </c>
      <c r="AI53" s="124"/>
      <c r="AJ53" s="76"/>
      <c r="AK53" s="128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</row>
    <row r="54" spans="1:51" s="60" customFormat="1" ht="42" hidden="1" customHeight="1" x14ac:dyDescent="0.3">
      <c r="A54" s="82">
        <f t="shared" si="0"/>
        <v>52</v>
      </c>
      <c r="B54" s="138">
        <v>68081</v>
      </c>
      <c r="C54" s="139" t="s">
        <v>1169</v>
      </c>
      <c r="D54" s="139" t="s">
        <v>570</v>
      </c>
      <c r="E54" s="139" t="s">
        <v>1797</v>
      </c>
      <c r="F54" s="138">
        <v>110070008</v>
      </c>
      <c r="G54" s="139" t="s">
        <v>1242</v>
      </c>
      <c r="H54" s="138">
        <v>1</v>
      </c>
      <c r="I54" s="139" t="s">
        <v>826</v>
      </c>
      <c r="J54" s="138">
        <v>1</v>
      </c>
      <c r="K54" s="138">
        <v>45</v>
      </c>
      <c r="L54" s="139" t="s">
        <v>1199</v>
      </c>
      <c r="M54" s="139" t="s">
        <v>633</v>
      </c>
      <c r="N54" s="138">
        <v>4503</v>
      </c>
      <c r="O54" s="139" t="s">
        <v>1243</v>
      </c>
      <c r="P54" s="138">
        <v>4503017</v>
      </c>
      <c r="Q54" s="139" t="s">
        <v>1245</v>
      </c>
      <c r="R54" s="138">
        <v>450301700</v>
      </c>
      <c r="S54" s="139" t="s">
        <v>1246</v>
      </c>
      <c r="T54" s="140" t="s">
        <v>635</v>
      </c>
      <c r="U54" s="139">
        <v>2</v>
      </c>
      <c r="V54" s="139">
        <v>5</v>
      </c>
      <c r="W54" s="139" t="s">
        <v>574</v>
      </c>
      <c r="X54" s="139" t="s">
        <v>1967</v>
      </c>
      <c r="Y54" s="141">
        <v>0</v>
      </c>
      <c r="Z54" s="138">
        <v>2</v>
      </c>
      <c r="AA54" s="138">
        <v>2</v>
      </c>
      <c r="AB54" s="138">
        <v>1</v>
      </c>
      <c r="AC54" s="138">
        <v>5</v>
      </c>
      <c r="AD54" s="139">
        <v>0</v>
      </c>
      <c r="AE54" s="139">
        <v>3200000000</v>
      </c>
      <c r="AF54" s="139">
        <v>3200000000</v>
      </c>
      <c r="AG54" s="139">
        <v>1600000000</v>
      </c>
      <c r="AH54" s="74">
        <v>8000000000</v>
      </c>
      <c r="AI54" s="124"/>
      <c r="AJ54" s="76"/>
      <c r="AK54" s="128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</row>
    <row r="55" spans="1:51" s="60" customFormat="1" ht="42" hidden="1" customHeight="1" x14ac:dyDescent="0.3">
      <c r="A55" s="82">
        <f t="shared" si="0"/>
        <v>53</v>
      </c>
      <c r="B55" s="138">
        <v>68081</v>
      </c>
      <c r="C55" s="139" t="s">
        <v>1169</v>
      </c>
      <c r="D55" s="139" t="s">
        <v>570</v>
      </c>
      <c r="E55" s="139" t="s">
        <v>1797</v>
      </c>
      <c r="F55" s="138">
        <v>110070008</v>
      </c>
      <c r="G55" s="139" t="s">
        <v>1242</v>
      </c>
      <c r="H55" s="138">
        <v>1</v>
      </c>
      <c r="I55" s="139" t="s">
        <v>826</v>
      </c>
      <c r="J55" s="138">
        <v>1</v>
      </c>
      <c r="K55" s="138">
        <v>45</v>
      </c>
      <c r="L55" s="139" t="s">
        <v>1199</v>
      </c>
      <c r="M55" s="139" t="s">
        <v>633</v>
      </c>
      <c r="N55" s="138">
        <v>4503</v>
      </c>
      <c r="O55" s="139" t="s">
        <v>1243</v>
      </c>
      <c r="P55" s="138">
        <v>4503018</v>
      </c>
      <c r="Q55" s="139" t="s">
        <v>1247</v>
      </c>
      <c r="R55" s="138">
        <v>450301800</v>
      </c>
      <c r="S55" s="139" t="s">
        <v>1248</v>
      </c>
      <c r="T55" s="140" t="s">
        <v>636</v>
      </c>
      <c r="U55" s="139">
        <v>0</v>
      </c>
      <c r="V55" s="139">
        <v>1</v>
      </c>
      <c r="W55" s="139" t="s">
        <v>574</v>
      </c>
      <c r="X55" s="139" t="s">
        <v>1967</v>
      </c>
      <c r="Y55" s="141">
        <v>0</v>
      </c>
      <c r="Z55" s="138">
        <v>0</v>
      </c>
      <c r="AA55" s="138">
        <v>1</v>
      </c>
      <c r="AB55" s="138">
        <v>0</v>
      </c>
      <c r="AC55" s="138">
        <v>1</v>
      </c>
      <c r="AD55" s="139">
        <v>0</v>
      </c>
      <c r="AE55" s="139">
        <v>0</v>
      </c>
      <c r="AF55" s="139">
        <v>1000000000</v>
      </c>
      <c r="AG55" s="139">
        <v>0</v>
      </c>
      <c r="AH55" s="74">
        <v>1000000000</v>
      </c>
      <c r="AI55" s="124"/>
      <c r="AJ55" s="76"/>
      <c r="AK55" s="128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51" s="60" customFormat="1" ht="42" hidden="1" customHeight="1" x14ac:dyDescent="0.3">
      <c r="A56" s="82">
        <f t="shared" si="0"/>
        <v>54</v>
      </c>
      <c r="B56" s="138">
        <v>68081</v>
      </c>
      <c r="C56" s="139" t="s">
        <v>1169</v>
      </c>
      <c r="D56" s="139" t="s">
        <v>570</v>
      </c>
      <c r="E56" s="139" t="s">
        <v>1797</v>
      </c>
      <c r="F56" s="138">
        <v>110070008</v>
      </c>
      <c r="G56" s="139" t="s">
        <v>1242</v>
      </c>
      <c r="H56" s="138">
        <v>1</v>
      </c>
      <c r="I56" s="139" t="s">
        <v>826</v>
      </c>
      <c r="J56" s="138">
        <v>1</v>
      </c>
      <c r="K56" s="138">
        <v>45</v>
      </c>
      <c r="L56" s="139" t="s">
        <v>1199</v>
      </c>
      <c r="M56" s="139" t="s">
        <v>633</v>
      </c>
      <c r="N56" s="138">
        <v>4503</v>
      </c>
      <c r="O56" s="139" t="s">
        <v>1243</v>
      </c>
      <c r="P56" s="138">
        <v>4503019</v>
      </c>
      <c r="Q56" s="139" t="s">
        <v>1249</v>
      </c>
      <c r="R56" s="138">
        <v>450301900</v>
      </c>
      <c r="S56" s="139" t="s">
        <v>1210</v>
      </c>
      <c r="T56" s="140" t="s">
        <v>637</v>
      </c>
      <c r="U56" s="139">
        <v>0</v>
      </c>
      <c r="V56" s="139">
        <v>1</v>
      </c>
      <c r="W56" s="139" t="s">
        <v>574</v>
      </c>
      <c r="X56" s="139" t="s">
        <v>1967</v>
      </c>
      <c r="Y56" s="141">
        <v>1</v>
      </c>
      <c r="Z56" s="138">
        <v>0</v>
      </c>
      <c r="AA56" s="138">
        <v>0</v>
      </c>
      <c r="AB56" s="138">
        <v>0</v>
      </c>
      <c r="AC56" s="138">
        <v>1</v>
      </c>
      <c r="AD56" s="139">
        <v>167552000</v>
      </c>
      <c r="AE56" s="139">
        <v>0</v>
      </c>
      <c r="AF56" s="139">
        <v>0</v>
      </c>
      <c r="AG56" s="139">
        <v>0</v>
      </c>
      <c r="AH56" s="74">
        <v>167552000</v>
      </c>
      <c r="AI56" s="124"/>
      <c r="AJ56" s="76"/>
      <c r="AK56" s="128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51" s="60" customFormat="1" ht="42" hidden="1" customHeight="1" x14ac:dyDescent="0.3">
      <c r="A57" s="82">
        <f t="shared" si="0"/>
        <v>55</v>
      </c>
      <c r="B57" s="138">
        <v>68081</v>
      </c>
      <c r="C57" s="139" t="s">
        <v>1169</v>
      </c>
      <c r="D57" s="139" t="s">
        <v>570</v>
      </c>
      <c r="E57" s="139" t="s">
        <v>1797</v>
      </c>
      <c r="F57" s="138">
        <v>110070008</v>
      </c>
      <c r="G57" s="139" t="s">
        <v>1242</v>
      </c>
      <c r="H57" s="138">
        <v>1</v>
      </c>
      <c r="I57" s="139" t="s">
        <v>826</v>
      </c>
      <c r="J57" s="138">
        <v>1</v>
      </c>
      <c r="K57" s="138">
        <v>45</v>
      </c>
      <c r="L57" s="139" t="s">
        <v>1199</v>
      </c>
      <c r="M57" s="139" t="s">
        <v>633</v>
      </c>
      <c r="N57" s="138">
        <v>4503</v>
      </c>
      <c r="O57" s="139" t="s">
        <v>1243</v>
      </c>
      <c r="P57" s="138">
        <v>4503023</v>
      </c>
      <c r="Q57" s="139" t="s">
        <v>1250</v>
      </c>
      <c r="R57" s="138">
        <v>450302301</v>
      </c>
      <c r="S57" s="139" t="s">
        <v>1251</v>
      </c>
      <c r="T57" s="140" t="s">
        <v>638</v>
      </c>
      <c r="U57" s="139">
        <v>1</v>
      </c>
      <c r="V57" s="139">
        <v>1</v>
      </c>
      <c r="W57" s="139" t="s">
        <v>574</v>
      </c>
      <c r="X57" s="139" t="s">
        <v>1967</v>
      </c>
      <c r="Y57" s="138">
        <v>0</v>
      </c>
      <c r="Z57" s="138">
        <v>0</v>
      </c>
      <c r="AA57" s="138">
        <v>1</v>
      </c>
      <c r="AB57" s="138">
        <v>0</v>
      </c>
      <c r="AC57" s="138">
        <v>1</v>
      </c>
      <c r="AD57" s="139">
        <v>0</v>
      </c>
      <c r="AE57" s="139">
        <v>0</v>
      </c>
      <c r="AF57" s="139">
        <v>1500000000</v>
      </c>
      <c r="AG57" s="139">
        <v>0</v>
      </c>
      <c r="AH57" s="74">
        <v>1500000000</v>
      </c>
      <c r="AI57" s="124"/>
      <c r="AJ57" s="76"/>
      <c r="AK57" s="128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51" s="60" customFormat="1" ht="42" hidden="1" customHeight="1" x14ac:dyDescent="0.3">
      <c r="A58" s="82">
        <f t="shared" si="0"/>
        <v>56</v>
      </c>
      <c r="B58" s="138">
        <v>68081</v>
      </c>
      <c r="C58" s="139" t="s">
        <v>1169</v>
      </c>
      <c r="D58" s="139" t="s">
        <v>570</v>
      </c>
      <c r="E58" s="139" t="s">
        <v>1797</v>
      </c>
      <c r="F58" s="138">
        <v>110070008</v>
      </c>
      <c r="G58" s="139" t="s">
        <v>1242</v>
      </c>
      <c r="H58" s="138">
        <v>1</v>
      </c>
      <c r="I58" s="139" t="s">
        <v>826</v>
      </c>
      <c r="J58" s="138">
        <v>1</v>
      </c>
      <c r="K58" s="138">
        <v>45</v>
      </c>
      <c r="L58" s="139" t="s">
        <v>1199</v>
      </c>
      <c r="M58" s="139" t="s">
        <v>633</v>
      </c>
      <c r="N58" s="138">
        <v>4503</v>
      </c>
      <c r="O58" s="139" t="s">
        <v>1243</v>
      </c>
      <c r="P58" s="138">
        <v>4503023</v>
      </c>
      <c r="Q58" s="139" t="s">
        <v>1250</v>
      </c>
      <c r="R58" s="138">
        <v>450302303</v>
      </c>
      <c r="S58" s="139" t="s">
        <v>1252</v>
      </c>
      <c r="T58" s="140" t="s">
        <v>639</v>
      </c>
      <c r="U58" s="139">
        <v>1</v>
      </c>
      <c r="V58" s="139">
        <v>1</v>
      </c>
      <c r="W58" s="139" t="s">
        <v>574</v>
      </c>
      <c r="X58" s="139" t="s">
        <v>1967</v>
      </c>
      <c r="Y58" s="138">
        <v>0</v>
      </c>
      <c r="Z58" s="138">
        <v>1</v>
      </c>
      <c r="AA58" s="138">
        <v>0</v>
      </c>
      <c r="AB58" s="138">
        <v>0</v>
      </c>
      <c r="AC58" s="138">
        <v>1</v>
      </c>
      <c r="AD58" s="139">
        <v>0</v>
      </c>
      <c r="AE58" s="139">
        <v>1000000000</v>
      </c>
      <c r="AF58" s="139">
        <v>0</v>
      </c>
      <c r="AG58" s="139">
        <v>0</v>
      </c>
      <c r="AH58" s="74">
        <v>1000000000</v>
      </c>
      <c r="AI58" s="124"/>
      <c r="AJ58" s="76"/>
      <c r="AK58" s="128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</row>
    <row r="59" spans="1:51" s="60" customFormat="1" ht="42" hidden="1" customHeight="1" x14ac:dyDescent="0.3">
      <c r="A59" s="82">
        <f t="shared" si="0"/>
        <v>57</v>
      </c>
      <c r="B59" s="138">
        <v>68081</v>
      </c>
      <c r="C59" s="139" t="s">
        <v>1169</v>
      </c>
      <c r="D59" s="139" t="s">
        <v>570</v>
      </c>
      <c r="E59" s="139" t="s">
        <v>1797</v>
      </c>
      <c r="F59" s="138">
        <v>110070008</v>
      </c>
      <c r="G59" s="139" t="s">
        <v>1242</v>
      </c>
      <c r="H59" s="138">
        <v>1</v>
      </c>
      <c r="I59" s="139" t="s">
        <v>826</v>
      </c>
      <c r="J59" s="138">
        <v>1</v>
      </c>
      <c r="K59" s="138">
        <v>45</v>
      </c>
      <c r="L59" s="139" t="s">
        <v>1199</v>
      </c>
      <c r="M59" s="139" t="s">
        <v>633</v>
      </c>
      <c r="N59" s="138">
        <v>4503</v>
      </c>
      <c r="O59" s="139" t="s">
        <v>1243</v>
      </c>
      <c r="P59" s="138">
        <v>4503028</v>
      </c>
      <c r="Q59" s="139" t="s">
        <v>1253</v>
      </c>
      <c r="R59" s="138">
        <v>450302801</v>
      </c>
      <c r="S59" s="139" t="s">
        <v>1254</v>
      </c>
      <c r="T59" s="140" t="s">
        <v>640</v>
      </c>
      <c r="U59" s="139">
        <v>1600</v>
      </c>
      <c r="V59" s="139">
        <v>1600</v>
      </c>
      <c r="W59" s="139" t="s">
        <v>574</v>
      </c>
      <c r="X59" s="139" t="s">
        <v>1967</v>
      </c>
      <c r="Y59" s="138">
        <v>400</v>
      </c>
      <c r="Z59" s="138">
        <v>400</v>
      </c>
      <c r="AA59" s="138">
        <v>400</v>
      </c>
      <c r="AB59" s="138">
        <v>400</v>
      </c>
      <c r="AC59" s="138">
        <v>1600</v>
      </c>
      <c r="AD59" s="139">
        <v>1000000000</v>
      </c>
      <c r="AE59" s="139">
        <v>1000000000</v>
      </c>
      <c r="AF59" s="139">
        <v>1000000000</v>
      </c>
      <c r="AG59" s="139">
        <v>1000000000</v>
      </c>
      <c r="AH59" s="74">
        <v>4000000000</v>
      </c>
      <c r="AI59" s="124"/>
      <c r="AJ59" s="76"/>
      <c r="AK59" s="128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</row>
    <row r="60" spans="1:51" s="60" customFormat="1" ht="42" hidden="1" customHeight="1" x14ac:dyDescent="0.3">
      <c r="A60" s="82">
        <f t="shared" si="0"/>
        <v>58</v>
      </c>
      <c r="B60" s="138">
        <v>68081</v>
      </c>
      <c r="C60" s="139" t="s">
        <v>1169</v>
      </c>
      <c r="D60" s="139" t="s">
        <v>570</v>
      </c>
      <c r="E60" s="139" t="s">
        <v>1074</v>
      </c>
      <c r="F60" s="138">
        <v>80010011</v>
      </c>
      <c r="G60" s="139" t="s">
        <v>1255</v>
      </c>
      <c r="H60" s="138">
        <v>0.5</v>
      </c>
      <c r="I60" s="139" t="s">
        <v>574</v>
      </c>
      <c r="J60" s="138">
        <v>0.67</v>
      </c>
      <c r="K60" s="138">
        <v>45</v>
      </c>
      <c r="L60" s="139" t="s">
        <v>1199</v>
      </c>
      <c r="M60" s="139" t="s">
        <v>572</v>
      </c>
      <c r="N60" s="138">
        <v>4599</v>
      </c>
      <c r="O60" s="139" t="s">
        <v>1256</v>
      </c>
      <c r="P60" s="138">
        <v>4599017</v>
      </c>
      <c r="Q60" s="139" t="s">
        <v>1257</v>
      </c>
      <c r="R60" s="138">
        <v>459901700</v>
      </c>
      <c r="S60" s="139" t="s">
        <v>1258</v>
      </c>
      <c r="T60" s="140" t="s">
        <v>642</v>
      </c>
      <c r="U60" s="139">
        <v>2</v>
      </c>
      <c r="V60" s="139">
        <v>1</v>
      </c>
      <c r="W60" s="139" t="s">
        <v>574</v>
      </c>
      <c r="X60" s="139" t="s">
        <v>1958</v>
      </c>
      <c r="Y60" s="138">
        <v>1</v>
      </c>
      <c r="Z60" s="138">
        <v>1</v>
      </c>
      <c r="AA60" s="138">
        <v>1</v>
      </c>
      <c r="AB60" s="138">
        <v>1</v>
      </c>
      <c r="AC60" s="138">
        <v>1</v>
      </c>
      <c r="AD60" s="139">
        <v>500000000</v>
      </c>
      <c r="AE60" s="139">
        <v>500000000</v>
      </c>
      <c r="AF60" s="139">
        <v>500000000</v>
      </c>
      <c r="AG60" s="139">
        <v>500000000</v>
      </c>
      <c r="AH60" s="74">
        <v>2000000000</v>
      </c>
      <c r="AI60" s="124"/>
      <c r="AJ60" s="76"/>
      <c r="AK60" s="128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51" s="60" customFormat="1" ht="42" hidden="1" customHeight="1" x14ac:dyDescent="0.3">
      <c r="A61" s="82">
        <f t="shared" si="0"/>
        <v>59</v>
      </c>
      <c r="B61" s="138">
        <v>68081</v>
      </c>
      <c r="C61" s="139" t="s">
        <v>1169</v>
      </c>
      <c r="D61" s="139" t="s">
        <v>570</v>
      </c>
      <c r="E61" s="139" t="s">
        <v>1074</v>
      </c>
      <c r="F61" s="138">
        <v>80010011</v>
      </c>
      <c r="G61" s="139" t="s">
        <v>1255</v>
      </c>
      <c r="H61" s="138">
        <v>0.5</v>
      </c>
      <c r="I61" s="139" t="s">
        <v>574</v>
      </c>
      <c r="J61" s="138">
        <v>0.67</v>
      </c>
      <c r="K61" s="138">
        <v>45</v>
      </c>
      <c r="L61" s="139" t="s">
        <v>1199</v>
      </c>
      <c r="M61" s="139" t="s">
        <v>572</v>
      </c>
      <c r="N61" s="138">
        <v>4599</v>
      </c>
      <c r="O61" s="139" t="s">
        <v>1256</v>
      </c>
      <c r="P61" s="138">
        <v>4599011</v>
      </c>
      <c r="Q61" s="139" t="s">
        <v>1259</v>
      </c>
      <c r="R61" s="138">
        <v>459901100</v>
      </c>
      <c r="S61" s="139" t="s">
        <v>1259</v>
      </c>
      <c r="T61" s="140" t="s">
        <v>643</v>
      </c>
      <c r="U61" s="139">
        <v>0</v>
      </c>
      <c r="V61" s="139">
        <v>4</v>
      </c>
      <c r="W61" s="139" t="s">
        <v>574</v>
      </c>
      <c r="X61" s="139" t="s">
        <v>1973</v>
      </c>
      <c r="Y61" s="138">
        <v>0</v>
      </c>
      <c r="Z61" s="138">
        <v>2</v>
      </c>
      <c r="AA61" s="138">
        <v>1</v>
      </c>
      <c r="AB61" s="138">
        <v>1</v>
      </c>
      <c r="AC61" s="138">
        <v>4</v>
      </c>
      <c r="AD61" s="139">
        <v>0</v>
      </c>
      <c r="AE61" s="139">
        <v>400000000</v>
      </c>
      <c r="AF61" s="139">
        <v>200000000</v>
      </c>
      <c r="AG61" s="139">
        <v>200000000</v>
      </c>
      <c r="AH61" s="74">
        <v>800000000</v>
      </c>
      <c r="AI61" s="124"/>
      <c r="AJ61" s="76"/>
      <c r="AK61" s="128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</row>
    <row r="62" spans="1:51" s="60" customFormat="1" ht="42" hidden="1" customHeight="1" x14ac:dyDescent="0.3">
      <c r="A62" s="82">
        <f t="shared" si="0"/>
        <v>60</v>
      </c>
      <c r="B62" s="138">
        <v>68081</v>
      </c>
      <c r="C62" s="139" t="s">
        <v>1169</v>
      </c>
      <c r="D62" s="139" t="s">
        <v>570</v>
      </c>
      <c r="E62" s="139" t="s">
        <v>622</v>
      </c>
      <c r="F62" s="138">
        <v>290030001</v>
      </c>
      <c r="G62" s="139" t="s">
        <v>1233</v>
      </c>
      <c r="H62" s="138">
        <v>70</v>
      </c>
      <c r="I62" s="139" t="s">
        <v>1234</v>
      </c>
      <c r="J62" s="138">
        <v>75</v>
      </c>
      <c r="K62" s="138">
        <v>45</v>
      </c>
      <c r="L62" s="139" t="s">
        <v>1199</v>
      </c>
      <c r="M62" s="139" t="s">
        <v>623</v>
      </c>
      <c r="N62" s="138">
        <v>4599</v>
      </c>
      <c r="O62" s="139" t="s">
        <v>1256</v>
      </c>
      <c r="P62" s="138">
        <v>4599007</v>
      </c>
      <c r="Q62" s="139" t="s">
        <v>1260</v>
      </c>
      <c r="R62" s="138">
        <v>459900700</v>
      </c>
      <c r="S62" s="139" t="s">
        <v>1261</v>
      </c>
      <c r="T62" s="140" t="s">
        <v>644</v>
      </c>
      <c r="U62" s="139">
        <v>0</v>
      </c>
      <c r="V62" s="139">
        <v>2</v>
      </c>
      <c r="W62" s="139" t="s">
        <v>645</v>
      </c>
      <c r="X62" s="139" t="s">
        <v>1954</v>
      </c>
      <c r="Y62" s="138">
        <v>0</v>
      </c>
      <c r="Z62" s="138">
        <v>1</v>
      </c>
      <c r="AA62" s="138">
        <v>0</v>
      </c>
      <c r="AB62" s="138">
        <v>1</v>
      </c>
      <c r="AC62" s="138">
        <v>2</v>
      </c>
      <c r="AD62" s="139">
        <v>0</v>
      </c>
      <c r="AE62" s="139">
        <v>500000000</v>
      </c>
      <c r="AF62" s="139">
        <v>0</v>
      </c>
      <c r="AG62" s="139">
        <v>500000000</v>
      </c>
      <c r="AH62" s="74">
        <v>1000000000</v>
      </c>
      <c r="AI62" s="124"/>
      <c r="AJ62" s="76"/>
      <c r="AK62" s="128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51" s="60" customFormat="1" ht="42" hidden="1" customHeight="1" x14ac:dyDescent="0.3">
      <c r="A63" s="82">
        <f t="shared" si="0"/>
        <v>61</v>
      </c>
      <c r="B63" s="138">
        <v>68081</v>
      </c>
      <c r="C63" s="139" t="s">
        <v>1169</v>
      </c>
      <c r="D63" s="139" t="s">
        <v>570</v>
      </c>
      <c r="E63" s="139" t="s">
        <v>646</v>
      </c>
      <c r="F63" s="138">
        <v>70130012</v>
      </c>
      <c r="G63" s="139" t="s">
        <v>1262</v>
      </c>
      <c r="H63" s="138" t="s">
        <v>1798</v>
      </c>
      <c r="I63" s="139" t="s">
        <v>1171</v>
      </c>
      <c r="J63" s="138" t="s">
        <v>1798</v>
      </c>
      <c r="K63" s="138">
        <v>45</v>
      </c>
      <c r="L63" s="139" t="s">
        <v>1199</v>
      </c>
      <c r="M63" s="139" t="s">
        <v>572</v>
      </c>
      <c r="N63" s="138">
        <v>4599</v>
      </c>
      <c r="O63" s="139" t="s">
        <v>1256</v>
      </c>
      <c r="P63" s="138">
        <v>4599002</v>
      </c>
      <c r="Q63" s="139" t="s">
        <v>1263</v>
      </c>
      <c r="R63" s="138">
        <v>459900201</v>
      </c>
      <c r="S63" s="139" t="s">
        <v>1264</v>
      </c>
      <c r="T63" s="140" t="s">
        <v>647</v>
      </c>
      <c r="U63" s="139">
        <v>1</v>
      </c>
      <c r="V63" s="139">
        <v>1</v>
      </c>
      <c r="W63" s="139" t="s">
        <v>574</v>
      </c>
      <c r="X63" s="139" t="s">
        <v>1960</v>
      </c>
      <c r="Y63" s="138">
        <v>1</v>
      </c>
      <c r="Z63" s="138">
        <v>1</v>
      </c>
      <c r="AA63" s="138">
        <v>1</v>
      </c>
      <c r="AB63" s="138">
        <v>1</v>
      </c>
      <c r="AC63" s="138">
        <v>1</v>
      </c>
      <c r="AD63" s="139">
        <v>1025000000</v>
      </c>
      <c r="AE63" s="139">
        <v>1025000000</v>
      </c>
      <c r="AF63" s="139">
        <v>1025000000</v>
      </c>
      <c r="AG63" s="139">
        <v>1025000000</v>
      </c>
      <c r="AH63" s="74">
        <v>4100000000</v>
      </c>
      <c r="AI63" s="124"/>
      <c r="AJ63" s="76"/>
      <c r="AK63" s="128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</row>
    <row r="64" spans="1:51" s="60" customFormat="1" ht="42" hidden="1" customHeight="1" x14ac:dyDescent="0.3">
      <c r="A64" s="82">
        <f t="shared" si="0"/>
        <v>62</v>
      </c>
      <c r="B64" s="138">
        <v>68081</v>
      </c>
      <c r="C64" s="139" t="s">
        <v>1169</v>
      </c>
      <c r="D64" s="139" t="s">
        <v>570</v>
      </c>
      <c r="E64" s="139" t="s">
        <v>571</v>
      </c>
      <c r="F64" s="138">
        <v>300010001</v>
      </c>
      <c r="G64" s="139" t="s">
        <v>1170</v>
      </c>
      <c r="H64" s="138" t="s">
        <v>666</v>
      </c>
      <c r="I64" s="139" t="s">
        <v>1171</v>
      </c>
      <c r="J64" s="138" t="s">
        <v>575</v>
      </c>
      <c r="K64" s="138">
        <v>45</v>
      </c>
      <c r="L64" s="139" t="s">
        <v>1199</v>
      </c>
      <c r="M64" s="139" t="s">
        <v>572</v>
      </c>
      <c r="N64" s="138">
        <v>4599</v>
      </c>
      <c r="O64" s="139" t="s">
        <v>1256</v>
      </c>
      <c r="P64" s="138">
        <v>4599019</v>
      </c>
      <c r="Q64" s="139" t="s">
        <v>1250</v>
      </c>
      <c r="R64" s="138">
        <v>459901901</v>
      </c>
      <c r="S64" s="139" t="s">
        <v>1220</v>
      </c>
      <c r="T64" s="140" t="s">
        <v>648</v>
      </c>
      <c r="U64" s="139">
        <v>12</v>
      </c>
      <c r="V64" s="139">
        <v>12</v>
      </c>
      <c r="W64" s="139" t="s">
        <v>574</v>
      </c>
      <c r="X64" s="139" t="s">
        <v>1958</v>
      </c>
      <c r="Y64" s="138">
        <v>3</v>
      </c>
      <c r="Z64" s="138">
        <v>3</v>
      </c>
      <c r="AA64" s="138">
        <v>3</v>
      </c>
      <c r="AB64" s="138">
        <v>3</v>
      </c>
      <c r="AC64" s="138">
        <v>12</v>
      </c>
      <c r="AD64" s="139">
        <v>750000000</v>
      </c>
      <c r="AE64" s="139">
        <v>750000000</v>
      </c>
      <c r="AF64" s="139">
        <v>750000000</v>
      </c>
      <c r="AG64" s="139">
        <v>750000000</v>
      </c>
      <c r="AH64" s="74">
        <v>3000000000</v>
      </c>
      <c r="AI64" s="124"/>
      <c r="AJ64" s="76"/>
      <c r="AK64" s="128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</row>
    <row r="65" spans="1:51" s="60" customFormat="1" ht="42" hidden="1" customHeight="1" x14ac:dyDescent="0.3">
      <c r="A65" s="82">
        <f t="shared" si="0"/>
        <v>63</v>
      </c>
      <c r="B65" s="138">
        <v>68081</v>
      </c>
      <c r="C65" s="139" t="s">
        <v>1169</v>
      </c>
      <c r="D65" s="139" t="s">
        <v>570</v>
      </c>
      <c r="E65" s="139" t="s">
        <v>641</v>
      </c>
      <c r="F65" s="138">
        <v>300010019</v>
      </c>
      <c r="G65" s="139" t="s">
        <v>1265</v>
      </c>
      <c r="H65" s="138">
        <v>1</v>
      </c>
      <c r="I65" s="139" t="s">
        <v>1171</v>
      </c>
      <c r="J65" s="138">
        <v>1</v>
      </c>
      <c r="K65" s="138">
        <v>45</v>
      </c>
      <c r="L65" s="139" t="s">
        <v>1199</v>
      </c>
      <c r="M65" s="139" t="s">
        <v>649</v>
      </c>
      <c r="N65" s="138">
        <v>4599</v>
      </c>
      <c r="O65" s="139" t="s">
        <v>1256</v>
      </c>
      <c r="P65" s="138">
        <v>4599029</v>
      </c>
      <c r="Q65" s="139" t="s">
        <v>1266</v>
      </c>
      <c r="R65" s="138">
        <v>459902900</v>
      </c>
      <c r="S65" s="139" t="s">
        <v>1267</v>
      </c>
      <c r="T65" s="140" t="s">
        <v>650</v>
      </c>
      <c r="U65" s="139">
        <v>0</v>
      </c>
      <c r="V65" s="139">
        <v>1</v>
      </c>
      <c r="W65" s="139" t="s">
        <v>591</v>
      </c>
      <c r="X65" s="139" t="s">
        <v>1972</v>
      </c>
      <c r="Y65" s="138">
        <v>1</v>
      </c>
      <c r="Z65" s="138">
        <v>1</v>
      </c>
      <c r="AA65" s="138">
        <v>1</v>
      </c>
      <c r="AB65" s="138">
        <v>1</v>
      </c>
      <c r="AC65" s="138">
        <v>1</v>
      </c>
      <c r="AD65" s="139">
        <v>200000000</v>
      </c>
      <c r="AE65" s="139">
        <v>1300000000</v>
      </c>
      <c r="AF65" s="139">
        <v>1000000000</v>
      </c>
      <c r="AG65" s="139">
        <v>1000000000</v>
      </c>
      <c r="AH65" s="74">
        <v>3500000000</v>
      </c>
      <c r="AI65" s="126"/>
      <c r="AJ65" s="76" t="s">
        <v>652</v>
      </c>
      <c r="AK65" s="128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</row>
    <row r="66" spans="1:51" s="60" customFormat="1" ht="42" hidden="1" customHeight="1" x14ac:dyDescent="0.3">
      <c r="A66" s="82">
        <f t="shared" si="0"/>
        <v>64</v>
      </c>
      <c r="B66" s="138">
        <v>68081</v>
      </c>
      <c r="C66" s="139" t="s">
        <v>1169</v>
      </c>
      <c r="D66" s="139" t="s">
        <v>570</v>
      </c>
      <c r="E66" s="139" t="s">
        <v>571</v>
      </c>
      <c r="F66" s="138">
        <v>300010001</v>
      </c>
      <c r="G66" s="139" t="s">
        <v>1170</v>
      </c>
      <c r="H66" s="138" t="s">
        <v>666</v>
      </c>
      <c r="I66" s="139" t="s">
        <v>1171</v>
      </c>
      <c r="J66" s="138" t="s">
        <v>575</v>
      </c>
      <c r="K66" s="138">
        <v>45</v>
      </c>
      <c r="L66" s="139" t="s">
        <v>1199</v>
      </c>
      <c r="M66" s="139" t="s">
        <v>572</v>
      </c>
      <c r="N66" s="138">
        <v>4599</v>
      </c>
      <c r="O66" s="139" t="s">
        <v>1256</v>
      </c>
      <c r="P66" s="138">
        <v>4599031</v>
      </c>
      <c r="Q66" s="139" t="s">
        <v>1203</v>
      </c>
      <c r="R66" s="138">
        <v>459903102</v>
      </c>
      <c r="S66" s="139" t="s">
        <v>1268</v>
      </c>
      <c r="T66" s="140" t="s">
        <v>653</v>
      </c>
      <c r="U66" s="139">
        <v>6</v>
      </c>
      <c r="V66" s="139">
        <v>21</v>
      </c>
      <c r="W66" s="139" t="s">
        <v>574</v>
      </c>
      <c r="X66" s="139" t="s">
        <v>1958</v>
      </c>
      <c r="Y66" s="138">
        <v>5</v>
      </c>
      <c r="Z66" s="138">
        <v>5</v>
      </c>
      <c r="AA66" s="138">
        <v>5</v>
      </c>
      <c r="AB66" s="138">
        <v>6</v>
      </c>
      <c r="AC66" s="138">
        <v>21</v>
      </c>
      <c r="AD66" s="139">
        <v>700000000</v>
      </c>
      <c r="AE66" s="139">
        <v>6000000000</v>
      </c>
      <c r="AF66" s="139">
        <v>6500000000</v>
      </c>
      <c r="AG66" s="139">
        <v>6800000000</v>
      </c>
      <c r="AH66" s="74">
        <v>20000000000</v>
      </c>
      <c r="AI66" s="124"/>
      <c r="AJ66" s="76"/>
      <c r="AK66" s="128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</row>
    <row r="67" spans="1:51" s="60" customFormat="1" ht="42" hidden="1" customHeight="1" x14ac:dyDescent="0.3">
      <c r="A67" s="82">
        <f t="shared" si="0"/>
        <v>65</v>
      </c>
      <c r="B67" s="138">
        <v>68081</v>
      </c>
      <c r="C67" s="139" t="s">
        <v>1169</v>
      </c>
      <c r="D67" s="139" t="s">
        <v>570</v>
      </c>
      <c r="E67" s="139" t="s">
        <v>571</v>
      </c>
      <c r="F67" s="138">
        <v>300010001</v>
      </c>
      <c r="G67" s="139" t="s">
        <v>1170</v>
      </c>
      <c r="H67" s="138" t="s">
        <v>666</v>
      </c>
      <c r="I67" s="139" t="s">
        <v>1171</v>
      </c>
      <c r="J67" s="138" t="s">
        <v>575</v>
      </c>
      <c r="K67" s="138">
        <v>45</v>
      </c>
      <c r="L67" s="139" t="s">
        <v>1199</v>
      </c>
      <c r="M67" s="139" t="s">
        <v>572</v>
      </c>
      <c r="N67" s="138">
        <v>4599</v>
      </c>
      <c r="O67" s="139" t="s">
        <v>1256</v>
      </c>
      <c r="P67" s="138">
        <v>4599002</v>
      </c>
      <c r="Q67" s="139" t="s">
        <v>1263</v>
      </c>
      <c r="R67" s="138">
        <v>459900201</v>
      </c>
      <c r="S67" s="139" t="s">
        <v>1264</v>
      </c>
      <c r="T67" s="140" t="s">
        <v>654</v>
      </c>
      <c r="U67" s="139">
        <v>1</v>
      </c>
      <c r="V67" s="139">
        <v>1</v>
      </c>
      <c r="W67" s="139" t="s">
        <v>574</v>
      </c>
      <c r="X67" s="139" t="s">
        <v>1958</v>
      </c>
      <c r="Y67" s="148">
        <v>0.25</v>
      </c>
      <c r="Z67" s="148">
        <v>0.25</v>
      </c>
      <c r="AA67" s="148">
        <v>0.25</v>
      </c>
      <c r="AB67" s="148">
        <v>0.25</v>
      </c>
      <c r="AC67" s="138">
        <v>1</v>
      </c>
      <c r="AD67" s="139">
        <v>375000000</v>
      </c>
      <c r="AE67" s="139">
        <v>375000000</v>
      </c>
      <c r="AF67" s="139">
        <v>375000000</v>
      </c>
      <c r="AG67" s="139">
        <v>375000000</v>
      </c>
      <c r="AH67" s="74">
        <v>1500000000</v>
      </c>
      <c r="AI67" s="124"/>
      <c r="AJ67" s="76"/>
      <c r="AK67" s="128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</row>
    <row r="68" spans="1:51" s="60" customFormat="1" ht="42" hidden="1" customHeight="1" x14ac:dyDescent="0.3">
      <c r="A68" s="82">
        <f t="shared" si="0"/>
        <v>66</v>
      </c>
      <c r="B68" s="138">
        <v>68081</v>
      </c>
      <c r="C68" s="139" t="s">
        <v>1169</v>
      </c>
      <c r="D68" s="139" t="s">
        <v>570</v>
      </c>
      <c r="E68" s="139" t="s">
        <v>571</v>
      </c>
      <c r="F68" s="138">
        <v>300010001</v>
      </c>
      <c r="G68" s="139" t="s">
        <v>1170</v>
      </c>
      <c r="H68" s="138" t="s">
        <v>666</v>
      </c>
      <c r="I68" s="139" t="s">
        <v>1171</v>
      </c>
      <c r="J68" s="138" t="s">
        <v>575</v>
      </c>
      <c r="K68" s="138">
        <v>45</v>
      </c>
      <c r="L68" s="139" t="s">
        <v>1199</v>
      </c>
      <c r="M68" s="139" t="s">
        <v>572</v>
      </c>
      <c r="N68" s="138">
        <v>4599</v>
      </c>
      <c r="O68" s="139" t="s">
        <v>1256</v>
      </c>
      <c r="P68" s="138">
        <v>4599018</v>
      </c>
      <c r="Q68" s="139" t="s">
        <v>1226</v>
      </c>
      <c r="R68" s="138">
        <v>459901800</v>
      </c>
      <c r="S68" s="139" t="s">
        <v>509</v>
      </c>
      <c r="T68" s="140" t="s">
        <v>655</v>
      </c>
      <c r="U68" s="139">
        <v>344</v>
      </c>
      <c r="V68" s="139">
        <v>100</v>
      </c>
      <c r="W68" s="139" t="s">
        <v>656</v>
      </c>
      <c r="X68" s="139" t="s">
        <v>1958</v>
      </c>
      <c r="Y68" s="138">
        <v>70</v>
      </c>
      <c r="Z68" s="138">
        <v>10</v>
      </c>
      <c r="AA68" s="138">
        <v>10</v>
      </c>
      <c r="AB68" s="138">
        <v>10</v>
      </c>
      <c r="AC68" s="138">
        <v>100</v>
      </c>
      <c r="AD68" s="139">
        <v>585200000</v>
      </c>
      <c r="AE68" s="139">
        <v>83600000</v>
      </c>
      <c r="AF68" s="139">
        <v>83600000</v>
      </c>
      <c r="AG68" s="139">
        <v>83600000</v>
      </c>
      <c r="AH68" s="74">
        <v>836000000</v>
      </c>
      <c r="AI68" s="124"/>
      <c r="AJ68" s="76"/>
      <c r="AK68" s="128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</row>
    <row r="69" spans="1:51" s="60" customFormat="1" ht="42" hidden="1" customHeight="1" x14ac:dyDescent="0.3">
      <c r="A69" s="82">
        <f t="shared" ref="A69:A132" si="1">A68+1</f>
        <v>67</v>
      </c>
      <c r="B69" s="138">
        <v>68081</v>
      </c>
      <c r="C69" s="139" t="s">
        <v>1169</v>
      </c>
      <c r="D69" s="139" t="s">
        <v>570</v>
      </c>
      <c r="E69" s="142" t="s">
        <v>641</v>
      </c>
      <c r="F69" s="141">
        <v>300010001</v>
      </c>
      <c r="G69" s="139" t="s">
        <v>1170</v>
      </c>
      <c r="H69" s="138">
        <v>1</v>
      </c>
      <c r="I69" s="139" t="s">
        <v>1171</v>
      </c>
      <c r="J69" s="138">
        <v>1</v>
      </c>
      <c r="K69" s="138">
        <v>45</v>
      </c>
      <c r="L69" s="139" t="s">
        <v>1199</v>
      </c>
      <c r="M69" s="139" t="s">
        <v>572</v>
      </c>
      <c r="N69" s="138">
        <v>4599</v>
      </c>
      <c r="O69" s="139" t="s">
        <v>1256</v>
      </c>
      <c r="P69" s="138">
        <v>4599025</v>
      </c>
      <c r="Q69" s="139" t="s">
        <v>1269</v>
      </c>
      <c r="R69" s="141">
        <v>459902500</v>
      </c>
      <c r="S69" s="139" t="s">
        <v>1210</v>
      </c>
      <c r="T69" s="140" t="s">
        <v>657</v>
      </c>
      <c r="U69" s="139">
        <v>1</v>
      </c>
      <c r="V69" s="139">
        <v>1</v>
      </c>
      <c r="W69" s="139" t="s">
        <v>574</v>
      </c>
      <c r="X69" s="139" t="s">
        <v>1957</v>
      </c>
      <c r="Y69" s="138">
        <v>1</v>
      </c>
      <c r="Z69" s="138">
        <v>1</v>
      </c>
      <c r="AA69" s="138">
        <v>1</v>
      </c>
      <c r="AB69" s="138">
        <v>1</v>
      </c>
      <c r="AC69" s="138">
        <v>1</v>
      </c>
      <c r="AD69" s="139">
        <v>1000000000</v>
      </c>
      <c r="AE69" s="139">
        <v>1000000000</v>
      </c>
      <c r="AF69" s="139">
        <v>1000000000</v>
      </c>
      <c r="AG69" s="139">
        <v>1000000000</v>
      </c>
      <c r="AH69" s="74">
        <v>4000000000</v>
      </c>
      <c r="AI69" s="124"/>
      <c r="AJ69" s="76"/>
      <c r="AK69" s="128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</row>
    <row r="70" spans="1:51" s="60" customFormat="1" ht="42" hidden="1" customHeight="1" x14ac:dyDescent="0.3">
      <c r="A70" s="82">
        <f t="shared" si="1"/>
        <v>68</v>
      </c>
      <c r="B70" s="138">
        <v>68081</v>
      </c>
      <c r="C70" s="139" t="s">
        <v>1169</v>
      </c>
      <c r="D70" s="139" t="s">
        <v>570</v>
      </c>
      <c r="E70" s="139" t="s">
        <v>625</v>
      </c>
      <c r="F70" s="138">
        <v>300010001</v>
      </c>
      <c r="G70" s="139" t="s">
        <v>1170</v>
      </c>
      <c r="H70" s="138" t="s">
        <v>1794</v>
      </c>
      <c r="I70" s="139" t="s">
        <v>1171</v>
      </c>
      <c r="J70" s="138" t="s">
        <v>1795</v>
      </c>
      <c r="K70" s="138">
        <v>45</v>
      </c>
      <c r="L70" s="139" t="s">
        <v>1199</v>
      </c>
      <c r="M70" s="139" t="s">
        <v>572</v>
      </c>
      <c r="N70" s="138">
        <v>4599</v>
      </c>
      <c r="O70" s="139" t="s">
        <v>1256</v>
      </c>
      <c r="P70" s="138">
        <v>4599006</v>
      </c>
      <c r="Q70" s="139" t="s">
        <v>1270</v>
      </c>
      <c r="R70" s="138">
        <v>459900600</v>
      </c>
      <c r="S70" s="139" t="s">
        <v>1271</v>
      </c>
      <c r="T70" s="140" t="s">
        <v>1799</v>
      </c>
      <c r="U70" s="139">
        <v>0</v>
      </c>
      <c r="V70" s="139">
        <v>1</v>
      </c>
      <c r="W70" s="139" t="s">
        <v>574</v>
      </c>
      <c r="X70" s="139" t="s">
        <v>1958</v>
      </c>
      <c r="Y70" s="138">
        <v>0</v>
      </c>
      <c r="Z70" s="138">
        <v>0</v>
      </c>
      <c r="AA70" s="138">
        <v>1</v>
      </c>
      <c r="AB70" s="138">
        <v>0</v>
      </c>
      <c r="AC70" s="138">
        <v>1</v>
      </c>
      <c r="AD70" s="139">
        <v>0</v>
      </c>
      <c r="AE70" s="139">
        <v>0</v>
      </c>
      <c r="AF70" s="139">
        <v>350000000</v>
      </c>
      <c r="AG70" s="139">
        <v>0</v>
      </c>
      <c r="AH70" s="74">
        <v>350000000</v>
      </c>
      <c r="AI70" s="124"/>
      <c r="AJ70" s="76"/>
      <c r="AK70" s="128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</row>
    <row r="71" spans="1:51" s="60" customFormat="1" ht="42" hidden="1" customHeight="1" x14ac:dyDescent="0.3">
      <c r="A71" s="82">
        <f t="shared" si="1"/>
        <v>69</v>
      </c>
      <c r="B71" s="138">
        <v>68081</v>
      </c>
      <c r="C71" s="139" t="s">
        <v>1169</v>
      </c>
      <c r="D71" s="139" t="s">
        <v>570</v>
      </c>
      <c r="E71" s="139" t="s">
        <v>625</v>
      </c>
      <c r="F71" s="138">
        <v>300010001</v>
      </c>
      <c r="G71" s="139" t="s">
        <v>1170</v>
      </c>
      <c r="H71" s="138" t="s">
        <v>1794</v>
      </c>
      <c r="I71" s="139" t="s">
        <v>1171</v>
      </c>
      <c r="J71" s="138" t="s">
        <v>1795</v>
      </c>
      <c r="K71" s="138">
        <v>45</v>
      </c>
      <c r="L71" s="139" t="s">
        <v>1199</v>
      </c>
      <c r="M71" s="139" t="s">
        <v>572</v>
      </c>
      <c r="N71" s="138">
        <v>4599</v>
      </c>
      <c r="O71" s="139" t="s">
        <v>1256</v>
      </c>
      <c r="P71" s="138">
        <v>4599011</v>
      </c>
      <c r="Q71" s="139" t="s">
        <v>1259</v>
      </c>
      <c r="R71" s="138">
        <v>459901101</v>
      </c>
      <c r="S71" s="139" t="s">
        <v>1272</v>
      </c>
      <c r="T71" s="140" t="s">
        <v>1800</v>
      </c>
      <c r="U71" s="139">
        <v>0</v>
      </c>
      <c r="V71" s="139">
        <v>200</v>
      </c>
      <c r="W71" s="139" t="s">
        <v>658</v>
      </c>
      <c r="X71" s="139" t="s">
        <v>1958</v>
      </c>
      <c r="Y71" s="138">
        <v>0</v>
      </c>
      <c r="Z71" s="138">
        <v>0</v>
      </c>
      <c r="AA71" s="138">
        <v>0</v>
      </c>
      <c r="AB71" s="138">
        <v>200</v>
      </c>
      <c r="AC71" s="138">
        <v>200</v>
      </c>
      <c r="AD71" s="139">
        <v>0</v>
      </c>
      <c r="AE71" s="139">
        <v>0</v>
      </c>
      <c r="AF71" s="139">
        <v>0</v>
      </c>
      <c r="AG71" s="139">
        <v>800000000</v>
      </c>
      <c r="AH71" s="74">
        <v>800000000</v>
      </c>
      <c r="AI71" s="124"/>
      <c r="AJ71" s="76"/>
      <c r="AK71" s="128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</row>
    <row r="72" spans="1:51" s="60" customFormat="1" ht="42" hidden="1" customHeight="1" x14ac:dyDescent="0.3">
      <c r="A72" s="82">
        <f t="shared" si="1"/>
        <v>70</v>
      </c>
      <c r="B72" s="138">
        <v>68081</v>
      </c>
      <c r="C72" s="139" t="s">
        <v>1169</v>
      </c>
      <c r="D72" s="139" t="s">
        <v>570</v>
      </c>
      <c r="E72" s="139" t="s">
        <v>625</v>
      </c>
      <c r="F72" s="138">
        <v>300010001</v>
      </c>
      <c r="G72" s="139" t="s">
        <v>1170</v>
      </c>
      <c r="H72" s="138" t="s">
        <v>1794</v>
      </c>
      <c r="I72" s="139" t="s">
        <v>1171</v>
      </c>
      <c r="J72" s="138" t="s">
        <v>1795</v>
      </c>
      <c r="K72" s="138">
        <v>45</v>
      </c>
      <c r="L72" s="139" t="s">
        <v>1199</v>
      </c>
      <c r="M72" s="139" t="s">
        <v>572</v>
      </c>
      <c r="N72" s="138">
        <v>4599</v>
      </c>
      <c r="O72" s="139" t="s">
        <v>1256</v>
      </c>
      <c r="P72" s="138">
        <v>4599015</v>
      </c>
      <c r="Q72" s="139" t="s">
        <v>1273</v>
      </c>
      <c r="R72" s="138">
        <v>459901500</v>
      </c>
      <c r="S72" s="139" t="s">
        <v>1273</v>
      </c>
      <c r="T72" s="140" t="s">
        <v>659</v>
      </c>
      <c r="U72" s="139">
        <v>0</v>
      </c>
      <c r="V72" s="139">
        <v>1</v>
      </c>
      <c r="W72" s="139" t="s">
        <v>574</v>
      </c>
      <c r="X72" s="139" t="s">
        <v>1958</v>
      </c>
      <c r="Y72" s="138">
        <v>0</v>
      </c>
      <c r="Z72" s="138">
        <v>1</v>
      </c>
      <c r="AA72" s="138">
        <v>0</v>
      </c>
      <c r="AB72" s="138">
        <v>0</v>
      </c>
      <c r="AC72" s="138">
        <v>1</v>
      </c>
      <c r="AD72" s="139">
        <v>0</v>
      </c>
      <c r="AE72" s="139">
        <v>1500000000</v>
      </c>
      <c r="AF72" s="139">
        <v>0</v>
      </c>
      <c r="AG72" s="139">
        <v>0</v>
      </c>
      <c r="AH72" s="74">
        <v>1500000000</v>
      </c>
      <c r="AI72" s="124"/>
      <c r="AJ72" s="76"/>
      <c r="AK72" s="128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</row>
    <row r="73" spans="1:51" s="60" customFormat="1" ht="42" hidden="1" customHeight="1" x14ac:dyDescent="0.3">
      <c r="A73" s="82">
        <f t="shared" si="1"/>
        <v>71</v>
      </c>
      <c r="B73" s="138">
        <v>68081</v>
      </c>
      <c r="C73" s="139" t="s">
        <v>1169</v>
      </c>
      <c r="D73" s="139" t="s">
        <v>570</v>
      </c>
      <c r="E73" s="139" t="s">
        <v>625</v>
      </c>
      <c r="F73" s="138">
        <v>300010001</v>
      </c>
      <c r="G73" s="139" t="s">
        <v>1170</v>
      </c>
      <c r="H73" s="138" t="s">
        <v>1794</v>
      </c>
      <c r="I73" s="139" t="s">
        <v>1171</v>
      </c>
      <c r="J73" s="138" t="s">
        <v>1795</v>
      </c>
      <c r="K73" s="138">
        <v>45</v>
      </c>
      <c r="L73" s="139" t="s">
        <v>1199</v>
      </c>
      <c r="M73" s="139" t="s">
        <v>572</v>
      </c>
      <c r="N73" s="138">
        <v>4599</v>
      </c>
      <c r="O73" s="139" t="s">
        <v>1256</v>
      </c>
      <c r="P73" s="138">
        <v>4599026</v>
      </c>
      <c r="Q73" s="139" t="s">
        <v>1274</v>
      </c>
      <c r="R73" s="138">
        <v>459902600</v>
      </c>
      <c r="S73" s="139" t="s">
        <v>1275</v>
      </c>
      <c r="T73" s="140" t="s">
        <v>660</v>
      </c>
      <c r="U73" s="139">
        <v>1</v>
      </c>
      <c r="V73" s="139">
        <v>1</v>
      </c>
      <c r="W73" s="139" t="s">
        <v>574</v>
      </c>
      <c r="X73" s="139" t="s">
        <v>1958</v>
      </c>
      <c r="Y73" s="138">
        <v>0</v>
      </c>
      <c r="Z73" s="138">
        <v>0</v>
      </c>
      <c r="AA73" s="138">
        <v>1</v>
      </c>
      <c r="AB73" s="138">
        <v>0</v>
      </c>
      <c r="AC73" s="138">
        <v>1</v>
      </c>
      <c r="AD73" s="139">
        <v>0</v>
      </c>
      <c r="AE73" s="139">
        <v>0</v>
      </c>
      <c r="AF73" s="139">
        <v>500000000</v>
      </c>
      <c r="AG73" s="139">
        <v>0</v>
      </c>
      <c r="AH73" s="74">
        <v>500000000</v>
      </c>
      <c r="AI73" s="124"/>
      <c r="AJ73" s="76"/>
      <c r="AK73" s="128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</row>
    <row r="74" spans="1:51" s="60" customFormat="1" ht="42" hidden="1" customHeight="1" x14ac:dyDescent="0.3">
      <c r="A74" s="82">
        <f t="shared" si="1"/>
        <v>72</v>
      </c>
      <c r="B74" s="138">
        <v>68081</v>
      </c>
      <c r="C74" s="139" t="s">
        <v>1169</v>
      </c>
      <c r="D74" s="139" t="s">
        <v>570</v>
      </c>
      <c r="E74" s="139" t="s">
        <v>625</v>
      </c>
      <c r="F74" s="138">
        <v>300010001</v>
      </c>
      <c r="G74" s="139" t="s">
        <v>1170</v>
      </c>
      <c r="H74" s="138" t="s">
        <v>1794</v>
      </c>
      <c r="I74" s="139" t="s">
        <v>1171</v>
      </c>
      <c r="J74" s="138" t="s">
        <v>1795</v>
      </c>
      <c r="K74" s="138">
        <v>45</v>
      </c>
      <c r="L74" s="139" t="s">
        <v>1199</v>
      </c>
      <c r="M74" s="139" t="s">
        <v>572</v>
      </c>
      <c r="N74" s="138">
        <v>4599</v>
      </c>
      <c r="O74" s="139" t="s">
        <v>1256</v>
      </c>
      <c r="P74" s="138">
        <v>4599031</v>
      </c>
      <c r="Q74" s="139" t="s">
        <v>1203</v>
      </c>
      <c r="R74" s="141">
        <v>459903102</v>
      </c>
      <c r="S74" s="139" t="s">
        <v>1268</v>
      </c>
      <c r="T74" s="140" t="s">
        <v>661</v>
      </c>
      <c r="U74" s="139">
        <v>4</v>
      </c>
      <c r="V74" s="139">
        <v>4</v>
      </c>
      <c r="W74" s="139" t="s">
        <v>574</v>
      </c>
      <c r="X74" s="139" t="s">
        <v>1958</v>
      </c>
      <c r="Y74" s="138">
        <v>1</v>
      </c>
      <c r="Z74" s="138">
        <v>1</v>
      </c>
      <c r="AA74" s="138">
        <v>1</v>
      </c>
      <c r="AB74" s="138">
        <v>1</v>
      </c>
      <c r="AC74" s="138">
        <v>4</v>
      </c>
      <c r="AD74" s="139">
        <v>100000000</v>
      </c>
      <c r="AE74" s="139">
        <v>100000000</v>
      </c>
      <c r="AF74" s="139">
        <v>100000000</v>
      </c>
      <c r="AG74" s="139">
        <v>100000000</v>
      </c>
      <c r="AH74" s="74">
        <v>400000000</v>
      </c>
      <c r="AI74" s="124"/>
      <c r="AJ74" s="76"/>
      <c r="AK74" s="128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</row>
    <row r="75" spans="1:51" s="60" customFormat="1" ht="42" hidden="1" customHeight="1" x14ac:dyDescent="0.3">
      <c r="A75" s="82">
        <f t="shared" si="1"/>
        <v>73</v>
      </c>
      <c r="B75" s="138">
        <v>68081</v>
      </c>
      <c r="C75" s="139" t="s">
        <v>1169</v>
      </c>
      <c r="D75" s="139" t="s">
        <v>570</v>
      </c>
      <c r="E75" s="139" t="s">
        <v>625</v>
      </c>
      <c r="F75" s="138">
        <v>300010001</v>
      </c>
      <c r="G75" s="139" t="s">
        <v>1170</v>
      </c>
      <c r="H75" s="138" t="s">
        <v>1794</v>
      </c>
      <c r="I75" s="139" t="s">
        <v>1171</v>
      </c>
      <c r="J75" s="138" t="s">
        <v>1795</v>
      </c>
      <c r="K75" s="138">
        <v>45</v>
      </c>
      <c r="L75" s="139" t="s">
        <v>1199</v>
      </c>
      <c r="M75" s="139" t="s">
        <v>572</v>
      </c>
      <c r="N75" s="138">
        <v>4599</v>
      </c>
      <c r="O75" s="139" t="s">
        <v>1256</v>
      </c>
      <c r="P75" s="138">
        <v>4599034</v>
      </c>
      <c r="Q75" s="139" t="s">
        <v>1276</v>
      </c>
      <c r="R75" s="138">
        <v>459903400</v>
      </c>
      <c r="S75" s="139" t="s">
        <v>1276</v>
      </c>
      <c r="T75" s="140" t="s">
        <v>662</v>
      </c>
      <c r="U75" s="139">
        <v>0</v>
      </c>
      <c r="V75" s="139">
        <v>4</v>
      </c>
      <c r="W75" s="139" t="s">
        <v>574</v>
      </c>
      <c r="X75" s="139" t="s">
        <v>1958</v>
      </c>
      <c r="Y75" s="138">
        <v>0</v>
      </c>
      <c r="Z75" s="138">
        <v>0</v>
      </c>
      <c r="AA75" s="138">
        <v>2</v>
      </c>
      <c r="AB75" s="138">
        <v>2</v>
      </c>
      <c r="AC75" s="138">
        <v>4</v>
      </c>
      <c r="AD75" s="139">
        <v>0</v>
      </c>
      <c r="AE75" s="139">
        <v>0</v>
      </c>
      <c r="AF75" s="139">
        <v>500000000</v>
      </c>
      <c r="AG75" s="139">
        <v>500000000</v>
      </c>
      <c r="AH75" s="74">
        <v>1000000000</v>
      </c>
      <c r="AI75" s="124"/>
      <c r="AJ75" s="76"/>
      <c r="AK75" s="128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</row>
    <row r="76" spans="1:51" s="60" customFormat="1" ht="42" hidden="1" customHeight="1" x14ac:dyDescent="0.3">
      <c r="A76" s="82">
        <f t="shared" si="1"/>
        <v>74</v>
      </c>
      <c r="B76" s="138">
        <v>68081</v>
      </c>
      <c r="C76" s="139" t="s">
        <v>1169</v>
      </c>
      <c r="D76" s="139" t="s">
        <v>570</v>
      </c>
      <c r="E76" s="139" t="s">
        <v>641</v>
      </c>
      <c r="F76" s="138">
        <v>190010044</v>
      </c>
      <c r="G76" s="139" t="s">
        <v>1277</v>
      </c>
      <c r="H76" s="138">
        <v>1</v>
      </c>
      <c r="I76" s="139" t="s">
        <v>1186</v>
      </c>
      <c r="J76" s="138">
        <v>1</v>
      </c>
      <c r="K76" s="138">
        <v>45</v>
      </c>
      <c r="L76" s="139" t="s">
        <v>1199</v>
      </c>
      <c r="M76" s="139" t="s">
        <v>572</v>
      </c>
      <c r="N76" s="138">
        <v>4599</v>
      </c>
      <c r="O76" s="139" t="s">
        <v>1256</v>
      </c>
      <c r="P76" s="138">
        <v>4599025</v>
      </c>
      <c r="Q76" s="139" t="s">
        <v>1269</v>
      </c>
      <c r="R76" s="138">
        <v>459902500</v>
      </c>
      <c r="S76" s="139" t="s">
        <v>1210</v>
      </c>
      <c r="T76" s="140" t="s">
        <v>663</v>
      </c>
      <c r="U76" s="139">
        <v>0</v>
      </c>
      <c r="V76" s="139">
        <v>1</v>
      </c>
      <c r="W76" s="139" t="s">
        <v>574</v>
      </c>
      <c r="X76" s="139" t="s">
        <v>1959</v>
      </c>
      <c r="Y76" s="138">
        <v>1</v>
      </c>
      <c r="Z76" s="138">
        <v>0</v>
      </c>
      <c r="AA76" s="138">
        <v>0</v>
      </c>
      <c r="AB76" s="138">
        <v>0</v>
      </c>
      <c r="AC76" s="138">
        <v>1</v>
      </c>
      <c r="AD76" s="139">
        <v>552000000</v>
      </c>
      <c r="AE76" s="139">
        <v>0</v>
      </c>
      <c r="AF76" s="139">
        <v>0</v>
      </c>
      <c r="AG76" s="139">
        <v>0</v>
      </c>
      <c r="AH76" s="74">
        <v>552000000</v>
      </c>
      <c r="AI76" s="124"/>
      <c r="AJ76" s="76"/>
      <c r="AK76" s="128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</row>
    <row r="77" spans="1:51" s="60" customFormat="1" ht="42" hidden="1" customHeight="1" x14ac:dyDescent="0.3">
      <c r="A77" s="82">
        <f t="shared" si="1"/>
        <v>75</v>
      </c>
      <c r="B77" s="138">
        <v>68081</v>
      </c>
      <c r="C77" s="139" t="s">
        <v>1169</v>
      </c>
      <c r="D77" s="139" t="s">
        <v>570</v>
      </c>
      <c r="E77" s="139" t="s">
        <v>641</v>
      </c>
      <c r="F77" s="138">
        <v>190010044</v>
      </c>
      <c r="G77" s="139" t="s">
        <v>1277</v>
      </c>
      <c r="H77" s="138">
        <v>1</v>
      </c>
      <c r="I77" s="139" t="s">
        <v>1186</v>
      </c>
      <c r="J77" s="138">
        <v>1</v>
      </c>
      <c r="K77" s="138">
        <v>45</v>
      </c>
      <c r="L77" s="139" t="s">
        <v>1199</v>
      </c>
      <c r="M77" s="139" t="s">
        <v>572</v>
      </c>
      <c r="N77" s="138">
        <v>4599</v>
      </c>
      <c r="O77" s="139" t="s">
        <v>1256</v>
      </c>
      <c r="P77" s="138">
        <v>4599031</v>
      </c>
      <c r="Q77" s="139" t="s">
        <v>1203</v>
      </c>
      <c r="R77" s="138">
        <v>459903102</v>
      </c>
      <c r="S77" s="139" t="s">
        <v>1268</v>
      </c>
      <c r="T77" s="140" t="s">
        <v>664</v>
      </c>
      <c r="U77" s="139">
        <v>1</v>
      </c>
      <c r="V77" s="139">
        <v>1</v>
      </c>
      <c r="W77" s="139" t="s">
        <v>574</v>
      </c>
      <c r="X77" s="139" t="s">
        <v>1959</v>
      </c>
      <c r="Y77" s="138">
        <v>0.25</v>
      </c>
      <c r="Z77" s="138">
        <v>0.25</v>
      </c>
      <c r="AA77" s="138">
        <v>0.25</v>
      </c>
      <c r="AB77" s="138">
        <v>0.25</v>
      </c>
      <c r="AC77" s="138">
        <v>1</v>
      </c>
      <c r="AD77" s="139">
        <v>1000000000</v>
      </c>
      <c r="AE77" s="139">
        <v>1000000000</v>
      </c>
      <c r="AF77" s="139">
        <v>1000000000</v>
      </c>
      <c r="AG77" s="139">
        <v>1000000000</v>
      </c>
      <c r="AH77" s="74">
        <v>4000000000</v>
      </c>
      <c r="AI77" s="124"/>
      <c r="AJ77" s="76"/>
      <c r="AK77" s="128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</row>
    <row r="78" spans="1:51" s="60" customFormat="1" ht="42" hidden="1" customHeight="1" x14ac:dyDescent="0.3">
      <c r="A78" s="82">
        <f t="shared" si="1"/>
        <v>76</v>
      </c>
      <c r="B78" s="138">
        <v>68081</v>
      </c>
      <c r="C78" s="139" t="s">
        <v>1169</v>
      </c>
      <c r="D78" s="139" t="s">
        <v>570</v>
      </c>
      <c r="E78" s="139" t="s">
        <v>641</v>
      </c>
      <c r="F78" s="138">
        <v>190010044</v>
      </c>
      <c r="G78" s="139" t="s">
        <v>1277</v>
      </c>
      <c r="H78" s="138">
        <v>1</v>
      </c>
      <c r="I78" s="139" t="s">
        <v>1186</v>
      </c>
      <c r="J78" s="138">
        <v>1</v>
      </c>
      <c r="K78" s="138">
        <v>45</v>
      </c>
      <c r="L78" s="139" t="s">
        <v>1199</v>
      </c>
      <c r="M78" s="139" t="s">
        <v>572</v>
      </c>
      <c r="N78" s="138">
        <v>4599</v>
      </c>
      <c r="O78" s="139" t="s">
        <v>1256</v>
      </c>
      <c r="P78" s="138">
        <v>4599031</v>
      </c>
      <c r="Q78" s="139" t="s">
        <v>1203</v>
      </c>
      <c r="R78" s="138">
        <v>459903102</v>
      </c>
      <c r="S78" s="139" t="s">
        <v>1268</v>
      </c>
      <c r="T78" s="140" t="s">
        <v>665</v>
      </c>
      <c r="U78" s="139">
        <v>1</v>
      </c>
      <c r="V78" s="139">
        <v>1</v>
      </c>
      <c r="W78" s="139" t="s">
        <v>574</v>
      </c>
      <c r="X78" s="139" t="s">
        <v>1959</v>
      </c>
      <c r="Y78" s="138">
        <v>0.25</v>
      </c>
      <c r="Z78" s="138">
        <v>0.25</v>
      </c>
      <c r="AA78" s="138">
        <v>0.25</v>
      </c>
      <c r="AB78" s="138">
        <v>0.25</v>
      </c>
      <c r="AC78" s="138">
        <v>1</v>
      </c>
      <c r="AD78" s="139">
        <v>448140000</v>
      </c>
      <c r="AE78" s="139">
        <v>448140000</v>
      </c>
      <c r="AF78" s="139">
        <v>448140000</v>
      </c>
      <c r="AG78" s="139">
        <v>448140000</v>
      </c>
      <c r="AH78" s="74">
        <v>1792560000</v>
      </c>
      <c r="AI78" s="124"/>
      <c r="AJ78" s="76"/>
      <c r="AK78" s="128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</row>
    <row r="79" spans="1:51" s="60" customFormat="1" ht="42" hidden="1" customHeight="1" x14ac:dyDescent="0.3">
      <c r="A79" s="82">
        <f t="shared" si="1"/>
        <v>77</v>
      </c>
      <c r="B79" s="138">
        <v>68081</v>
      </c>
      <c r="C79" s="139" t="s">
        <v>1169</v>
      </c>
      <c r="D79" s="139" t="s">
        <v>570</v>
      </c>
      <c r="E79" s="139" t="s">
        <v>628</v>
      </c>
      <c r="F79" s="138">
        <v>300010001</v>
      </c>
      <c r="G79" s="139" t="s">
        <v>1170</v>
      </c>
      <c r="H79" s="138" t="s">
        <v>1796</v>
      </c>
      <c r="I79" s="139" t="s">
        <v>1171</v>
      </c>
      <c r="J79" s="138" t="s">
        <v>1801</v>
      </c>
      <c r="K79" s="138">
        <v>45</v>
      </c>
      <c r="L79" s="139" t="s">
        <v>1199</v>
      </c>
      <c r="M79" s="139" t="s">
        <v>572</v>
      </c>
      <c r="N79" s="138">
        <v>4599</v>
      </c>
      <c r="O79" s="139" t="s">
        <v>1256</v>
      </c>
      <c r="P79" s="138">
        <v>4599031</v>
      </c>
      <c r="Q79" s="139" t="s">
        <v>1203</v>
      </c>
      <c r="R79" s="138">
        <v>459903100</v>
      </c>
      <c r="S79" s="139" t="s">
        <v>1278</v>
      </c>
      <c r="T79" s="140" t="s">
        <v>667</v>
      </c>
      <c r="U79" s="139">
        <v>1</v>
      </c>
      <c r="V79" s="139">
        <v>1</v>
      </c>
      <c r="W79" s="139" t="s">
        <v>574</v>
      </c>
      <c r="X79" s="139" t="s">
        <v>1961</v>
      </c>
      <c r="Y79" s="138">
        <v>1</v>
      </c>
      <c r="Z79" s="138">
        <v>1</v>
      </c>
      <c r="AA79" s="138">
        <v>1</v>
      </c>
      <c r="AB79" s="138">
        <v>1</v>
      </c>
      <c r="AC79" s="138">
        <v>1</v>
      </c>
      <c r="AD79" s="139">
        <v>374789209.18000001</v>
      </c>
      <c r="AE79" s="139">
        <v>220000000</v>
      </c>
      <c r="AF79" s="139">
        <v>280000000</v>
      </c>
      <c r="AG79" s="139">
        <v>125210790.8</v>
      </c>
      <c r="AH79" s="74">
        <v>999999999.98000002</v>
      </c>
      <c r="AI79" s="124"/>
      <c r="AJ79" s="76"/>
      <c r="AK79" s="128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</row>
    <row r="80" spans="1:51" s="60" customFormat="1" ht="42" hidden="1" customHeight="1" x14ac:dyDescent="0.3">
      <c r="A80" s="82">
        <f t="shared" si="1"/>
        <v>78</v>
      </c>
      <c r="B80" s="138">
        <v>68081</v>
      </c>
      <c r="C80" s="139" t="s">
        <v>1169</v>
      </c>
      <c r="D80" s="139" t="s">
        <v>570</v>
      </c>
      <c r="E80" s="139" t="s">
        <v>628</v>
      </c>
      <c r="F80" s="138">
        <v>300010001</v>
      </c>
      <c r="G80" s="139" t="s">
        <v>1170</v>
      </c>
      <c r="H80" s="138" t="s">
        <v>1796</v>
      </c>
      <c r="I80" s="139" t="s">
        <v>1171</v>
      </c>
      <c r="J80" s="138" t="s">
        <v>1801</v>
      </c>
      <c r="K80" s="138">
        <v>45</v>
      </c>
      <c r="L80" s="139" t="s">
        <v>1199</v>
      </c>
      <c r="M80" s="139" t="s">
        <v>572</v>
      </c>
      <c r="N80" s="138">
        <v>4599</v>
      </c>
      <c r="O80" s="139" t="s">
        <v>1256</v>
      </c>
      <c r="P80" s="138">
        <v>4599031</v>
      </c>
      <c r="Q80" s="139" t="s">
        <v>1203</v>
      </c>
      <c r="R80" s="138">
        <v>459903100</v>
      </c>
      <c r="S80" s="139" t="s">
        <v>1278</v>
      </c>
      <c r="T80" s="140" t="s">
        <v>668</v>
      </c>
      <c r="U80" s="139">
        <v>1776</v>
      </c>
      <c r="V80" s="139">
        <v>1800</v>
      </c>
      <c r="W80" s="139" t="s">
        <v>574</v>
      </c>
      <c r="X80" s="139" t="s">
        <v>1961</v>
      </c>
      <c r="Y80" s="138">
        <v>450</v>
      </c>
      <c r="Z80" s="138">
        <v>450</v>
      </c>
      <c r="AA80" s="138">
        <v>450</v>
      </c>
      <c r="AB80" s="138">
        <v>450</v>
      </c>
      <c r="AC80" s="138">
        <v>1800</v>
      </c>
      <c r="AD80" s="139">
        <v>200000000</v>
      </c>
      <c r="AE80" s="139">
        <v>200000000</v>
      </c>
      <c r="AF80" s="139">
        <v>200000000</v>
      </c>
      <c r="AG80" s="139">
        <v>200000000</v>
      </c>
      <c r="AH80" s="74">
        <v>800000000</v>
      </c>
      <c r="AI80" s="124"/>
      <c r="AJ80" s="76"/>
      <c r="AK80" s="128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</row>
    <row r="81" spans="1:51" s="60" customFormat="1" ht="42" hidden="1" customHeight="1" x14ac:dyDescent="0.3">
      <c r="A81" s="82">
        <f t="shared" si="1"/>
        <v>79</v>
      </c>
      <c r="B81" s="138">
        <v>68081</v>
      </c>
      <c r="C81" s="139" t="s">
        <v>1169</v>
      </c>
      <c r="D81" s="139" t="s">
        <v>570</v>
      </c>
      <c r="E81" s="139" t="s">
        <v>628</v>
      </c>
      <c r="F81" s="138">
        <v>300010001</v>
      </c>
      <c r="G81" s="139" t="s">
        <v>1170</v>
      </c>
      <c r="H81" s="138" t="s">
        <v>1796</v>
      </c>
      <c r="I81" s="139" t="s">
        <v>1171</v>
      </c>
      <c r="J81" s="138" t="s">
        <v>1801</v>
      </c>
      <c r="K81" s="138">
        <v>45</v>
      </c>
      <c r="L81" s="139" t="s">
        <v>1199</v>
      </c>
      <c r="M81" s="139" t="s">
        <v>572</v>
      </c>
      <c r="N81" s="138">
        <v>4599</v>
      </c>
      <c r="O81" s="139" t="s">
        <v>1256</v>
      </c>
      <c r="P81" s="138">
        <v>4599023</v>
      </c>
      <c r="Q81" s="139" t="s">
        <v>1279</v>
      </c>
      <c r="R81" s="138">
        <v>459902300</v>
      </c>
      <c r="S81" s="139" t="s">
        <v>1280</v>
      </c>
      <c r="T81" s="140" t="s">
        <v>669</v>
      </c>
      <c r="U81" s="139">
        <v>1</v>
      </c>
      <c r="V81" s="139">
        <v>1</v>
      </c>
      <c r="W81" s="139" t="s">
        <v>574</v>
      </c>
      <c r="X81" s="139" t="s">
        <v>1961</v>
      </c>
      <c r="Y81" s="138">
        <v>1</v>
      </c>
      <c r="Z81" s="138">
        <v>1</v>
      </c>
      <c r="AA81" s="138">
        <v>1</v>
      </c>
      <c r="AB81" s="138">
        <v>1</v>
      </c>
      <c r="AC81" s="138">
        <v>1</v>
      </c>
      <c r="AD81" s="139">
        <v>45000000</v>
      </c>
      <c r="AE81" s="139">
        <v>45000000</v>
      </c>
      <c r="AF81" s="139">
        <v>45000000</v>
      </c>
      <c r="AG81" s="139">
        <v>65000000</v>
      </c>
      <c r="AH81" s="74">
        <v>200000000</v>
      </c>
      <c r="AI81" s="124"/>
      <c r="AJ81" s="76"/>
      <c r="AK81" s="128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</row>
    <row r="82" spans="1:51" s="60" customFormat="1" ht="42" hidden="1" customHeight="1" x14ac:dyDescent="0.3">
      <c r="A82" s="82">
        <f t="shared" si="1"/>
        <v>80</v>
      </c>
      <c r="B82" s="138">
        <v>68081</v>
      </c>
      <c r="C82" s="139" t="s">
        <v>1169</v>
      </c>
      <c r="D82" s="139" t="s">
        <v>570</v>
      </c>
      <c r="E82" s="139" t="s">
        <v>628</v>
      </c>
      <c r="F82" s="138">
        <v>300010001</v>
      </c>
      <c r="G82" s="139" t="s">
        <v>1170</v>
      </c>
      <c r="H82" s="138" t="s">
        <v>1796</v>
      </c>
      <c r="I82" s="139" t="s">
        <v>1171</v>
      </c>
      <c r="J82" s="138" t="s">
        <v>1801</v>
      </c>
      <c r="K82" s="138">
        <v>45</v>
      </c>
      <c r="L82" s="139" t="s">
        <v>1199</v>
      </c>
      <c r="M82" s="139" t="s">
        <v>572</v>
      </c>
      <c r="N82" s="138">
        <v>4599</v>
      </c>
      <c r="O82" s="139" t="s">
        <v>1256</v>
      </c>
      <c r="P82" s="138">
        <v>4599033</v>
      </c>
      <c r="Q82" s="139" t="s">
        <v>1281</v>
      </c>
      <c r="R82" s="138">
        <v>459903300</v>
      </c>
      <c r="S82" s="139" t="s">
        <v>1282</v>
      </c>
      <c r="T82" s="140" t="s">
        <v>670</v>
      </c>
      <c r="U82" s="139">
        <v>47159</v>
      </c>
      <c r="V82" s="139">
        <v>20000</v>
      </c>
      <c r="W82" s="139" t="s">
        <v>574</v>
      </c>
      <c r="X82" s="139" t="s">
        <v>1961</v>
      </c>
      <c r="Y82" s="138">
        <v>4500</v>
      </c>
      <c r="Z82" s="138">
        <v>5000</v>
      </c>
      <c r="AA82" s="138">
        <v>5500</v>
      </c>
      <c r="AB82" s="138">
        <v>5000</v>
      </c>
      <c r="AC82" s="138">
        <v>20000</v>
      </c>
      <c r="AD82" s="139">
        <v>650000000</v>
      </c>
      <c r="AE82" s="139">
        <v>720000000</v>
      </c>
      <c r="AF82" s="139">
        <v>750000000</v>
      </c>
      <c r="AG82" s="139">
        <v>880000000</v>
      </c>
      <c r="AH82" s="74">
        <v>3000000000</v>
      </c>
      <c r="AI82" s="124"/>
      <c r="AJ82" s="76"/>
      <c r="AK82" s="128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</row>
    <row r="83" spans="1:51" s="60" customFormat="1" ht="42" hidden="1" customHeight="1" x14ac:dyDescent="0.3">
      <c r="A83" s="82">
        <f t="shared" si="1"/>
        <v>81</v>
      </c>
      <c r="B83" s="138">
        <v>68081</v>
      </c>
      <c r="C83" s="139" t="s">
        <v>1169</v>
      </c>
      <c r="D83" s="139" t="s">
        <v>570</v>
      </c>
      <c r="E83" s="139" t="s">
        <v>628</v>
      </c>
      <c r="F83" s="138">
        <v>300010001</v>
      </c>
      <c r="G83" s="139" t="s">
        <v>1170</v>
      </c>
      <c r="H83" s="138" t="s">
        <v>1796</v>
      </c>
      <c r="I83" s="139" t="s">
        <v>1171</v>
      </c>
      <c r="J83" s="138" t="s">
        <v>1801</v>
      </c>
      <c r="K83" s="138">
        <v>45</v>
      </c>
      <c r="L83" s="139" t="s">
        <v>1199</v>
      </c>
      <c r="M83" s="139" t="s">
        <v>572</v>
      </c>
      <c r="N83" s="138">
        <v>4599</v>
      </c>
      <c r="O83" s="139" t="s">
        <v>1256</v>
      </c>
      <c r="P83" s="138">
        <v>4599019</v>
      </c>
      <c r="Q83" s="139" t="s">
        <v>1250</v>
      </c>
      <c r="R83" s="138">
        <v>459901900</v>
      </c>
      <c r="S83" s="139" t="s">
        <v>1283</v>
      </c>
      <c r="T83" s="140" t="s">
        <v>671</v>
      </c>
      <c r="U83" s="139">
        <v>0</v>
      </c>
      <c r="V83" s="139">
        <v>1</v>
      </c>
      <c r="W83" s="139" t="s">
        <v>574</v>
      </c>
      <c r="X83" s="139" t="s">
        <v>1961</v>
      </c>
      <c r="Y83" s="138">
        <v>0</v>
      </c>
      <c r="Z83" s="138">
        <v>0</v>
      </c>
      <c r="AA83" s="138">
        <v>1</v>
      </c>
      <c r="AB83" s="138">
        <v>0</v>
      </c>
      <c r="AC83" s="138">
        <v>1</v>
      </c>
      <c r="AD83" s="139">
        <v>0</v>
      </c>
      <c r="AE83" s="139">
        <v>0</v>
      </c>
      <c r="AF83" s="139">
        <v>50000000</v>
      </c>
      <c r="AG83" s="139">
        <v>0</v>
      </c>
      <c r="AH83" s="74">
        <v>50000000</v>
      </c>
      <c r="AI83" s="124"/>
      <c r="AJ83" s="76"/>
      <c r="AK83" s="128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</row>
    <row r="84" spans="1:51" s="60" customFormat="1" ht="42" hidden="1" customHeight="1" x14ac:dyDescent="0.3">
      <c r="A84" s="82">
        <f t="shared" si="1"/>
        <v>82</v>
      </c>
      <c r="B84" s="138">
        <v>68081</v>
      </c>
      <c r="C84" s="139" t="s">
        <v>1169</v>
      </c>
      <c r="D84" s="139" t="s">
        <v>570</v>
      </c>
      <c r="E84" s="139" t="s">
        <v>628</v>
      </c>
      <c r="F84" s="138">
        <v>300010001</v>
      </c>
      <c r="G84" s="139" t="s">
        <v>1170</v>
      </c>
      <c r="H84" s="138" t="s">
        <v>1796</v>
      </c>
      <c r="I84" s="139" t="s">
        <v>1171</v>
      </c>
      <c r="J84" s="138" t="s">
        <v>1801</v>
      </c>
      <c r="K84" s="138">
        <v>45</v>
      </c>
      <c r="L84" s="139" t="s">
        <v>1199</v>
      </c>
      <c r="M84" s="139" t="s">
        <v>572</v>
      </c>
      <c r="N84" s="138">
        <v>4599</v>
      </c>
      <c r="O84" s="139" t="s">
        <v>1256</v>
      </c>
      <c r="P84" s="138">
        <v>4599025</v>
      </c>
      <c r="Q84" s="139" t="s">
        <v>1269</v>
      </c>
      <c r="R84" s="138">
        <v>459902500</v>
      </c>
      <c r="S84" s="139" t="s">
        <v>1210</v>
      </c>
      <c r="T84" s="140" t="s">
        <v>672</v>
      </c>
      <c r="U84" s="139">
        <v>1</v>
      </c>
      <c r="V84" s="139">
        <v>1</v>
      </c>
      <c r="W84" s="139" t="s">
        <v>574</v>
      </c>
      <c r="X84" s="139" t="s">
        <v>1961</v>
      </c>
      <c r="Y84" s="138">
        <v>0.25</v>
      </c>
      <c r="Z84" s="138">
        <v>0.25</v>
      </c>
      <c r="AA84" s="138">
        <v>0.25</v>
      </c>
      <c r="AB84" s="138">
        <v>0.25</v>
      </c>
      <c r="AC84" s="138">
        <v>1</v>
      </c>
      <c r="AD84" s="139">
        <v>76958055.549999997</v>
      </c>
      <c r="AE84" s="139">
        <v>350000000</v>
      </c>
      <c r="AF84" s="139">
        <v>553041944.39999998</v>
      </c>
      <c r="AG84" s="139">
        <v>620000000</v>
      </c>
      <c r="AH84" s="74">
        <v>1599999999.95</v>
      </c>
      <c r="AI84" s="124"/>
      <c r="AJ84" s="76"/>
      <c r="AK84" s="128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</row>
    <row r="85" spans="1:51" s="60" customFormat="1" ht="42" customHeight="1" x14ac:dyDescent="0.3">
      <c r="A85" s="82">
        <f t="shared" si="1"/>
        <v>83</v>
      </c>
      <c r="B85" s="138">
        <v>68081</v>
      </c>
      <c r="C85" s="139" t="s">
        <v>1169</v>
      </c>
      <c r="D85" s="139" t="s">
        <v>570</v>
      </c>
      <c r="E85" s="139" t="s">
        <v>673</v>
      </c>
      <c r="F85" s="138">
        <v>300010001</v>
      </c>
      <c r="G85" s="139" t="s">
        <v>1170</v>
      </c>
      <c r="H85" s="138" t="s">
        <v>674</v>
      </c>
      <c r="I85" s="139" t="s">
        <v>1171</v>
      </c>
      <c r="J85" s="138" t="s">
        <v>675</v>
      </c>
      <c r="K85" s="138">
        <v>45</v>
      </c>
      <c r="L85" s="139" t="s">
        <v>1199</v>
      </c>
      <c r="M85" s="139" t="s">
        <v>572</v>
      </c>
      <c r="N85" s="138">
        <v>4599</v>
      </c>
      <c r="O85" s="139" t="s">
        <v>1256</v>
      </c>
      <c r="P85" s="138">
        <v>4599006</v>
      </c>
      <c r="Q85" s="139" t="s">
        <v>1270</v>
      </c>
      <c r="R85" s="138">
        <v>459900600</v>
      </c>
      <c r="S85" s="139" t="s">
        <v>1271</v>
      </c>
      <c r="T85" s="140" t="s">
        <v>676</v>
      </c>
      <c r="U85" s="139">
        <v>0</v>
      </c>
      <c r="V85" s="139">
        <v>2</v>
      </c>
      <c r="W85" s="139" t="s">
        <v>574</v>
      </c>
      <c r="X85" s="139" t="s">
        <v>1974</v>
      </c>
      <c r="Y85" s="138">
        <v>0</v>
      </c>
      <c r="Z85" s="138">
        <v>2</v>
      </c>
      <c r="AA85" s="138">
        <v>0</v>
      </c>
      <c r="AB85" s="138">
        <v>0</v>
      </c>
      <c r="AC85" s="138">
        <v>2</v>
      </c>
      <c r="AD85" s="139">
        <v>0</v>
      </c>
      <c r="AE85" s="139">
        <v>120000000</v>
      </c>
      <c r="AF85" s="139">
        <v>0</v>
      </c>
      <c r="AG85" s="139">
        <v>0</v>
      </c>
      <c r="AH85" s="74">
        <v>120000000</v>
      </c>
      <c r="AI85" s="124"/>
      <c r="AJ85" s="76"/>
      <c r="AK85" s="128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</row>
    <row r="86" spans="1:51" s="60" customFormat="1" ht="42" customHeight="1" x14ac:dyDescent="0.3">
      <c r="A86" s="82">
        <f t="shared" si="1"/>
        <v>84</v>
      </c>
      <c r="B86" s="138">
        <v>68081</v>
      </c>
      <c r="C86" s="139" t="s">
        <v>1169</v>
      </c>
      <c r="D86" s="139" t="s">
        <v>570</v>
      </c>
      <c r="E86" s="139" t="s">
        <v>673</v>
      </c>
      <c r="F86" s="138">
        <v>300010001</v>
      </c>
      <c r="G86" s="139" t="s">
        <v>1170</v>
      </c>
      <c r="H86" s="138" t="s">
        <v>674</v>
      </c>
      <c r="I86" s="139" t="s">
        <v>1171</v>
      </c>
      <c r="J86" s="138" t="s">
        <v>675</v>
      </c>
      <c r="K86" s="138">
        <v>45</v>
      </c>
      <c r="L86" s="139" t="s">
        <v>1199</v>
      </c>
      <c r="M86" s="139" t="s">
        <v>572</v>
      </c>
      <c r="N86" s="138">
        <v>4599</v>
      </c>
      <c r="O86" s="139" t="s">
        <v>1256</v>
      </c>
      <c r="P86" s="138">
        <v>4599008</v>
      </c>
      <c r="Q86" s="139" t="s">
        <v>1284</v>
      </c>
      <c r="R86" s="138">
        <v>459900800</v>
      </c>
      <c r="S86" s="139" t="s">
        <v>1284</v>
      </c>
      <c r="T86" s="140" t="s">
        <v>677</v>
      </c>
      <c r="U86" s="139">
        <v>0</v>
      </c>
      <c r="V86" s="139">
        <v>1</v>
      </c>
      <c r="W86" s="139" t="s">
        <v>574</v>
      </c>
      <c r="X86" s="139" t="s">
        <v>1974</v>
      </c>
      <c r="Y86" s="138">
        <v>0</v>
      </c>
      <c r="Z86" s="138">
        <v>0</v>
      </c>
      <c r="AA86" s="138">
        <v>1</v>
      </c>
      <c r="AB86" s="138">
        <v>0</v>
      </c>
      <c r="AC86" s="138">
        <v>1</v>
      </c>
      <c r="AD86" s="139">
        <v>0</v>
      </c>
      <c r="AE86" s="139">
        <v>0</v>
      </c>
      <c r="AF86" s="139">
        <v>400000000</v>
      </c>
      <c r="AG86" s="139">
        <v>0</v>
      </c>
      <c r="AH86" s="74">
        <v>400000000</v>
      </c>
      <c r="AI86" s="124"/>
      <c r="AJ86" s="76"/>
      <c r="AK86" s="128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</row>
    <row r="87" spans="1:51" s="60" customFormat="1" ht="42" customHeight="1" x14ac:dyDescent="0.3">
      <c r="A87" s="82">
        <f t="shared" si="1"/>
        <v>85</v>
      </c>
      <c r="B87" s="138">
        <v>68081</v>
      </c>
      <c r="C87" s="139" t="s">
        <v>1169</v>
      </c>
      <c r="D87" s="139" t="s">
        <v>570</v>
      </c>
      <c r="E87" s="139" t="s">
        <v>673</v>
      </c>
      <c r="F87" s="138">
        <v>300010001</v>
      </c>
      <c r="G87" s="139" t="s">
        <v>1170</v>
      </c>
      <c r="H87" s="138" t="s">
        <v>674</v>
      </c>
      <c r="I87" s="139" t="s">
        <v>1171</v>
      </c>
      <c r="J87" s="138" t="s">
        <v>675</v>
      </c>
      <c r="K87" s="138">
        <v>45</v>
      </c>
      <c r="L87" s="139" t="s">
        <v>1199</v>
      </c>
      <c r="M87" s="139" t="s">
        <v>572</v>
      </c>
      <c r="N87" s="138">
        <v>4599</v>
      </c>
      <c r="O87" s="139" t="s">
        <v>1256</v>
      </c>
      <c r="P87" s="138">
        <v>4599011</v>
      </c>
      <c r="Q87" s="139" t="s">
        <v>1259</v>
      </c>
      <c r="R87" s="138">
        <v>459901100</v>
      </c>
      <c r="S87" s="139" t="s">
        <v>1259</v>
      </c>
      <c r="T87" s="140" t="s">
        <v>678</v>
      </c>
      <c r="U87" s="139">
        <v>0</v>
      </c>
      <c r="V87" s="139">
        <v>2</v>
      </c>
      <c r="W87" s="139" t="s">
        <v>574</v>
      </c>
      <c r="X87" s="139" t="s">
        <v>1974</v>
      </c>
      <c r="Y87" s="138">
        <v>1</v>
      </c>
      <c r="Z87" s="138">
        <v>1</v>
      </c>
      <c r="AA87" s="138">
        <v>0</v>
      </c>
      <c r="AB87" s="138">
        <v>0</v>
      </c>
      <c r="AC87" s="138">
        <v>2</v>
      </c>
      <c r="AD87" s="139">
        <v>300000000</v>
      </c>
      <c r="AE87" s="139">
        <v>200000000</v>
      </c>
      <c r="AF87" s="139">
        <v>0</v>
      </c>
      <c r="AG87" s="139">
        <v>0</v>
      </c>
      <c r="AH87" s="74">
        <v>500000000</v>
      </c>
      <c r="AI87" s="124"/>
      <c r="AJ87" s="76"/>
      <c r="AK87" s="128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</row>
    <row r="88" spans="1:51" s="60" customFormat="1" ht="43.5" customHeight="1" x14ac:dyDescent="0.3">
      <c r="A88" s="82">
        <f t="shared" si="1"/>
        <v>86</v>
      </c>
      <c r="B88" s="138">
        <v>68081</v>
      </c>
      <c r="C88" s="139" t="s">
        <v>1169</v>
      </c>
      <c r="D88" s="139" t="s">
        <v>570</v>
      </c>
      <c r="E88" s="139" t="s">
        <v>673</v>
      </c>
      <c r="F88" s="138">
        <v>300010001</v>
      </c>
      <c r="G88" s="139" t="s">
        <v>1170</v>
      </c>
      <c r="H88" s="138" t="s">
        <v>674</v>
      </c>
      <c r="I88" s="139" t="s">
        <v>1171</v>
      </c>
      <c r="J88" s="138" t="s">
        <v>675</v>
      </c>
      <c r="K88" s="138">
        <v>45</v>
      </c>
      <c r="L88" s="139" t="s">
        <v>1199</v>
      </c>
      <c r="M88" s="139" t="s">
        <v>572</v>
      </c>
      <c r="N88" s="138">
        <v>4599</v>
      </c>
      <c r="O88" s="139" t="s">
        <v>1256</v>
      </c>
      <c r="P88" s="138">
        <v>4599031</v>
      </c>
      <c r="Q88" s="139" t="s">
        <v>1203</v>
      </c>
      <c r="R88" s="138">
        <v>459903100</v>
      </c>
      <c r="S88" s="139" t="s">
        <v>1278</v>
      </c>
      <c r="T88" s="140" t="s">
        <v>679</v>
      </c>
      <c r="U88" s="139">
        <v>1</v>
      </c>
      <c r="V88" s="139">
        <v>4</v>
      </c>
      <c r="W88" s="139" t="s">
        <v>574</v>
      </c>
      <c r="X88" s="139" t="s">
        <v>1974</v>
      </c>
      <c r="Y88" s="138">
        <v>1</v>
      </c>
      <c r="Z88" s="138">
        <v>1</v>
      </c>
      <c r="AA88" s="138">
        <v>1</v>
      </c>
      <c r="AB88" s="138">
        <v>1</v>
      </c>
      <c r="AC88" s="138">
        <v>4</v>
      </c>
      <c r="AD88" s="139">
        <v>125000000</v>
      </c>
      <c r="AE88" s="139">
        <v>125000000</v>
      </c>
      <c r="AF88" s="139">
        <v>125000000</v>
      </c>
      <c r="AG88" s="139">
        <v>125000000</v>
      </c>
      <c r="AH88" s="74">
        <v>500000000</v>
      </c>
      <c r="AI88" s="124"/>
      <c r="AJ88" s="76"/>
      <c r="AK88" s="128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</row>
    <row r="89" spans="1:51" s="60" customFormat="1" ht="43.5" hidden="1" customHeight="1" x14ac:dyDescent="0.3">
      <c r="A89" s="82">
        <f t="shared" si="1"/>
        <v>87</v>
      </c>
      <c r="B89" s="138">
        <v>68081</v>
      </c>
      <c r="C89" s="139" t="s">
        <v>1169</v>
      </c>
      <c r="D89" s="139" t="s">
        <v>680</v>
      </c>
      <c r="E89" s="139" t="s">
        <v>681</v>
      </c>
      <c r="F89" s="138">
        <v>120210004</v>
      </c>
      <c r="G89" s="139" t="s">
        <v>1285</v>
      </c>
      <c r="H89" s="138" t="s">
        <v>1802</v>
      </c>
      <c r="I89" s="139" t="s">
        <v>828</v>
      </c>
      <c r="J89" s="138" t="s">
        <v>1803</v>
      </c>
      <c r="K89" s="138">
        <v>36</v>
      </c>
      <c r="L89" s="139" t="s">
        <v>210</v>
      </c>
      <c r="M89" s="139" t="s">
        <v>572</v>
      </c>
      <c r="N89" s="138">
        <v>3602</v>
      </c>
      <c r="O89" s="139" t="s">
        <v>1286</v>
      </c>
      <c r="P89" s="138">
        <v>3602024</v>
      </c>
      <c r="Q89" s="139" t="s">
        <v>1287</v>
      </c>
      <c r="R89" s="138">
        <v>360202400</v>
      </c>
      <c r="S89" s="139" t="s">
        <v>1288</v>
      </c>
      <c r="T89" s="140" t="s">
        <v>1804</v>
      </c>
      <c r="U89" s="139">
        <v>1</v>
      </c>
      <c r="V89" s="139">
        <v>1</v>
      </c>
      <c r="W89" s="139" t="s">
        <v>574</v>
      </c>
      <c r="X89" s="139" t="s">
        <v>1975</v>
      </c>
      <c r="Y89" s="138">
        <v>1</v>
      </c>
      <c r="Z89" s="138">
        <v>1</v>
      </c>
      <c r="AA89" s="138">
        <v>1</v>
      </c>
      <c r="AB89" s="138">
        <v>1</v>
      </c>
      <c r="AC89" s="138">
        <v>1</v>
      </c>
      <c r="AD89" s="139">
        <v>250000000</v>
      </c>
      <c r="AE89" s="139">
        <v>250000000</v>
      </c>
      <c r="AF89" s="139">
        <v>250000000</v>
      </c>
      <c r="AG89" s="139">
        <v>250000000</v>
      </c>
      <c r="AH89" s="74">
        <v>1000000000</v>
      </c>
      <c r="AI89" s="124"/>
      <c r="AJ89" s="76"/>
      <c r="AK89" s="128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</row>
    <row r="90" spans="1:51" s="60" customFormat="1" ht="43.5" hidden="1" customHeight="1" x14ac:dyDescent="0.3">
      <c r="A90" s="82">
        <f t="shared" si="1"/>
        <v>88</v>
      </c>
      <c r="B90" s="138">
        <v>68081</v>
      </c>
      <c r="C90" s="139" t="s">
        <v>1169</v>
      </c>
      <c r="D90" s="139" t="s">
        <v>680</v>
      </c>
      <c r="E90" s="139" t="s">
        <v>682</v>
      </c>
      <c r="F90" s="138">
        <v>160090005</v>
      </c>
      <c r="G90" s="139" t="s">
        <v>1289</v>
      </c>
      <c r="H90" s="138" t="s">
        <v>1805</v>
      </c>
      <c r="I90" s="139" t="s">
        <v>806</v>
      </c>
      <c r="J90" s="138" t="s">
        <v>1806</v>
      </c>
      <c r="K90" s="138">
        <v>36</v>
      </c>
      <c r="L90" s="139" t="s">
        <v>210</v>
      </c>
      <c r="M90" s="139" t="s">
        <v>683</v>
      </c>
      <c r="N90" s="138">
        <v>3602</v>
      </c>
      <c r="O90" s="139" t="s">
        <v>1286</v>
      </c>
      <c r="P90" s="138">
        <v>3602027</v>
      </c>
      <c r="Q90" s="139" t="s">
        <v>1290</v>
      </c>
      <c r="R90" s="138">
        <v>360202700</v>
      </c>
      <c r="S90" s="139" t="s">
        <v>1291</v>
      </c>
      <c r="T90" s="140" t="s">
        <v>684</v>
      </c>
      <c r="U90" s="139">
        <v>5</v>
      </c>
      <c r="V90" s="139">
        <v>5</v>
      </c>
      <c r="W90" s="139" t="s">
        <v>574</v>
      </c>
      <c r="X90" s="139" t="s">
        <v>1975</v>
      </c>
      <c r="Y90" s="138">
        <v>5</v>
      </c>
      <c r="Z90" s="138">
        <v>5</v>
      </c>
      <c r="AA90" s="138">
        <v>5</v>
      </c>
      <c r="AB90" s="138">
        <v>5</v>
      </c>
      <c r="AC90" s="138">
        <v>5</v>
      </c>
      <c r="AD90" s="139">
        <v>211690820.13999999</v>
      </c>
      <c r="AE90" s="139">
        <v>211690820.13999999</v>
      </c>
      <c r="AF90" s="139">
        <v>211690820.13999999</v>
      </c>
      <c r="AG90" s="139">
        <v>211690820.13999999</v>
      </c>
      <c r="AH90" s="74">
        <v>846763280.55999994</v>
      </c>
      <c r="AI90" s="124"/>
      <c r="AJ90" s="76"/>
      <c r="AK90" s="128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</row>
    <row r="91" spans="1:51" s="60" customFormat="1" ht="43.5" hidden="1" customHeight="1" x14ac:dyDescent="0.3">
      <c r="A91" s="82">
        <f t="shared" si="1"/>
        <v>89</v>
      </c>
      <c r="B91" s="138">
        <v>68081</v>
      </c>
      <c r="C91" s="139" t="s">
        <v>1169</v>
      </c>
      <c r="D91" s="139" t="s">
        <v>680</v>
      </c>
      <c r="E91" s="139" t="s">
        <v>682</v>
      </c>
      <c r="F91" s="138">
        <v>160090005</v>
      </c>
      <c r="G91" s="139" t="s">
        <v>1289</v>
      </c>
      <c r="H91" s="138" t="s">
        <v>1805</v>
      </c>
      <c r="I91" s="139" t="s">
        <v>806</v>
      </c>
      <c r="J91" s="138" t="s">
        <v>1806</v>
      </c>
      <c r="K91" s="138">
        <v>36</v>
      </c>
      <c r="L91" s="139" t="s">
        <v>210</v>
      </c>
      <c r="M91" s="139" t="s">
        <v>572</v>
      </c>
      <c r="N91" s="138">
        <v>3602</v>
      </c>
      <c r="O91" s="139" t="s">
        <v>1286</v>
      </c>
      <c r="P91" s="138">
        <v>3602030</v>
      </c>
      <c r="Q91" s="139" t="s">
        <v>1292</v>
      </c>
      <c r="R91" s="138">
        <v>360203000</v>
      </c>
      <c r="S91" s="139" t="s">
        <v>1293</v>
      </c>
      <c r="T91" s="140" t="s">
        <v>1807</v>
      </c>
      <c r="U91" s="139">
        <v>4</v>
      </c>
      <c r="V91" s="139">
        <v>4</v>
      </c>
      <c r="W91" s="139" t="s">
        <v>574</v>
      </c>
      <c r="X91" s="139" t="s">
        <v>1975</v>
      </c>
      <c r="Y91" s="138">
        <v>0</v>
      </c>
      <c r="Z91" s="138">
        <v>1</v>
      </c>
      <c r="AA91" s="138">
        <v>1</v>
      </c>
      <c r="AB91" s="138">
        <v>2</v>
      </c>
      <c r="AC91" s="138">
        <v>4</v>
      </c>
      <c r="AD91" s="139">
        <v>0</v>
      </c>
      <c r="AE91" s="139">
        <v>80000000</v>
      </c>
      <c r="AF91" s="139">
        <v>80000000</v>
      </c>
      <c r="AG91" s="139">
        <v>160000000</v>
      </c>
      <c r="AH91" s="74">
        <v>320000000</v>
      </c>
      <c r="AI91" s="124"/>
      <c r="AJ91" s="76"/>
      <c r="AK91" s="128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</row>
    <row r="92" spans="1:51" s="60" customFormat="1" ht="43.5" hidden="1" customHeight="1" x14ac:dyDescent="0.3">
      <c r="A92" s="82">
        <f t="shared" si="1"/>
        <v>90</v>
      </c>
      <c r="B92" s="138">
        <v>68081</v>
      </c>
      <c r="C92" s="139" t="s">
        <v>1169</v>
      </c>
      <c r="D92" s="139" t="s">
        <v>680</v>
      </c>
      <c r="E92" s="139" t="s">
        <v>682</v>
      </c>
      <c r="F92" s="138">
        <v>160090005</v>
      </c>
      <c r="G92" s="139" t="s">
        <v>1289</v>
      </c>
      <c r="H92" s="138" t="s">
        <v>1805</v>
      </c>
      <c r="I92" s="139" t="s">
        <v>806</v>
      </c>
      <c r="J92" s="138" t="s">
        <v>1806</v>
      </c>
      <c r="K92" s="138">
        <v>36</v>
      </c>
      <c r="L92" s="139" t="s">
        <v>210</v>
      </c>
      <c r="M92" s="139" t="s">
        <v>683</v>
      </c>
      <c r="N92" s="138">
        <v>3602</v>
      </c>
      <c r="O92" s="139" t="s">
        <v>1286</v>
      </c>
      <c r="P92" s="138">
        <v>3602032</v>
      </c>
      <c r="Q92" s="139" t="s">
        <v>1294</v>
      </c>
      <c r="R92" s="138">
        <v>360203200</v>
      </c>
      <c r="S92" s="139" t="s">
        <v>1295</v>
      </c>
      <c r="T92" s="140" t="s">
        <v>1808</v>
      </c>
      <c r="U92" s="139">
        <v>500</v>
      </c>
      <c r="V92" s="139">
        <v>1000</v>
      </c>
      <c r="W92" s="139" t="s">
        <v>574</v>
      </c>
      <c r="X92" s="139" t="s">
        <v>1975</v>
      </c>
      <c r="Y92" s="138">
        <v>250</v>
      </c>
      <c r="Z92" s="138">
        <v>250</v>
      </c>
      <c r="AA92" s="138">
        <v>250</v>
      </c>
      <c r="AB92" s="138">
        <v>250</v>
      </c>
      <c r="AC92" s="138">
        <v>1000</v>
      </c>
      <c r="AD92" s="139">
        <v>250000000</v>
      </c>
      <c r="AE92" s="139">
        <v>250000000</v>
      </c>
      <c r="AF92" s="139">
        <v>250000000</v>
      </c>
      <c r="AG92" s="139">
        <v>250000000</v>
      </c>
      <c r="AH92" s="74">
        <v>1000000000</v>
      </c>
      <c r="AI92" s="124"/>
      <c r="AJ92" s="76"/>
      <c r="AK92" s="128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</row>
    <row r="93" spans="1:51" s="60" customFormat="1" ht="43.5" hidden="1" customHeight="1" x14ac:dyDescent="0.3">
      <c r="A93" s="82">
        <f t="shared" si="1"/>
        <v>91</v>
      </c>
      <c r="B93" s="138">
        <v>68081</v>
      </c>
      <c r="C93" s="139" t="s">
        <v>1169</v>
      </c>
      <c r="D93" s="139" t="s">
        <v>680</v>
      </c>
      <c r="E93" s="139" t="s">
        <v>681</v>
      </c>
      <c r="F93" s="138">
        <v>120210004</v>
      </c>
      <c r="G93" s="139" t="s">
        <v>1285</v>
      </c>
      <c r="H93" s="138" t="s">
        <v>1802</v>
      </c>
      <c r="I93" s="139" t="s">
        <v>828</v>
      </c>
      <c r="J93" s="138" t="s">
        <v>1803</v>
      </c>
      <c r="K93" s="138">
        <v>36</v>
      </c>
      <c r="L93" s="139" t="s">
        <v>210</v>
      </c>
      <c r="M93" s="139" t="s">
        <v>683</v>
      </c>
      <c r="N93" s="138">
        <v>3602</v>
      </c>
      <c r="O93" s="139" t="s">
        <v>1286</v>
      </c>
      <c r="P93" s="138">
        <v>3602033</v>
      </c>
      <c r="Q93" s="139" t="s">
        <v>1296</v>
      </c>
      <c r="R93" s="138">
        <v>360203300</v>
      </c>
      <c r="S93" s="139" t="s">
        <v>1297</v>
      </c>
      <c r="T93" s="140" t="s">
        <v>1809</v>
      </c>
      <c r="U93" s="139">
        <v>300</v>
      </c>
      <c r="V93" s="139">
        <v>520</v>
      </c>
      <c r="W93" s="139" t="s">
        <v>574</v>
      </c>
      <c r="X93" s="139" t="s">
        <v>1975</v>
      </c>
      <c r="Y93" s="138">
        <v>130</v>
      </c>
      <c r="Z93" s="138">
        <v>130</v>
      </c>
      <c r="AA93" s="138">
        <v>130</v>
      </c>
      <c r="AB93" s="138">
        <v>130</v>
      </c>
      <c r="AC93" s="138">
        <v>520</v>
      </c>
      <c r="AD93" s="139">
        <v>500000000</v>
      </c>
      <c r="AE93" s="139">
        <v>500000000</v>
      </c>
      <c r="AF93" s="139">
        <v>500000000</v>
      </c>
      <c r="AG93" s="139">
        <v>500000000</v>
      </c>
      <c r="AH93" s="74">
        <v>2000000000</v>
      </c>
      <c r="AI93" s="124"/>
      <c r="AJ93" s="76"/>
      <c r="AK93" s="128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</row>
    <row r="94" spans="1:51" s="60" customFormat="1" ht="43.5" hidden="1" customHeight="1" x14ac:dyDescent="0.3">
      <c r="A94" s="82">
        <f t="shared" si="1"/>
        <v>92</v>
      </c>
      <c r="B94" s="138">
        <v>68081</v>
      </c>
      <c r="C94" s="139" t="s">
        <v>1169</v>
      </c>
      <c r="D94" s="139" t="s">
        <v>680</v>
      </c>
      <c r="E94" s="139" t="s">
        <v>682</v>
      </c>
      <c r="F94" s="138">
        <v>160090005</v>
      </c>
      <c r="G94" s="139" t="s">
        <v>1289</v>
      </c>
      <c r="H94" s="138" t="s">
        <v>1805</v>
      </c>
      <c r="I94" s="139" t="s">
        <v>806</v>
      </c>
      <c r="J94" s="138" t="s">
        <v>1806</v>
      </c>
      <c r="K94" s="138">
        <v>36</v>
      </c>
      <c r="L94" s="139" t="s">
        <v>210</v>
      </c>
      <c r="M94" s="139" t="s">
        <v>685</v>
      </c>
      <c r="N94" s="138">
        <v>3603</v>
      </c>
      <c r="O94" s="139" t="s">
        <v>1298</v>
      </c>
      <c r="P94" s="138">
        <v>3603002</v>
      </c>
      <c r="Q94" s="139" t="s">
        <v>1299</v>
      </c>
      <c r="R94" s="138">
        <v>360300200</v>
      </c>
      <c r="S94" s="139" t="s">
        <v>1300</v>
      </c>
      <c r="T94" s="140" t="s">
        <v>686</v>
      </c>
      <c r="U94" s="139">
        <v>0</v>
      </c>
      <c r="V94" s="139">
        <v>1000</v>
      </c>
      <c r="W94" s="139" t="s">
        <v>591</v>
      </c>
      <c r="X94" s="139" t="s">
        <v>1975</v>
      </c>
      <c r="Y94" s="138">
        <v>250</v>
      </c>
      <c r="Z94" s="138">
        <v>250</v>
      </c>
      <c r="AA94" s="138">
        <v>250</v>
      </c>
      <c r="AB94" s="138">
        <v>250</v>
      </c>
      <c r="AC94" s="138">
        <v>1000</v>
      </c>
      <c r="AD94" s="139">
        <v>250000000</v>
      </c>
      <c r="AE94" s="139">
        <v>250000000</v>
      </c>
      <c r="AF94" s="139">
        <v>250000000</v>
      </c>
      <c r="AG94" s="139">
        <v>250000000</v>
      </c>
      <c r="AH94" s="74">
        <v>1000000000</v>
      </c>
      <c r="AI94" s="124"/>
      <c r="AJ94" s="76"/>
      <c r="AK94" s="128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</row>
    <row r="95" spans="1:51" s="60" customFormat="1" ht="43.5" hidden="1" customHeight="1" x14ac:dyDescent="0.3">
      <c r="A95" s="82">
        <f t="shared" si="1"/>
        <v>93</v>
      </c>
      <c r="B95" s="138">
        <v>68081</v>
      </c>
      <c r="C95" s="139" t="s">
        <v>1169</v>
      </c>
      <c r="D95" s="139" t="s">
        <v>680</v>
      </c>
      <c r="E95" s="139" t="s">
        <v>682</v>
      </c>
      <c r="F95" s="138">
        <v>160090005</v>
      </c>
      <c r="G95" s="139" t="s">
        <v>1289</v>
      </c>
      <c r="H95" s="138" t="s">
        <v>1805</v>
      </c>
      <c r="I95" s="139" t="s">
        <v>806</v>
      </c>
      <c r="J95" s="138" t="s">
        <v>1806</v>
      </c>
      <c r="K95" s="138">
        <v>36</v>
      </c>
      <c r="L95" s="139" t="s">
        <v>210</v>
      </c>
      <c r="M95" s="139" t="s">
        <v>683</v>
      </c>
      <c r="N95" s="138">
        <v>3604</v>
      </c>
      <c r="O95" s="139" t="s">
        <v>1301</v>
      </c>
      <c r="P95" s="138">
        <v>3604014</v>
      </c>
      <c r="Q95" s="139" t="s">
        <v>1250</v>
      </c>
      <c r="R95" s="138">
        <v>360401400</v>
      </c>
      <c r="S95" s="139" t="s">
        <v>1302</v>
      </c>
      <c r="T95" s="140" t="s">
        <v>687</v>
      </c>
      <c r="U95" s="139">
        <v>0</v>
      </c>
      <c r="V95" s="139">
        <v>1</v>
      </c>
      <c r="W95" s="139" t="s">
        <v>574</v>
      </c>
      <c r="X95" s="139" t="s">
        <v>1975</v>
      </c>
      <c r="Y95" s="138">
        <v>0</v>
      </c>
      <c r="Z95" s="138">
        <v>1</v>
      </c>
      <c r="AA95" s="138">
        <v>0</v>
      </c>
      <c r="AB95" s="138">
        <v>0</v>
      </c>
      <c r="AC95" s="138">
        <v>1</v>
      </c>
      <c r="AD95" s="139">
        <v>0</v>
      </c>
      <c r="AE95" s="139">
        <v>800000000</v>
      </c>
      <c r="AF95" s="139">
        <v>0</v>
      </c>
      <c r="AG95" s="139">
        <v>0</v>
      </c>
      <c r="AH95" s="74">
        <v>800000000</v>
      </c>
      <c r="AI95" s="124"/>
      <c r="AJ95" s="76"/>
      <c r="AK95" s="128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</row>
    <row r="96" spans="1:51" s="60" customFormat="1" ht="43.5" hidden="1" customHeight="1" x14ac:dyDescent="0.3">
      <c r="A96" s="82">
        <f t="shared" si="1"/>
        <v>94</v>
      </c>
      <c r="B96" s="138">
        <v>68081</v>
      </c>
      <c r="C96" s="139" t="s">
        <v>1169</v>
      </c>
      <c r="D96" s="139" t="s">
        <v>680</v>
      </c>
      <c r="E96" s="139" t="s">
        <v>688</v>
      </c>
      <c r="F96" s="138">
        <v>280010004</v>
      </c>
      <c r="G96" s="139" t="s">
        <v>1303</v>
      </c>
      <c r="H96" s="138">
        <v>0</v>
      </c>
      <c r="I96" s="139" t="s">
        <v>574</v>
      </c>
      <c r="J96" s="138" t="s">
        <v>1810</v>
      </c>
      <c r="K96" s="138">
        <v>35</v>
      </c>
      <c r="L96" s="139" t="s">
        <v>265</v>
      </c>
      <c r="M96" s="139" t="s">
        <v>689</v>
      </c>
      <c r="N96" s="138">
        <v>3502</v>
      </c>
      <c r="O96" s="139" t="s">
        <v>1304</v>
      </c>
      <c r="P96" s="138">
        <v>3502002</v>
      </c>
      <c r="Q96" s="139" t="s">
        <v>1226</v>
      </c>
      <c r="R96" s="138">
        <v>350200200</v>
      </c>
      <c r="S96" s="139" t="s">
        <v>1305</v>
      </c>
      <c r="T96" s="140" t="s">
        <v>1811</v>
      </c>
      <c r="U96" s="139">
        <v>2</v>
      </c>
      <c r="V96" s="139">
        <v>3</v>
      </c>
      <c r="W96" s="139" t="s">
        <v>574</v>
      </c>
      <c r="X96" s="139" t="s">
        <v>1975</v>
      </c>
      <c r="Y96" s="138">
        <v>0</v>
      </c>
      <c r="Z96" s="138">
        <v>2</v>
      </c>
      <c r="AA96" s="138">
        <v>1</v>
      </c>
      <c r="AB96" s="138">
        <v>0</v>
      </c>
      <c r="AC96" s="138">
        <v>3</v>
      </c>
      <c r="AD96" s="139">
        <v>0</v>
      </c>
      <c r="AE96" s="139">
        <v>167226963</v>
      </c>
      <c r="AF96" s="139">
        <v>83613481</v>
      </c>
      <c r="AG96" s="139">
        <v>0</v>
      </c>
      <c r="AH96" s="74">
        <v>250840444</v>
      </c>
      <c r="AI96" s="124"/>
      <c r="AJ96" s="76"/>
      <c r="AK96" s="128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</row>
    <row r="97" spans="1:51" s="60" customFormat="1" ht="43.5" hidden="1" customHeight="1" x14ac:dyDescent="0.3">
      <c r="A97" s="82">
        <f t="shared" si="1"/>
        <v>95</v>
      </c>
      <c r="B97" s="138">
        <v>68081</v>
      </c>
      <c r="C97" s="139" t="s">
        <v>1169</v>
      </c>
      <c r="D97" s="139" t="s">
        <v>680</v>
      </c>
      <c r="E97" s="139" t="s">
        <v>688</v>
      </c>
      <c r="F97" s="138">
        <v>280010004</v>
      </c>
      <c r="G97" s="139" t="s">
        <v>1303</v>
      </c>
      <c r="H97" s="138">
        <v>0</v>
      </c>
      <c r="I97" s="139" t="s">
        <v>574</v>
      </c>
      <c r="J97" s="138" t="s">
        <v>1810</v>
      </c>
      <c r="K97" s="138">
        <v>35</v>
      </c>
      <c r="L97" s="139" t="s">
        <v>265</v>
      </c>
      <c r="M97" s="139" t="s">
        <v>689</v>
      </c>
      <c r="N97" s="138">
        <v>3502</v>
      </c>
      <c r="O97" s="139" t="s">
        <v>1304</v>
      </c>
      <c r="P97" s="138">
        <v>3502015</v>
      </c>
      <c r="Q97" s="139" t="s">
        <v>1306</v>
      </c>
      <c r="R97" s="138">
        <v>350201502</v>
      </c>
      <c r="S97" s="139" t="s">
        <v>1307</v>
      </c>
      <c r="T97" s="140" t="s">
        <v>1812</v>
      </c>
      <c r="U97" s="139">
        <v>0</v>
      </c>
      <c r="V97" s="139">
        <v>50</v>
      </c>
      <c r="W97" s="139" t="s">
        <v>574</v>
      </c>
      <c r="X97" s="139" t="s">
        <v>1975</v>
      </c>
      <c r="Y97" s="138">
        <v>0</v>
      </c>
      <c r="Z97" s="138">
        <v>25</v>
      </c>
      <c r="AA97" s="138">
        <v>25</v>
      </c>
      <c r="AB97" s="138">
        <v>0</v>
      </c>
      <c r="AC97" s="138">
        <v>50</v>
      </c>
      <c r="AD97" s="139">
        <v>0</v>
      </c>
      <c r="AE97" s="139">
        <v>8251330</v>
      </c>
      <c r="AF97" s="139">
        <v>8251331</v>
      </c>
      <c r="AG97" s="139">
        <v>0</v>
      </c>
      <c r="AH97" s="74">
        <v>16502661</v>
      </c>
      <c r="AI97" s="124"/>
      <c r="AJ97" s="76"/>
      <c r="AK97" s="128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</row>
    <row r="98" spans="1:51" s="60" customFormat="1" ht="43.5" hidden="1" customHeight="1" x14ac:dyDescent="0.3">
      <c r="A98" s="82">
        <f t="shared" si="1"/>
        <v>96</v>
      </c>
      <c r="B98" s="138">
        <v>68081</v>
      </c>
      <c r="C98" s="139" t="s">
        <v>1169</v>
      </c>
      <c r="D98" s="139" t="s">
        <v>680</v>
      </c>
      <c r="E98" s="139" t="s">
        <v>688</v>
      </c>
      <c r="F98" s="138">
        <v>280010004</v>
      </c>
      <c r="G98" s="139" t="s">
        <v>1303</v>
      </c>
      <c r="H98" s="138">
        <v>0</v>
      </c>
      <c r="I98" s="139" t="s">
        <v>574</v>
      </c>
      <c r="J98" s="138" t="s">
        <v>1810</v>
      </c>
      <c r="K98" s="138">
        <v>35</v>
      </c>
      <c r="L98" s="139" t="s">
        <v>265</v>
      </c>
      <c r="M98" s="139" t="s">
        <v>689</v>
      </c>
      <c r="N98" s="138">
        <v>3502</v>
      </c>
      <c r="O98" s="139" t="s">
        <v>1304</v>
      </c>
      <c r="P98" s="138">
        <v>3502036</v>
      </c>
      <c r="Q98" s="139" t="s">
        <v>1308</v>
      </c>
      <c r="R98" s="138">
        <v>350203600</v>
      </c>
      <c r="S98" s="139" t="s">
        <v>1309</v>
      </c>
      <c r="T98" s="140" t="s">
        <v>1813</v>
      </c>
      <c r="U98" s="139">
        <v>1</v>
      </c>
      <c r="V98" s="139">
        <v>1</v>
      </c>
      <c r="W98" s="139" t="s">
        <v>574</v>
      </c>
      <c r="X98" s="139" t="s">
        <v>1975</v>
      </c>
      <c r="Y98" s="138">
        <v>0</v>
      </c>
      <c r="Z98" s="138">
        <v>0</v>
      </c>
      <c r="AA98" s="138">
        <v>1</v>
      </c>
      <c r="AB98" s="138">
        <v>0</v>
      </c>
      <c r="AC98" s="138">
        <v>1</v>
      </c>
      <c r="AD98" s="139">
        <v>0</v>
      </c>
      <c r="AE98" s="139">
        <v>0</v>
      </c>
      <c r="AF98" s="139">
        <v>112218093</v>
      </c>
      <c r="AG98" s="139"/>
      <c r="AH98" s="74">
        <v>112218093</v>
      </c>
      <c r="AI98" s="124"/>
      <c r="AJ98" s="76"/>
      <c r="AK98" s="128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</row>
    <row r="99" spans="1:51" s="60" customFormat="1" ht="43.5" hidden="1" customHeight="1" x14ac:dyDescent="0.3">
      <c r="A99" s="82">
        <f t="shared" si="1"/>
        <v>97</v>
      </c>
      <c r="B99" s="138">
        <v>68081</v>
      </c>
      <c r="C99" s="139" t="s">
        <v>1169</v>
      </c>
      <c r="D99" s="139" t="s">
        <v>680</v>
      </c>
      <c r="E99" s="139" t="s">
        <v>688</v>
      </c>
      <c r="F99" s="138">
        <v>280010004</v>
      </c>
      <c r="G99" s="139" t="s">
        <v>1303</v>
      </c>
      <c r="H99" s="138">
        <v>0</v>
      </c>
      <c r="I99" s="139" t="s">
        <v>574</v>
      </c>
      <c r="J99" s="138" t="s">
        <v>1810</v>
      </c>
      <c r="K99" s="138">
        <v>35</v>
      </c>
      <c r="L99" s="139" t="s">
        <v>265</v>
      </c>
      <c r="M99" s="139" t="s">
        <v>689</v>
      </c>
      <c r="N99" s="138">
        <v>3502</v>
      </c>
      <c r="O99" s="139" t="s">
        <v>1304</v>
      </c>
      <c r="P99" s="138">
        <v>3502049</v>
      </c>
      <c r="Q99" s="139" t="s">
        <v>1310</v>
      </c>
      <c r="R99" s="138">
        <v>350204900</v>
      </c>
      <c r="S99" s="139" t="s">
        <v>1311</v>
      </c>
      <c r="T99" s="140" t="s">
        <v>690</v>
      </c>
      <c r="U99" s="139">
        <v>0</v>
      </c>
      <c r="V99" s="139">
        <v>3</v>
      </c>
      <c r="W99" s="139" t="s">
        <v>574</v>
      </c>
      <c r="X99" s="139" t="s">
        <v>1975</v>
      </c>
      <c r="Y99" s="138">
        <v>0</v>
      </c>
      <c r="Z99" s="138">
        <v>2</v>
      </c>
      <c r="AA99" s="138">
        <v>1</v>
      </c>
      <c r="AB99" s="138">
        <v>0</v>
      </c>
      <c r="AC99" s="138">
        <v>3</v>
      </c>
      <c r="AD99" s="139">
        <v>0</v>
      </c>
      <c r="AE99" s="139">
        <v>35205677</v>
      </c>
      <c r="AF99" s="139">
        <v>17602838</v>
      </c>
      <c r="AG99" s="139">
        <v>0</v>
      </c>
      <c r="AH99" s="74">
        <v>52808515</v>
      </c>
      <c r="AI99" s="124"/>
      <c r="AJ99" s="76"/>
      <c r="AK99" s="128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</row>
    <row r="100" spans="1:51" s="60" customFormat="1" ht="43.5" hidden="1" customHeight="1" x14ac:dyDescent="0.3">
      <c r="A100" s="82">
        <f t="shared" si="1"/>
        <v>98</v>
      </c>
      <c r="B100" s="138">
        <v>68081</v>
      </c>
      <c r="C100" s="139" t="s">
        <v>1169</v>
      </c>
      <c r="D100" s="139" t="s">
        <v>680</v>
      </c>
      <c r="E100" s="139" t="s">
        <v>688</v>
      </c>
      <c r="F100" s="138">
        <v>280010004</v>
      </c>
      <c r="G100" s="139" t="s">
        <v>1303</v>
      </c>
      <c r="H100" s="138">
        <v>0</v>
      </c>
      <c r="I100" s="139" t="s">
        <v>574</v>
      </c>
      <c r="J100" s="138" t="s">
        <v>1810</v>
      </c>
      <c r="K100" s="138">
        <v>35</v>
      </c>
      <c r="L100" s="139" t="s">
        <v>265</v>
      </c>
      <c r="M100" s="139" t="s">
        <v>689</v>
      </c>
      <c r="N100" s="138">
        <v>3502</v>
      </c>
      <c r="O100" s="139" t="s">
        <v>1304</v>
      </c>
      <c r="P100" s="138">
        <v>3502037</v>
      </c>
      <c r="Q100" s="139" t="s">
        <v>1312</v>
      </c>
      <c r="R100" s="138">
        <v>350203700</v>
      </c>
      <c r="S100" s="139" t="s">
        <v>1313</v>
      </c>
      <c r="T100" s="140" t="s">
        <v>691</v>
      </c>
      <c r="U100" s="139">
        <v>1</v>
      </c>
      <c r="V100" s="139">
        <v>1</v>
      </c>
      <c r="W100" s="139" t="s">
        <v>574</v>
      </c>
      <c r="X100" s="139" t="s">
        <v>1975</v>
      </c>
      <c r="Y100" s="138">
        <v>0</v>
      </c>
      <c r="Z100" s="138">
        <v>0</v>
      </c>
      <c r="AA100" s="138">
        <v>1</v>
      </c>
      <c r="AB100" s="138">
        <v>0</v>
      </c>
      <c r="AC100" s="138">
        <v>1</v>
      </c>
      <c r="AD100" s="139">
        <v>0</v>
      </c>
      <c r="AE100" s="139">
        <v>0</v>
      </c>
      <c r="AF100" s="139">
        <v>198031930</v>
      </c>
      <c r="AG100" s="139">
        <v>0</v>
      </c>
      <c r="AH100" s="74">
        <v>198031930</v>
      </c>
      <c r="AI100" s="124"/>
      <c r="AJ100" s="76"/>
      <c r="AK100" s="128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</row>
    <row r="101" spans="1:51" s="60" customFormat="1" ht="43.5" hidden="1" customHeight="1" x14ac:dyDescent="0.3">
      <c r="A101" s="82">
        <f t="shared" si="1"/>
        <v>99</v>
      </c>
      <c r="B101" s="138">
        <v>68081</v>
      </c>
      <c r="C101" s="139" t="s">
        <v>1169</v>
      </c>
      <c r="D101" s="139" t="s">
        <v>680</v>
      </c>
      <c r="E101" s="139" t="s">
        <v>688</v>
      </c>
      <c r="F101" s="138">
        <v>280010004</v>
      </c>
      <c r="G101" s="139" t="s">
        <v>1303</v>
      </c>
      <c r="H101" s="138">
        <v>0</v>
      </c>
      <c r="I101" s="139" t="s">
        <v>574</v>
      </c>
      <c r="J101" s="138" t="s">
        <v>1810</v>
      </c>
      <c r="K101" s="138">
        <v>35</v>
      </c>
      <c r="L101" s="139" t="s">
        <v>265</v>
      </c>
      <c r="M101" s="139" t="s">
        <v>689</v>
      </c>
      <c r="N101" s="138">
        <v>3502</v>
      </c>
      <c r="O101" s="139" t="s">
        <v>1304</v>
      </c>
      <c r="P101" s="138">
        <v>3502043</v>
      </c>
      <c r="Q101" s="139" t="s">
        <v>1314</v>
      </c>
      <c r="R101" s="138">
        <v>350204300</v>
      </c>
      <c r="S101" s="139" t="s">
        <v>1314</v>
      </c>
      <c r="T101" s="140" t="s">
        <v>1814</v>
      </c>
      <c r="U101" s="139">
        <v>0</v>
      </c>
      <c r="V101" s="139">
        <v>1</v>
      </c>
      <c r="W101" s="139" t="s">
        <v>574</v>
      </c>
      <c r="X101" s="139" t="s">
        <v>1976</v>
      </c>
      <c r="Y101" s="138">
        <v>0</v>
      </c>
      <c r="Z101" s="138">
        <v>0</v>
      </c>
      <c r="AA101" s="138">
        <v>0.5</v>
      </c>
      <c r="AB101" s="138">
        <v>0.5</v>
      </c>
      <c r="AC101" s="138">
        <v>1</v>
      </c>
      <c r="AD101" s="139">
        <v>0</v>
      </c>
      <c r="AE101" s="139">
        <v>0</v>
      </c>
      <c r="AF101" s="139">
        <v>245889646</v>
      </c>
      <c r="AG101" s="139">
        <v>245889646</v>
      </c>
      <c r="AH101" s="74">
        <v>491779292</v>
      </c>
      <c r="AI101" s="124"/>
      <c r="AJ101" s="76" t="s">
        <v>692</v>
      </c>
      <c r="AK101" s="128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</row>
    <row r="102" spans="1:51" s="60" customFormat="1" ht="43.5" hidden="1" customHeight="1" x14ac:dyDescent="0.3">
      <c r="A102" s="82">
        <f t="shared" si="1"/>
        <v>100</v>
      </c>
      <c r="B102" s="138">
        <v>68081</v>
      </c>
      <c r="C102" s="139" t="s">
        <v>1169</v>
      </c>
      <c r="D102" s="139" t="s">
        <v>680</v>
      </c>
      <c r="E102" s="139" t="s">
        <v>688</v>
      </c>
      <c r="F102" s="138">
        <v>280010004</v>
      </c>
      <c r="G102" s="139" t="s">
        <v>1303</v>
      </c>
      <c r="H102" s="138">
        <v>0</v>
      </c>
      <c r="I102" s="139" t="s">
        <v>574</v>
      </c>
      <c r="J102" s="138" t="s">
        <v>1810</v>
      </c>
      <c r="K102" s="138">
        <v>35</v>
      </c>
      <c r="L102" s="139" t="s">
        <v>265</v>
      </c>
      <c r="M102" s="139" t="s">
        <v>689</v>
      </c>
      <c r="N102" s="138">
        <v>3502</v>
      </c>
      <c r="O102" s="139" t="s">
        <v>1304</v>
      </c>
      <c r="P102" s="138">
        <v>3502046</v>
      </c>
      <c r="Q102" s="139" t="s">
        <v>1315</v>
      </c>
      <c r="R102" s="138">
        <v>350204600</v>
      </c>
      <c r="S102" s="139" t="s">
        <v>1316</v>
      </c>
      <c r="T102" s="140" t="s">
        <v>1815</v>
      </c>
      <c r="U102" s="139">
        <v>3</v>
      </c>
      <c r="V102" s="139">
        <v>4</v>
      </c>
      <c r="W102" s="139" t="s">
        <v>574</v>
      </c>
      <c r="X102" s="139" t="s">
        <v>1975</v>
      </c>
      <c r="Y102" s="138">
        <v>1</v>
      </c>
      <c r="Z102" s="138">
        <v>1</v>
      </c>
      <c r="AA102" s="138">
        <v>1</v>
      </c>
      <c r="AB102" s="138">
        <v>1</v>
      </c>
      <c r="AC102" s="138">
        <v>4</v>
      </c>
      <c r="AD102" s="139">
        <v>25084045</v>
      </c>
      <c r="AE102" s="139">
        <v>75252133</v>
      </c>
      <c r="AF102" s="139">
        <v>75252133</v>
      </c>
      <c r="AG102" s="139">
        <v>75252133</v>
      </c>
      <c r="AH102" s="74">
        <v>250840444</v>
      </c>
      <c r="AI102" s="124"/>
      <c r="AJ102" s="76"/>
      <c r="AK102" s="128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</row>
    <row r="103" spans="1:51" s="60" customFormat="1" ht="43.5" hidden="1" customHeight="1" x14ac:dyDescent="0.3">
      <c r="A103" s="82">
        <f t="shared" si="1"/>
        <v>101</v>
      </c>
      <c r="B103" s="138">
        <v>68081</v>
      </c>
      <c r="C103" s="139" t="s">
        <v>1169</v>
      </c>
      <c r="D103" s="139" t="s">
        <v>680</v>
      </c>
      <c r="E103" s="139" t="s">
        <v>688</v>
      </c>
      <c r="F103" s="138">
        <v>280010004</v>
      </c>
      <c r="G103" s="139" t="s">
        <v>1303</v>
      </c>
      <c r="H103" s="138">
        <v>0</v>
      </c>
      <c r="I103" s="139" t="s">
        <v>574</v>
      </c>
      <c r="J103" s="138" t="s">
        <v>1810</v>
      </c>
      <c r="K103" s="138">
        <v>35</v>
      </c>
      <c r="L103" s="139" t="s">
        <v>265</v>
      </c>
      <c r="M103" s="139" t="s">
        <v>689</v>
      </c>
      <c r="N103" s="138">
        <v>3502</v>
      </c>
      <c r="O103" s="139" t="s">
        <v>1304</v>
      </c>
      <c r="P103" s="138">
        <v>3502059</v>
      </c>
      <c r="Q103" s="139" t="s">
        <v>1317</v>
      </c>
      <c r="R103" s="138">
        <v>350205900</v>
      </c>
      <c r="S103" s="139" t="s">
        <v>1318</v>
      </c>
      <c r="T103" s="140" t="s">
        <v>1816</v>
      </c>
      <c r="U103" s="139">
        <v>0</v>
      </c>
      <c r="V103" s="139">
        <v>1</v>
      </c>
      <c r="W103" s="139" t="s">
        <v>574</v>
      </c>
      <c r="X103" s="139" t="s">
        <v>1975</v>
      </c>
      <c r="Y103" s="138">
        <v>0</v>
      </c>
      <c r="Z103" s="138">
        <v>0</v>
      </c>
      <c r="AA103" s="138">
        <v>0</v>
      </c>
      <c r="AB103" s="138">
        <v>1</v>
      </c>
      <c r="AC103" s="138">
        <v>1</v>
      </c>
      <c r="AD103" s="139">
        <v>0</v>
      </c>
      <c r="AE103" s="139">
        <v>0</v>
      </c>
      <c r="AF103" s="139">
        <v>0</v>
      </c>
      <c r="AG103" s="139">
        <v>231037251</v>
      </c>
      <c r="AH103" s="74">
        <v>231037251</v>
      </c>
      <c r="AI103" s="124"/>
      <c r="AJ103" s="76"/>
      <c r="AK103" s="128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</row>
    <row r="104" spans="1:51" s="60" customFormat="1" ht="43.5" hidden="1" customHeight="1" x14ac:dyDescent="0.3">
      <c r="A104" s="82">
        <f t="shared" si="1"/>
        <v>102</v>
      </c>
      <c r="B104" s="138">
        <v>68081</v>
      </c>
      <c r="C104" s="139" t="s">
        <v>1169</v>
      </c>
      <c r="D104" s="139" t="s">
        <v>680</v>
      </c>
      <c r="E104" s="139" t="s">
        <v>688</v>
      </c>
      <c r="F104" s="138">
        <v>280010004</v>
      </c>
      <c r="G104" s="139" t="s">
        <v>1303</v>
      </c>
      <c r="H104" s="138">
        <v>0</v>
      </c>
      <c r="I104" s="139" t="s">
        <v>574</v>
      </c>
      <c r="J104" s="138" t="s">
        <v>1810</v>
      </c>
      <c r="K104" s="138">
        <v>35</v>
      </c>
      <c r="L104" s="139" t="s">
        <v>265</v>
      </c>
      <c r="M104" s="139" t="s">
        <v>689</v>
      </c>
      <c r="N104" s="138">
        <v>3502</v>
      </c>
      <c r="O104" s="139" t="s">
        <v>1304</v>
      </c>
      <c r="P104" s="138">
        <v>3502066</v>
      </c>
      <c r="Q104" s="139" t="s">
        <v>1319</v>
      </c>
      <c r="R104" s="138">
        <v>350206600</v>
      </c>
      <c r="S104" s="139" t="s">
        <v>1320</v>
      </c>
      <c r="T104" s="140" t="s">
        <v>1817</v>
      </c>
      <c r="U104" s="139">
        <v>1</v>
      </c>
      <c r="V104" s="139">
        <v>1</v>
      </c>
      <c r="W104" s="139" t="s">
        <v>574</v>
      </c>
      <c r="X104" s="139" t="s">
        <v>1975</v>
      </c>
      <c r="Y104" s="138">
        <v>0</v>
      </c>
      <c r="Z104" s="138">
        <v>0</v>
      </c>
      <c r="AA104" s="138">
        <v>0.5</v>
      </c>
      <c r="AB104" s="138">
        <v>0.5</v>
      </c>
      <c r="AC104" s="138">
        <v>1</v>
      </c>
      <c r="AD104" s="139">
        <v>0</v>
      </c>
      <c r="AE104" s="139">
        <v>0</v>
      </c>
      <c r="AF104" s="139">
        <v>1155186255</v>
      </c>
      <c r="AG104" s="139">
        <v>1155186255</v>
      </c>
      <c r="AH104" s="74">
        <v>2310372510</v>
      </c>
      <c r="AI104" s="124"/>
      <c r="AJ104" s="76" t="s">
        <v>692</v>
      </c>
      <c r="AK104" s="128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</row>
    <row r="105" spans="1:51" s="60" customFormat="1" ht="43.5" hidden="1" customHeight="1" x14ac:dyDescent="0.3">
      <c r="A105" s="82">
        <f t="shared" si="1"/>
        <v>103</v>
      </c>
      <c r="B105" s="138">
        <v>68081</v>
      </c>
      <c r="C105" s="139" t="s">
        <v>1169</v>
      </c>
      <c r="D105" s="139" t="s">
        <v>680</v>
      </c>
      <c r="E105" s="139" t="s">
        <v>688</v>
      </c>
      <c r="F105" s="138">
        <v>280010004</v>
      </c>
      <c r="G105" s="139" t="s">
        <v>1303</v>
      </c>
      <c r="H105" s="138">
        <v>0</v>
      </c>
      <c r="I105" s="139" t="s">
        <v>574</v>
      </c>
      <c r="J105" s="138" t="s">
        <v>1810</v>
      </c>
      <c r="K105" s="138">
        <v>35</v>
      </c>
      <c r="L105" s="139" t="s">
        <v>265</v>
      </c>
      <c r="M105" s="139" t="s">
        <v>689</v>
      </c>
      <c r="N105" s="138">
        <v>3502</v>
      </c>
      <c r="O105" s="139" t="s">
        <v>1304</v>
      </c>
      <c r="P105" s="138">
        <v>3502024</v>
      </c>
      <c r="Q105" s="139" t="s">
        <v>1321</v>
      </c>
      <c r="R105" s="138">
        <v>350202400</v>
      </c>
      <c r="S105" s="139" t="s">
        <v>1322</v>
      </c>
      <c r="T105" s="140" t="s">
        <v>1818</v>
      </c>
      <c r="U105" s="139">
        <v>0</v>
      </c>
      <c r="V105" s="139">
        <v>200</v>
      </c>
      <c r="W105" s="139" t="s">
        <v>574</v>
      </c>
      <c r="X105" s="139" t="s">
        <v>1975</v>
      </c>
      <c r="Y105" s="138">
        <v>200</v>
      </c>
      <c r="Z105" s="138">
        <v>0</v>
      </c>
      <c r="AA105" s="138">
        <v>0</v>
      </c>
      <c r="AB105" s="138">
        <v>0</v>
      </c>
      <c r="AC105" s="138">
        <v>200</v>
      </c>
      <c r="AD105" s="139">
        <v>16502661</v>
      </c>
      <c r="AE105" s="139">
        <v>0</v>
      </c>
      <c r="AF105" s="139">
        <v>0</v>
      </c>
      <c r="AG105" s="139">
        <v>0</v>
      </c>
      <c r="AH105" s="74">
        <v>16502661</v>
      </c>
      <c r="AI105" s="124"/>
      <c r="AJ105" s="76"/>
      <c r="AK105" s="128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</row>
    <row r="106" spans="1:51" s="60" customFormat="1" ht="43.5" hidden="1" customHeight="1" x14ac:dyDescent="0.3">
      <c r="A106" s="82">
        <f t="shared" si="1"/>
        <v>104</v>
      </c>
      <c r="B106" s="138">
        <v>68081</v>
      </c>
      <c r="C106" s="139" t="s">
        <v>1169</v>
      </c>
      <c r="D106" s="139" t="s">
        <v>680</v>
      </c>
      <c r="E106" s="139" t="s">
        <v>688</v>
      </c>
      <c r="F106" s="138">
        <v>280010004</v>
      </c>
      <c r="G106" s="139" t="s">
        <v>1303</v>
      </c>
      <c r="H106" s="138">
        <v>0</v>
      </c>
      <c r="I106" s="139" t="s">
        <v>574</v>
      </c>
      <c r="J106" s="138" t="s">
        <v>1810</v>
      </c>
      <c r="K106" s="138">
        <v>35</v>
      </c>
      <c r="L106" s="139" t="s">
        <v>265</v>
      </c>
      <c r="M106" s="139" t="s">
        <v>689</v>
      </c>
      <c r="N106" s="138">
        <v>3502</v>
      </c>
      <c r="O106" s="139" t="s">
        <v>1304</v>
      </c>
      <c r="P106" s="138">
        <v>3502113</v>
      </c>
      <c r="Q106" s="139" t="s">
        <v>1323</v>
      </c>
      <c r="R106" s="138">
        <v>350211300</v>
      </c>
      <c r="S106" s="139" t="s">
        <v>1324</v>
      </c>
      <c r="T106" s="140" t="s">
        <v>693</v>
      </c>
      <c r="U106" s="139">
        <v>1</v>
      </c>
      <c r="V106" s="139">
        <v>1</v>
      </c>
      <c r="W106" s="139" t="s">
        <v>574</v>
      </c>
      <c r="X106" s="139" t="s">
        <v>1975</v>
      </c>
      <c r="Y106" s="138">
        <v>0</v>
      </c>
      <c r="Z106" s="138">
        <v>1</v>
      </c>
      <c r="AA106" s="138">
        <v>0</v>
      </c>
      <c r="AB106" s="138">
        <v>0</v>
      </c>
      <c r="AC106" s="138">
        <v>1</v>
      </c>
      <c r="AD106" s="139"/>
      <c r="AE106" s="139">
        <v>99015964</v>
      </c>
      <c r="AF106" s="139">
        <v>0</v>
      </c>
      <c r="AG106" s="139">
        <v>0</v>
      </c>
      <c r="AH106" s="74">
        <v>99015964</v>
      </c>
      <c r="AI106" s="124"/>
      <c r="AJ106" s="76" t="s">
        <v>692</v>
      </c>
      <c r="AK106" s="128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</row>
    <row r="107" spans="1:51" s="60" customFormat="1" ht="43.5" hidden="1" customHeight="1" x14ac:dyDescent="0.3">
      <c r="A107" s="82">
        <f t="shared" si="1"/>
        <v>105</v>
      </c>
      <c r="B107" s="138">
        <v>68081</v>
      </c>
      <c r="C107" s="139" t="s">
        <v>1169</v>
      </c>
      <c r="D107" s="139" t="s">
        <v>680</v>
      </c>
      <c r="E107" s="139" t="s">
        <v>688</v>
      </c>
      <c r="F107" s="138">
        <v>280010004</v>
      </c>
      <c r="G107" s="139" t="s">
        <v>1303</v>
      </c>
      <c r="H107" s="138">
        <v>0</v>
      </c>
      <c r="I107" s="139" t="s">
        <v>574</v>
      </c>
      <c r="J107" s="138" t="s">
        <v>1810</v>
      </c>
      <c r="K107" s="138">
        <v>35</v>
      </c>
      <c r="L107" s="139" t="s">
        <v>265</v>
      </c>
      <c r="M107" s="139" t="s">
        <v>689</v>
      </c>
      <c r="N107" s="138">
        <v>3502</v>
      </c>
      <c r="O107" s="139" t="s">
        <v>1304</v>
      </c>
      <c r="P107" s="138">
        <v>3502114</v>
      </c>
      <c r="Q107" s="139" t="s">
        <v>1325</v>
      </c>
      <c r="R107" s="138">
        <v>350211400</v>
      </c>
      <c r="S107" s="139" t="s">
        <v>1326</v>
      </c>
      <c r="T107" s="140" t="s">
        <v>1819</v>
      </c>
      <c r="U107" s="139">
        <v>0</v>
      </c>
      <c r="V107" s="139">
        <v>3</v>
      </c>
      <c r="W107" s="139" t="s">
        <v>574</v>
      </c>
      <c r="X107" s="139" t="s">
        <v>1975</v>
      </c>
      <c r="Y107" s="138">
        <v>0</v>
      </c>
      <c r="Z107" s="138">
        <v>1</v>
      </c>
      <c r="AA107" s="138">
        <v>1</v>
      </c>
      <c r="AB107" s="138">
        <v>1</v>
      </c>
      <c r="AC107" s="138">
        <v>3</v>
      </c>
      <c r="AD107" s="139">
        <v>0</v>
      </c>
      <c r="AE107" s="139">
        <v>22003548</v>
      </c>
      <c r="AF107" s="139">
        <v>22003548</v>
      </c>
      <c r="AG107" s="139">
        <v>22003548</v>
      </c>
      <c r="AH107" s="74">
        <v>66010644</v>
      </c>
      <c r="AI107" s="124"/>
      <c r="AJ107" s="76"/>
      <c r="AK107" s="128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</row>
    <row r="108" spans="1:51" s="60" customFormat="1" ht="43.5" hidden="1" customHeight="1" x14ac:dyDescent="0.3">
      <c r="A108" s="82">
        <f t="shared" si="1"/>
        <v>106</v>
      </c>
      <c r="B108" s="138">
        <v>68081</v>
      </c>
      <c r="C108" s="139" t="s">
        <v>1169</v>
      </c>
      <c r="D108" s="139" t="s">
        <v>680</v>
      </c>
      <c r="E108" s="139" t="s">
        <v>688</v>
      </c>
      <c r="F108" s="138">
        <v>280010004</v>
      </c>
      <c r="G108" s="139" t="s">
        <v>1303</v>
      </c>
      <c r="H108" s="138">
        <v>0</v>
      </c>
      <c r="I108" s="139" t="s">
        <v>574</v>
      </c>
      <c r="J108" s="138" t="s">
        <v>1810</v>
      </c>
      <c r="K108" s="138">
        <v>35</v>
      </c>
      <c r="L108" s="139" t="s">
        <v>265</v>
      </c>
      <c r="M108" s="139" t="s">
        <v>689</v>
      </c>
      <c r="N108" s="138">
        <v>3502</v>
      </c>
      <c r="O108" s="139" t="s">
        <v>1304</v>
      </c>
      <c r="P108" s="138">
        <v>3502047</v>
      </c>
      <c r="Q108" s="139" t="s">
        <v>1250</v>
      </c>
      <c r="R108" s="138">
        <v>350204700</v>
      </c>
      <c r="S108" s="139" t="s">
        <v>1302</v>
      </c>
      <c r="T108" s="140" t="s">
        <v>694</v>
      </c>
      <c r="U108" s="139">
        <v>0</v>
      </c>
      <c r="V108" s="139">
        <v>1</v>
      </c>
      <c r="W108" s="139" t="s">
        <v>574</v>
      </c>
      <c r="X108" s="139" t="s">
        <v>1975</v>
      </c>
      <c r="Y108" s="138">
        <v>0</v>
      </c>
      <c r="Z108" s="138">
        <v>1</v>
      </c>
      <c r="AA108" s="138">
        <v>0</v>
      </c>
      <c r="AB108" s="138">
        <v>0</v>
      </c>
      <c r="AC108" s="138">
        <v>1</v>
      </c>
      <c r="AD108" s="139">
        <v>0</v>
      </c>
      <c r="AE108" s="139">
        <v>3300532</v>
      </c>
      <c r="AF108" s="139">
        <v>0</v>
      </c>
      <c r="AG108" s="139">
        <v>0</v>
      </c>
      <c r="AH108" s="74">
        <v>3300532</v>
      </c>
      <c r="AI108" s="124"/>
      <c r="AJ108" s="76"/>
      <c r="AK108" s="128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</row>
    <row r="109" spans="1:51" s="60" customFormat="1" ht="43.5" hidden="1" customHeight="1" x14ac:dyDescent="0.3">
      <c r="A109" s="82">
        <f t="shared" si="1"/>
        <v>107</v>
      </c>
      <c r="B109" s="138">
        <v>68081</v>
      </c>
      <c r="C109" s="139" t="s">
        <v>1169</v>
      </c>
      <c r="D109" s="139" t="s">
        <v>680</v>
      </c>
      <c r="E109" s="139" t="s">
        <v>681</v>
      </c>
      <c r="F109" s="138">
        <v>120210004</v>
      </c>
      <c r="G109" s="139" t="s">
        <v>1285</v>
      </c>
      <c r="H109" s="138" t="s">
        <v>1802</v>
      </c>
      <c r="I109" s="139" t="s">
        <v>828</v>
      </c>
      <c r="J109" s="138" t="s">
        <v>1820</v>
      </c>
      <c r="K109" s="138">
        <v>35</v>
      </c>
      <c r="L109" s="139" t="s">
        <v>265</v>
      </c>
      <c r="M109" s="139" t="s">
        <v>683</v>
      </c>
      <c r="N109" s="138">
        <v>3502</v>
      </c>
      <c r="O109" s="139" t="s">
        <v>1304</v>
      </c>
      <c r="P109" s="138">
        <v>3502015</v>
      </c>
      <c r="Q109" s="139" t="s">
        <v>1306</v>
      </c>
      <c r="R109" s="138">
        <v>350201500</v>
      </c>
      <c r="S109" s="139" t="s">
        <v>1327</v>
      </c>
      <c r="T109" s="140" t="s">
        <v>695</v>
      </c>
      <c r="U109" s="139">
        <v>128</v>
      </c>
      <c r="V109" s="139">
        <v>280</v>
      </c>
      <c r="W109" s="139" t="s">
        <v>574</v>
      </c>
      <c r="X109" s="139" t="s">
        <v>1975</v>
      </c>
      <c r="Y109" s="138">
        <v>70</v>
      </c>
      <c r="Z109" s="138">
        <v>70</v>
      </c>
      <c r="AA109" s="138">
        <v>70</v>
      </c>
      <c r="AB109" s="138">
        <v>70</v>
      </c>
      <c r="AC109" s="138">
        <v>280</v>
      </c>
      <c r="AD109" s="139">
        <v>26734310.5</v>
      </c>
      <c r="AE109" s="139">
        <v>26734310.5</v>
      </c>
      <c r="AF109" s="139">
        <v>26734310.5</v>
      </c>
      <c r="AG109" s="139">
        <v>26734310.5</v>
      </c>
      <c r="AH109" s="74">
        <v>106937242</v>
      </c>
      <c r="AI109" s="124"/>
      <c r="AJ109" s="76"/>
      <c r="AK109" s="128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</row>
    <row r="110" spans="1:51" s="60" customFormat="1" ht="43.5" hidden="1" customHeight="1" x14ac:dyDescent="0.3">
      <c r="A110" s="82">
        <f t="shared" si="1"/>
        <v>108</v>
      </c>
      <c r="B110" s="138">
        <v>68081</v>
      </c>
      <c r="C110" s="139" t="s">
        <v>1169</v>
      </c>
      <c r="D110" s="139" t="s">
        <v>680</v>
      </c>
      <c r="E110" s="139" t="s">
        <v>681</v>
      </c>
      <c r="F110" s="138">
        <v>120210004</v>
      </c>
      <c r="G110" s="139" t="s">
        <v>1285</v>
      </c>
      <c r="H110" s="138" t="s">
        <v>1802</v>
      </c>
      <c r="I110" s="139" t="s">
        <v>828</v>
      </c>
      <c r="J110" s="138" t="s">
        <v>1820</v>
      </c>
      <c r="K110" s="138">
        <v>35</v>
      </c>
      <c r="L110" s="139" t="s">
        <v>265</v>
      </c>
      <c r="M110" s="139" t="s">
        <v>683</v>
      </c>
      <c r="N110" s="138">
        <v>3502</v>
      </c>
      <c r="O110" s="139" t="s">
        <v>1304</v>
      </c>
      <c r="P110" s="138">
        <v>3502019</v>
      </c>
      <c r="Q110" s="139" t="s">
        <v>1328</v>
      </c>
      <c r="R110" s="138">
        <v>350201900</v>
      </c>
      <c r="S110" s="139" t="s">
        <v>1329</v>
      </c>
      <c r="T110" s="140" t="s">
        <v>696</v>
      </c>
      <c r="U110" s="139">
        <v>0</v>
      </c>
      <c r="V110" s="139">
        <v>400</v>
      </c>
      <c r="W110" s="139" t="s">
        <v>574</v>
      </c>
      <c r="X110" s="139" t="s">
        <v>1975</v>
      </c>
      <c r="Y110" s="138">
        <v>100</v>
      </c>
      <c r="Z110" s="138">
        <v>100</v>
      </c>
      <c r="AA110" s="138">
        <v>100</v>
      </c>
      <c r="AB110" s="138">
        <v>100</v>
      </c>
      <c r="AC110" s="138">
        <v>400</v>
      </c>
      <c r="AD110" s="139">
        <v>108257455</v>
      </c>
      <c r="AE110" s="139">
        <v>108257455</v>
      </c>
      <c r="AF110" s="139">
        <v>108257455</v>
      </c>
      <c r="AG110" s="139">
        <v>108257455</v>
      </c>
      <c r="AH110" s="74">
        <v>433029820</v>
      </c>
      <c r="AI110" s="124"/>
      <c r="AJ110" s="76"/>
      <c r="AK110" s="128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</row>
    <row r="111" spans="1:51" s="60" customFormat="1" ht="43.5" hidden="1" customHeight="1" x14ac:dyDescent="0.3">
      <c r="A111" s="82">
        <f t="shared" si="1"/>
        <v>109</v>
      </c>
      <c r="B111" s="138">
        <v>68081</v>
      </c>
      <c r="C111" s="139" t="s">
        <v>1169</v>
      </c>
      <c r="D111" s="139" t="s">
        <v>680</v>
      </c>
      <c r="E111" s="139" t="s">
        <v>681</v>
      </c>
      <c r="F111" s="138">
        <v>120210004</v>
      </c>
      <c r="G111" s="139" t="s">
        <v>1285</v>
      </c>
      <c r="H111" s="138" t="s">
        <v>1802</v>
      </c>
      <c r="I111" s="139" t="s">
        <v>828</v>
      </c>
      <c r="J111" s="138" t="s">
        <v>1820</v>
      </c>
      <c r="K111" s="138">
        <v>35</v>
      </c>
      <c r="L111" s="139" t="s">
        <v>265</v>
      </c>
      <c r="M111" s="139" t="s">
        <v>683</v>
      </c>
      <c r="N111" s="138">
        <v>3502</v>
      </c>
      <c r="O111" s="139" t="s">
        <v>1304</v>
      </c>
      <c r="P111" s="138">
        <v>3502022</v>
      </c>
      <c r="Q111" s="139" t="s">
        <v>1330</v>
      </c>
      <c r="R111" s="138">
        <v>350202200</v>
      </c>
      <c r="S111" s="139" t="s">
        <v>1331</v>
      </c>
      <c r="T111" s="140" t="s">
        <v>1821</v>
      </c>
      <c r="U111" s="139">
        <v>0</v>
      </c>
      <c r="V111" s="139">
        <v>80</v>
      </c>
      <c r="W111" s="139" t="s">
        <v>574</v>
      </c>
      <c r="X111" s="139" t="s">
        <v>1975</v>
      </c>
      <c r="Y111" s="138">
        <v>20</v>
      </c>
      <c r="Z111" s="138">
        <v>20</v>
      </c>
      <c r="AA111" s="138">
        <v>20</v>
      </c>
      <c r="AB111" s="138">
        <v>20</v>
      </c>
      <c r="AC111" s="138">
        <v>80</v>
      </c>
      <c r="AD111" s="139">
        <v>260081934</v>
      </c>
      <c r="AE111" s="139">
        <v>260081934</v>
      </c>
      <c r="AF111" s="139">
        <v>260081934</v>
      </c>
      <c r="AG111" s="139">
        <v>260081934</v>
      </c>
      <c r="AH111" s="74">
        <v>1040327736</v>
      </c>
      <c r="AI111" s="124"/>
      <c r="AJ111" s="76"/>
      <c r="AK111" s="128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</row>
    <row r="112" spans="1:51" s="60" customFormat="1" ht="43.5" hidden="1" customHeight="1" x14ac:dyDescent="0.3">
      <c r="A112" s="82">
        <f t="shared" si="1"/>
        <v>110</v>
      </c>
      <c r="B112" s="138">
        <v>68081</v>
      </c>
      <c r="C112" s="139" t="s">
        <v>1169</v>
      </c>
      <c r="D112" s="139" t="s">
        <v>680</v>
      </c>
      <c r="E112" s="139" t="s">
        <v>681</v>
      </c>
      <c r="F112" s="138">
        <v>120210004</v>
      </c>
      <c r="G112" s="139" t="s">
        <v>1285</v>
      </c>
      <c r="H112" s="138" t="s">
        <v>1802</v>
      </c>
      <c r="I112" s="139" t="s">
        <v>828</v>
      </c>
      <c r="J112" s="138" t="s">
        <v>1820</v>
      </c>
      <c r="K112" s="138">
        <v>35</v>
      </c>
      <c r="L112" s="139" t="s">
        <v>265</v>
      </c>
      <c r="M112" s="139" t="s">
        <v>683</v>
      </c>
      <c r="N112" s="138">
        <v>3502</v>
      </c>
      <c r="O112" s="139" t="s">
        <v>1304</v>
      </c>
      <c r="P112" s="138">
        <v>3502047</v>
      </c>
      <c r="Q112" s="139" t="s">
        <v>1250</v>
      </c>
      <c r="R112" s="138">
        <v>350204700</v>
      </c>
      <c r="S112" s="139" t="s">
        <v>1302</v>
      </c>
      <c r="T112" s="140" t="s">
        <v>697</v>
      </c>
      <c r="U112" s="139">
        <v>0</v>
      </c>
      <c r="V112" s="139">
        <v>1</v>
      </c>
      <c r="W112" s="139" t="s">
        <v>574</v>
      </c>
      <c r="X112" s="139" t="s">
        <v>1975</v>
      </c>
      <c r="Y112" s="138">
        <v>0</v>
      </c>
      <c r="Z112" s="138">
        <v>1</v>
      </c>
      <c r="AA112" s="138">
        <v>0</v>
      </c>
      <c r="AB112" s="138">
        <v>0</v>
      </c>
      <c r="AC112" s="138">
        <v>1</v>
      </c>
      <c r="AD112" s="139">
        <v>0</v>
      </c>
      <c r="AE112" s="139">
        <v>132021286.347546</v>
      </c>
      <c r="AF112" s="139">
        <v>0</v>
      </c>
      <c r="AG112" s="139">
        <v>0</v>
      </c>
      <c r="AH112" s="74">
        <v>132021286.347546</v>
      </c>
      <c r="AI112" s="124"/>
      <c r="AJ112" s="76"/>
      <c r="AK112" s="128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</row>
    <row r="113" spans="1:51" s="60" customFormat="1" ht="43.5" hidden="1" customHeight="1" x14ac:dyDescent="0.3">
      <c r="A113" s="82">
        <f t="shared" si="1"/>
        <v>111</v>
      </c>
      <c r="B113" s="138">
        <v>68081</v>
      </c>
      <c r="C113" s="139" t="s">
        <v>1169</v>
      </c>
      <c r="D113" s="139" t="s">
        <v>680</v>
      </c>
      <c r="E113" s="139" t="s">
        <v>681</v>
      </c>
      <c r="F113" s="138">
        <v>120210004</v>
      </c>
      <c r="G113" s="139" t="s">
        <v>1285</v>
      </c>
      <c r="H113" s="138" t="s">
        <v>1802</v>
      </c>
      <c r="I113" s="139" t="s">
        <v>828</v>
      </c>
      <c r="J113" s="138" t="s">
        <v>1820</v>
      </c>
      <c r="K113" s="138">
        <v>35</v>
      </c>
      <c r="L113" s="139" t="s">
        <v>265</v>
      </c>
      <c r="M113" s="139" t="s">
        <v>689</v>
      </c>
      <c r="N113" s="138">
        <v>3502</v>
      </c>
      <c r="O113" s="139" t="s">
        <v>1304</v>
      </c>
      <c r="P113" s="138">
        <v>3502116</v>
      </c>
      <c r="Q113" s="139" t="s">
        <v>1203</v>
      </c>
      <c r="R113" s="138">
        <v>350211600</v>
      </c>
      <c r="S113" s="139" t="s">
        <v>1197</v>
      </c>
      <c r="T113" s="140" t="s">
        <v>698</v>
      </c>
      <c r="U113" s="139">
        <v>4</v>
      </c>
      <c r="V113" s="139">
        <v>6</v>
      </c>
      <c r="W113" s="139" t="s">
        <v>699</v>
      </c>
      <c r="X113" s="139" t="s">
        <v>1975</v>
      </c>
      <c r="Y113" s="138">
        <v>1</v>
      </c>
      <c r="Z113" s="138">
        <v>2</v>
      </c>
      <c r="AA113" s="138">
        <v>2</v>
      </c>
      <c r="AB113" s="138">
        <v>1</v>
      </c>
      <c r="AC113" s="138">
        <v>6</v>
      </c>
      <c r="AD113" s="139">
        <v>192531043</v>
      </c>
      <c r="AE113" s="139">
        <v>385062085</v>
      </c>
      <c r="AF113" s="139">
        <v>385062085</v>
      </c>
      <c r="AG113" s="139">
        <v>192531043</v>
      </c>
      <c r="AH113" s="74">
        <v>1155186256</v>
      </c>
      <c r="AI113" s="124"/>
      <c r="AJ113" s="76"/>
      <c r="AK113" s="128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</row>
    <row r="114" spans="1:51" s="60" customFormat="1" ht="43.5" hidden="1" customHeight="1" x14ac:dyDescent="0.3">
      <c r="A114" s="82">
        <f t="shared" si="1"/>
        <v>112</v>
      </c>
      <c r="B114" s="138">
        <v>68081</v>
      </c>
      <c r="C114" s="139" t="s">
        <v>1169</v>
      </c>
      <c r="D114" s="139" t="s">
        <v>680</v>
      </c>
      <c r="E114" s="139" t="s">
        <v>700</v>
      </c>
      <c r="F114" s="138">
        <v>120290002</v>
      </c>
      <c r="G114" s="139" t="s">
        <v>1332</v>
      </c>
      <c r="H114" s="138">
        <v>232518</v>
      </c>
      <c r="I114" s="139" t="s">
        <v>1333</v>
      </c>
      <c r="J114" s="138">
        <v>239494</v>
      </c>
      <c r="K114" s="138">
        <v>17</v>
      </c>
      <c r="L114" s="139" t="s">
        <v>1334</v>
      </c>
      <c r="M114" s="139" t="s">
        <v>701</v>
      </c>
      <c r="N114" s="138">
        <v>1702</v>
      </c>
      <c r="O114" s="139" t="s">
        <v>1335</v>
      </c>
      <c r="P114" s="138">
        <v>1702023</v>
      </c>
      <c r="Q114" s="139" t="s">
        <v>1250</v>
      </c>
      <c r="R114" s="138">
        <v>170202301</v>
      </c>
      <c r="S114" s="139" t="s">
        <v>1336</v>
      </c>
      <c r="T114" s="140" t="s">
        <v>702</v>
      </c>
      <c r="U114" s="139">
        <v>1</v>
      </c>
      <c r="V114" s="139">
        <v>1</v>
      </c>
      <c r="W114" s="139" t="s">
        <v>574</v>
      </c>
      <c r="X114" s="139" t="s">
        <v>1975</v>
      </c>
      <c r="Y114" s="138">
        <v>0</v>
      </c>
      <c r="Z114" s="138">
        <v>0</v>
      </c>
      <c r="AA114" s="138">
        <v>1</v>
      </c>
      <c r="AB114" s="138">
        <v>0</v>
      </c>
      <c r="AC114" s="138">
        <v>1</v>
      </c>
      <c r="AD114" s="139">
        <v>0</v>
      </c>
      <c r="AE114" s="139">
        <v>0</v>
      </c>
      <c r="AF114" s="139">
        <v>1594236664.3613269</v>
      </c>
      <c r="AG114" s="139">
        <v>0</v>
      </c>
      <c r="AH114" s="74">
        <v>1594236664.3613269</v>
      </c>
      <c r="AI114" s="124"/>
      <c r="AJ114" s="76"/>
      <c r="AK114" s="128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</row>
    <row r="115" spans="1:51" s="60" customFormat="1" ht="43.5" hidden="1" customHeight="1" x14ac:dyDescent="0.3">
      <c r="A115" s="82">
        <f t="shared" si="1"/>
        <v>113</v>
      </c>
      <c r="B115" s="138">
        <v>68081</v>
      </c>
      <c r="C115" s="139" t="s">
        <v>1169</v>
      </c>
      <c r="D115" s="139" t="s">
        <v>680</v>
      </c>
      <c r="E115" s="139" t="s">
        <v>700</v>
      </c>
      <c r="F115" s="138">
        <v>120290002</v>
      </c>
      <c r="G115" s="139" t="s">
        <v>1332</v>
      </c>
      <c r="H115" s="138">
        <v>232518</v>
      </c>
      <c r="I115" s="139" t="s">
        <v>1333</v>
      </c>
      <c r="J115" s="138">
        <v>239494</v>
      </c>
      <c r="K115" s="138">
        <v>17</v>
      </c>
      <c r="L115" s="139" t="s">
        <v>1334</v>
      </c>
      <c r="M115" s="139" t="s">
        <v>701</v>
      </c>
      <c r="N115" s="138">
        <v>1702</v>
      </c>
      <c r="O115" s="139" t="s">
        <v>1335</v>
      </c>
      <c r="P115" s="138">
        <v>1702038</v>
      </c>
      <c r="Q115" s="139" t="s">
        <v>1337</v>
      </c>
      <c r="R115" s="138">
        <v>170203808</v>
      </c>
      <c r="S115" s="139" t="s">
        <v>1338</v>
      </c>
      <c r="T115" s="140" t="s">
        <v>703</v>
      </c>
      <c r="U115" s="139">
        <v>23</v>
      </c>
      <c r="V115" s="139">
        <v>24</v>
      </c>
      <c r="W115" s="139" t="s">
        <v>574</v>
      </c>
      <c r="X115" s="139" t="s">
        <v>1975</v>
      </c>
      <c r="Y115" s="138">
        <v>6</v>
      </c>
      <c r="Z115" s="138">
        <v>6</v>
      </c>
      <c r="AA115" s="138">
        <v>6</v>
      </c>
      <c r="AB115" s="138">
        <v>6</v>
      </c>
      <c r="AC115" s="138">
        <v>24</v>
      </c>
      <c r="AD115" s="139">
        <v>94126389.724999994</v>
      </c>
      <c r="AE115" s="139">
        <v>94126389.724999994</v>
      </c>
      <c r="AF115" s="139">
        <v>94126389.724999994</v>
      </c>
      <c r="AG115" s="139">
        <v>94126389.724999994</v>
      </c>
      <c r="AH115" s="74">
        <v>376505558.89999998</v>
      </c>
      <c r="AI115" s="124"/>
      <c r="AJ115" s="76"/>
      <c r="AK115" s="128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</row>
    <row r="116" spans="1:51" s="60" customFormat="1" ht="43.5" hidden="1" customHeight="1" x14ac:dyDescent="0.3">
      <c r="A116" s="82">
        <f t="shared" si="1"/>
        <v>114</v>
      </c>
      <c r="B116" s="138">
        <v>68081</v>
      </c>
      <c r="C116" s="139" t="s">
        <v>1169</v>
      </c>
      <c r="D116" s="139" t="s">
        <v>680</v>
      </c>
      <c r="E116" s="139" t="s">
        <v>700</v>
      </c>
      <c r="F116" s="138">
        <v>120290002</v>
      </c>
      <c r="G116" s="139" t="s">
        <v>1332</v>
      </c>
      <c r="H116" s="138">
        <v>232518</v>
      </c>
      <c r="I116" s="139" t="s">
        <v>1333</v>
      </c>
      <c r="J116" s="138">
        <v>239494</v>
      </c>
      <c r="K116" s="138">
        <v>17</v>
      </c>
      <c r="L116" s="139" t="s">
        <v>1334</v>
      </c>
      <c r="M116" s="139" t="s">
        <v>701</v>
      </c>
      <c r="N116" s="138">
        <v>1702</v>
      </c>
      <c r="O116" s="139" t="s">
        <v>1335</v>
      </c>
      <c r="P116" s="138">
        <v>1702025</v>
      </c>
      <c r="Q116" s="139" t="s">
        <v>1339</v>
      </c>
      <c r="R116" s="138">
        <v>170202500</v>
      </c>
      <c r="S116" s="139" t="s">
        <v>1340</v>
      </c>
      <c r="T116" s="140" t="s">
        <v>704</v>
      </c>
      <c r="U116" s="139">
        <v>4</v>
      </c>
      <c r="V116" s="139">
        <v>8</v>
      </c>
      <c r="W116" s="139" t="s">
        <v>574</v>
      </c>
      <c r="X116" s="139" t="s">
        <v>1975</v>
      </c>
      <c r="Y116" s="138">
        <v>2</v>
      </c>
      <c r="Z116" s="138">
        <v>2</v>
      </c>
      <c r="AA116" s="138">
        <v>2</v>
      </c>
      <c r="AB116" s="138">
        <v>2</v>
      </c>
      <c r="AC116" s="138">
        <v>8</v>
      </c>
      <c r="AD116" s="139">
        <v>517695143.48750001</v>
      </c>
      <c r="AE116" s="139">
        <v>517695143.48750001</v>
      </c>
      <c r="AF116" s="139">
        <v>517695143.48750001</v>
      </c>
      <c r="AG116" s="139">
        <v>517695143.48750001</v>
      </c>
      <c r="AH116" s="74">
        <v>2070780573.95</v>
      </c>
      <c r="AI116" s="124"/>
      <c r="AJ116" s="76"/>
      <c r="AK116" s="128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</row>
    <row r="117" spans="1:51" s="60" customFormat="1" ht="43.5" hidden="1" customHeight="1" x14ac:dyDescent="0.3">
      <c r="A117" s="82">
        <f t="shared" si="1"/>
        <v>115</v>
      </c>
      <c r="B117" s="138">
        <v>68081</v>
      </c>
      <c r="C117" s="139" t="s">
        <v>1169</v>
      </c>
      <c r="D117" s="139" t="s">
        <v>680</v>
      </c>
      <c r="E117" s="139" t="s">
        <v>700</v>
      </c>
      <c r="F117" s="138">
        <v>120290002</v>
      </c>
      <c r="G117" s="139" t="s">
        <v>1332</v>
      </c>
      <c r="H117" s="138">
        <v>232518</v>
      </c>
      <c r="I117" s="139" t="s">
        <v>1333</v>
      </c>
      <c r="J117" s="138">
        <v>239494</v>
      </c>
      <c r="K117" s="138">
        <v>17</v>
      </c>
      <c r="L117" s="139" t="s">
        <v>1334</v>
      </c>
      <c r="M117" s="139" t="s">
        <v>701</v>
      </c>
      <c r="N117" s="138">
        <v>1702</v>
      </c>
      <c r="O117" s="139" t="s">
        <v>1335</v>
      </c>
      <c r="P117" s="138">
        <v>1702007</v>
      </c>
      <c r="Q117" s="139" t="s">
        <v>1341</v>
      </c>
      <c r="R117" s="138">
        <v>170200700</v>
      </c>
      <c r="S117" s="139" t="s">
        <v>1342</v>
      </c>
      <c r="T117" s="140" t="s">
        <v>705</v>
      </c>
      <c r="U117" s="139">
        <v>3</v>
      </c>
      <c r="V117" s="139">
        <v>8</v>
      </c>
      <c r="W117" s="139" t="s">
        <v>574</v>
      </c>
      <c r="X117" s="139" t="s">
        <v>1975</v>
      </c>
      <c r="Y117" s="138">
        <v>2</v>
      </c>
      <c r="Z117" s="138">
        <v>2</v>
      </c>
      <c r="AA117" s="138">
        <v>2</v>
      </c>
      <c r="AB117" s="138">
        <v>2</v>
      </c>
      <c r="AC117" s="138">
        <v>8</v>
      </c>
      <c r="AD117" s="139">
        <v>94126389.724999994</v>
      </c>
      <c r="AE117" s="139">
        <v>94126389.724999994</v>
      </c>
      <c r="AF117" s="139">
        <v>94126389.724999994</v>
      </c>
      <c r="AG117" s="139">
        <v>94126389.724999994</v>
      </c>
      <c r="AH117" s="74">
        <v>376505558.89999998</v>
      </c>
      <c r="AI117" s="124"/>
      <c r="AJ117" s="76"/>
      <c r="AK117" s="128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</row>
    <row r="118" spans="1:51" s="60" customFormat="1" ht="43.5" hidden="1" customHeight="1" x14ac:dyDescent="0.3">
      <c r="A118" s="82">
        <f t="shared" si="1"/>
        <v>116</v>
      </c>
      <c r="B118" s="138">
        <v>68081</v>
      </c>
      <c r="C118" s="139" t="s">
        <v>1169</v>
      </c>
      <c r="D118" s="139" t="s">
        <v>680</v>
      </c>
      <c r="E118" s="139" t="s">
        <v>700</v>
      </c>
      <c r="F118" s="138">
        <v>120290002</v>
      </c>
      <c r="G118" s="139" t="s">
        <v>1332</v>
      </c>
      <c r="H118" s="138">
        <v>232518</v>
      </c>
      <c r="I118" s="139" t="s">
        <v>1333</v>
      </c>
      <c r="J118" s="138">
        <v>239494</v>
      </c>
      <c r="K118" s="138">
        <v>17</v>
      </c>
      <c r="L118" s="139" t="s">
        <v>1334</v>
      </c>
      <c r="M118" s="139" t="s">
        <v>701</v>
      </c>
      <c r="N118" s="138">
        <v>1702</v>
      </c>
      <c r="O118" s="139" t="s">
        <v>1335</v>
      </c>
      <c r="P118" s="138">
        <v>1702007</v>
      </c>
      <c r="Q118" s="139" t="s">
        <v>1341</v>
      </c>
      <c r="R118" s="138">
        <v>170200703</v>
      </c>
      <c r="S118" s="139" t="s">
        <v>1343</v>
      </c>
      <c r="T118" s="140" t="s">
        <v>706</v>
      </c>
      <c r="U118" s="139">
        <v>100</v>
      </c>
      <c r="V118" s="139">
        <v>120</v>
      </c>
      <c r="W118" s="139" t="s">
        <v>574</v>
      </c>
      <c r="X118" s="139" t="s">
        <v>1975</v>
      </c>
      <c r="Y118" s="138">
        <v>30</v>
      </c>
      <c r="Z118" s="138">
        <v>30</v>
      </c>
      <c r="AA118" s="138">
        <v>30</v>
      </c>
      <c r="AB118" s="138">
        <v>30</v>
      </c>
      <c r="AC118" s="138">
        <v>120</v>
      </c>
      <c r="AD118" s="139">
        <v>185994277.50882146</v>
      </c>
      <c r="AE118" s="139">
        <v>185994277.50882146</v>
      </c>
      <c r="AF118" s="139">
        <v>185994277.50882146</v>
      </c>
      <c r="AG118" s="139">
        <v>185994277.50882146</v>
      </c>
      <c r="AH118" s="74">
        <v>743977110.03528583</v>
      </c>
      <c r="AI118" s="124"/>
      <c r="AJ118" s="76"/>
      <c r="AK118" s="128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</row>
    <row r="119" spans="1:51" s="60" customFormat="1" ht="43.5" hidden="1" customHeight="1" x14ac:dyDescent="0.3">
      <c r="A119" s="82">
        <f t="shared" si="1"/>
        <v>117</v>
      </c>
      <c r="B119" s="138">
        <v>68081</v>
      </c>
      <c r="C119" s="139" t="s">
        <v>1169</v>
      </c>
      <c r="D119" s="139" t="s">
        <v>680</v>
      </c>
      <c r="E119" s="139" t="s">
        <v>700</v>
      </c>
      <c r="F119" s="138">
        <v>120290002</v>
      </c>
      <c r="G119" s="139" t="s">
        <v>1332</v>
      </c>
      <c r="H119" s="138">
        <v>232518</v>
      </c>
      <c r="I119" s="139" t="s">
        <v>1333</v>
      </c>
      <c r="J119" s="138">
        <v>239494</v>
      </c>
      <c r="K119" s="138">
        <v>17</v>
      </c>
      <c r="L119" s="139" t="s">
        <v>1334</v>
      </c>
      <c r="M119" s="139" t="s">
        <v>701</v>
      </c>
      <c r="N119" s="138">
        <v>1702</v>
      </c>
      <c r="O119" s="139" t="s">
        <v>1335</v>
      </c>
      <c r="P119" s="138">
        <v>1702014</v>
      </c>
      <c r="Q119" s="139" t="s">
        <v>1344</v>
      </c>
      <c r="R119" s="138">
        <v>170201400</v>
      </c>
      <c r="S119" s="139" t="s">
        <v>1345</v>
      </c>
      <c r="T119" s="140" t="s">
        <v>707</v>
      </c>
      <c r="U119" s="139">
        <v>327</v>
      </c>
      <c r="V119" s="139">
        <v>360</v>
      </c>
      <c r="W119" s="139" t="s">
        <v>574</v>
      </c>
      <c r="X119" s="139" t="s">
        <v>1975</v>
      </c>
      <c r="Y119" s="138">
        <v>90</v>
      </c>
      <c r="Z119" s="138">
        <v>90</v>
      </c>
      <c r="AA119" s="138">
        <v>90</v>
      </c>
      <c r="AB119" s="138">
        <v>90</v>
      </c>
      <c r="AC119" s="138">
        <v>360</v>
      </c>
      <c r="AD119" s="139">
        <v>53141222.145377561</v>
      </c>
      <c r="AE119" s="139">
        <v>53141222.145377561</v>
      </c>
      <c r="AF119" s="139">
        <v>53141222.145377561</v>
      </c>
      <c r="AG119" s="139">
        <v>53141222.145377561</v>
      </c>
      <c r="AH119" s="74">
        <v>212564888.58151025</v>
      </c>
      <c r="AI119" s="124"/>
      <c r="AJ119" s="76"/>
      <c r="AK119" s="128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</row>
    <row r="120" spans="1:51" s="60" customFormat="1" ht="43.5" hidden="1" customHeight="1" x14ac:dyDescent="0.3">
      <c r="A120" s="82">
        <f t="shared" si="1"/>
        <v>118</v>
      </c>
      <c r="B120" s="138">
        <v>68081</v>
      </c>
      <c r="C120" s="139" t="s">
        <v>1169</v>
      </c>
      <c r="D120" s="139" t="s">
        <v>680</v>
      </c>
      <c r="E120" s="139" t="s">
        <v>700</v>
      </c>
      <c r="F120" s="138">
        <v>120290002</v>
      </c>
      <c r="G120" s="139" t="s">
        <v>1332</v>
      </c>
      <c r="H120" s="138">
        <v>232518</v>
      </c>
      <c r="I120" s="139" t="s">
        <v>1333</v>
      </c>
      <c r="J120" s="138">
        <v>239494</v>
      </c>
      <c r="K120" s="138">
        <v>17</v>
      </c>
      <c r="L120" s="139" t="s">
        <v>1334</v>
      </c>
      <c r="M120" s="139" t="s">
        <v>701</v>
      </c>
      <c r="N120" s="138">
        <v>1703</v>
      </c>
      <c r="O120" s="139" t="s">
        <v>1346</v>
      </c>
      <c r="P120" s="138">
        <v>1703006</v>
      </c>
      <c r="Q120" s="139" t="s">
        <v>1347</v>
      </c>
      <c r="R120" s="138">
        <v>170300600</v>
      </c>
      <c r="S120" s="139" t="s">
        <v>1348</v>
      </c>
      <c r="T120" s="140" t="s">
        <v>708</v>
      </c>
      <c r="U120" s="139">
        <v>0</v>
      </c>
      <c r="V120" s="139">
        <v>100</v>
      </c>
      <c r="W120" s="139" t="s">
        <v>574</v>
      </c>
      <c r="X120" s="139" t="s">
        <v>1975</v>
      </c>
      <c r="Y120" s="138">
        <v>25</v>
      </c>
      <c r="Z120" s="138">
        <v>25</v>
      </c>
      <c r="AA120" s="138">
        <v>25</v>
      </c>
      <c r="AB120" s="138">
        <v>25</v>
      </c>
      <c r="AC120" s="138">
        <v>100</v>
      </c>
      <c r="AD120" s="139">
        <v>345417943.94495416</v>
      </c>
      <c r="AE120" s="139">
        <v>345417943.94495416</v>
      </c>
      <c r="AF120" s="139">
        <v>345417943.94495416</v>
      </c>
      <c r="AG120" s="139">
        <v>345417943.94495416</v>
      </c>
      <c r="AH120" s="74">
        <v>1381671775.7798166</v>
      </c>
      <c r="AI120" s="124"/>
      <c r="AJ120" s="76"/>
      <c r="AK120" s="128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</row>
    <row r="121" spans="1:51" s="60" customFormat="1" ht="43.5" hidden="1" customHeight="1" x14ac:dyDescent="0.3">
      <c r="A121" s="82">
        <f t="shared" si="1"/>
        <v>119</v>
      </c>
      <c r="B121" s="138">
        <v>68081</v>
      </c>
      <c r="C121" s="139" t="s">
        <v>1169</v>
      </c>
      <c r="D121" s="139" t="s">
        <v>680</v>
      </c>
      <c r="E121" s="139" t="s">
        <v>700</v>
      </c>
      <c r="F121" s="138">
        <v>120290002</v>
      </c>
      <c r="G121" s="139" t="s">
        <v>1332</v>
      </c>
      <c r="H121" s="138">
        <v>232518</v>
      </c>
      <c r="I121" s="139" t="s">
        <v>1333</v>
      </c>
      <c r="J121" s="138">
        <v>239494</v>
      </c>
      <c r="K121" s="138">
        <v>17</v>
      </c>
      <c r="L121" s="139" t="s">
        <v>1334</v>
      </c>
      <c r="M121" s="139" t="s">
        <v>701</v>
      </c>
      <c r="N121" s="138">
        <v>1704</v>
      </c>
      <c r="O121" s="139" t="s">
        <v>1349</v>
      </c>
      <c r="P121" s="138">
        <v>1704010</v>
      </c>
      <c r="Q121" s="139" t="s">
        <v>1350</v>
      </c>
      <c r="R121" s="138">
        <v>170401000</v>
      </c>
      <c r="S121" s="139" t="s">
        <v>1351</v>
      </c>
      <c r="T121" s="140" t="s">
        <v>709</v>
      </c>
      <c r="U121" s="139">
        <v>0</v>
      </c>
      <c r="V121" s="139">
        <v>50</v>
      </c>
      <c r="W121" s="139" t="s">
        <v>574</v>
      </c>
      <c r="X121" s="139" t="s">
        <v>1975</v>
      </c>
      <c r="Y121" s="138">
        <v>12.5</v>
      </c>
      <c r="Z121" s="138">
        <v>12.5</v>
      </c>
      <c r="AA121" s="138">
        <v>12.5</v>
      </c>
      <c r="AB121" s="138">
        <v>12.5</v>
      </c>
      <c r="AC121" s="138">
        <v>50</v>
      </c>
      <c r="AD121" s="139">
        <v>26570611.072688781</v>
      </c>
      <c r="AE121" s="139">
        <v>26570611.072688781</v>
      </c>
      <c r="AF121" s="139">
        <v>26570611.072688781</v>
      </c>
      <c r="AG121" s="139">
        <v>26570611.072688781</v>
      </c>
      <c r="AH121" s="74">
        <v>106282444.29075512</v>
      </c>
      <c r="AI121" s="124"/>
      <c r="AJ121" s="76"/>
      <c r="AK121" s="128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</row>
    <row r="122" spans="1:51" s="60" customFormat="1" ht="43.5" hidden="1" customHeight="1" x14ac:dyDescent="0.3">
      <c r="A122" s="82">
        <f t="shared" si="1"/>
        <v>120</v>
      </c>
      <c r="B122" s="138">
        <v>68081</v>
      </c>
      <c r="C122" s="139" t="s">
        <v>1169</v>
      </c>
      <c r="D122" s="139" t="s">
        <v>680</v>
      </c>
      <c r="E122" s="139" t="s">
        <v>700</v>
      </c>
      <c r="F122" s="138">
        <v>120290002</v>
      </c>
      <c r="G122" s="139" t="s">
        <v>1332</v>
      </c>
      <c r="H122" s="138">
        <v>232518</v>
      </c>
      <c r="I122" s="139" t="s">
        <v>1333</v>
      </c>
      <c r="J122" s="138">
        <v>239494</v>
      </c>
      <c r="K122" s="138">
        <v>17</v>
      </c>
      <c r="L122" s="139" t="s">
        <v>1334</v>
      </c>
      <c r="M122" s="139" t="s">
        <v>701</v>
      </c>
      <c r="N122" s="138">
        <v>1704</v>
      </c>
      <c r="O122" s="139" t="s">
        <v>1349</v>
      </c>
      <c r="P122" s="138">
        <v>1704006</v>
      </c>
      <c r="Q122" s="139" t="s">
        <v>1352</v>
      </c>
      <c r="R122" s="138">
        <v>170400600</v>
      </c>
      <c r="S122" s="139" t="s">
        <v>1353</v>
      </c>
      <c r="T122" s="140" t="s">
        <v>710</v>
      </c>
      <c r="U122" s="139">
        <v>1126</v>
      </c>
      <c r="V122" s="139">
        <v>4500</v>
      </c>
      <c r="W122" s="139" t="s">
        <v>574</v>
      </c>
      <c r="X122" s="139" t="s">
        <v>1975</v>
      </c>
      <c r="Y122" s="138">
        <v>1125</v>
      </c>
      <c r="Z122" s="138">
        <v>1125</v>
      </c>
      <c r="AA122" s="138">
        <v>1125</v>
      </c>
      <c r="AB122" s="138">
        <v>1125</v>
      </c>
      <c r="AC122" s="138">
        <v>4500</v>
      </c>
      <c r="AD122" s="139">
        <v>29891937.456774879</v>
      </c>
      <c r="AE122" s="139">
        <v>29891937.456774879</v>
      </c>
      <c r="AF122" s="139">
        <v>29891937.456774879</v>
      </c>
      <c r="AG122" s="139">
        <v>29891937.456774879</v>
      </c>
      <c r="AH122" s="74">
        <v>119567749.82709952</v>
      </c>
      <c r="AI122" s="124"/>
      <c r="AJ122" s="76"/>
      <c r="AK122" s="128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</row>
    <row r="123" spans="1:51" s="60" customFormat="1" ht="43.5" hidden="1" customHeight="1" x14ac:dyDescent="0.3">
      <c r="A123" s="82">
        <f t="shared" si="1"/>
        <v>121</v>
      </c>
      <c r="B123" s="138">
        <v>68081</v>
      </c>
      <c r="C123" s="139" t="s">
        <v>1169</v>
      </c>
      <c r="D123" s="139" t="s">
        <v>680</v>
      </c>
      <c r="E123" s="139" t="s">
        <v>700</v>
      </c>
      <c r="F123" s="138">
        <v>120290002</v>
      </c>
      <c r="G123" s="139" t="s">
        <v>1332</v>
      </c>
      <c r="H123" s="138">
        <v>232518</v>
      </c>
      <c r="I123" s="139" t="s">
        <v>1333</v>
      </c>
      <c r="J123" s="138">
        <v>239494</v>
      </c>
      <c r="K123" s="138">
        <v>17</v>
      </c>
      <c r="L123" s="139" t="s">
        <v>1334</v>
      </c>
      <c r="M123" s="139" t="s">
        <v>701</v>
      </c>
      <c r="N123" s="138">
        <v>1708</v>
      </c>
      <c r="O123" s="139" t="s">
        <v>1354</v>
      </c>
      <c r="P123" s="138">
        <v>1708041</v>
      </c>
      <c r="Q123" s="139" t="s">
        <v>1355</v>
      </c>
      <c r="R123" s="138">
        <v>170804100</v>
      </c>
      <c r="S123" s="139" t="s">
        <v>1356</v>
      </c>
      <c r="T123" s="140" t="s">
        <v>711</v>
      </c>
      <c r="U123" s="139">
        <v>1695</v>
      </c>
      <c r="V123" s="139">
        <v>1700</v>
      </c>
      <c r="W123" s="139" t="s">
        <v>574</v>
      </c>
      <c r="X123" s="139" t="s">
        <v>1975</v>
      </c>
      <c r="Y123" s="138">
        <v>425</v>
      </c>
      <c r="Z123" s="138">
        <v>425</v>
      </c>
      <c r="AA123" s="138">
        <v>425</v>
      </c>
      <c r="AB123" s="138">
        <v>425</v>
      </c>
      <c r="AC123" s="138">
        <v>1700</v>
      </c>
      <c r="AD123" s="139">
        <v>38029187.097785674</v>
      </c>
      <c r="AE123" s="139">
        <v>38029187.097785674</v>
      </c>
      <c r="AF123" s="139">
        <v>38029187.097785674</v>
      </c>
      <c r="AG123" s="139">
        <v>38029187.097785674</v>
      </c>
      <c r="AH123" s="74">
        <v>152116748.3911427</v>
      </c>
      <c r="AI123" s="124"/>
      <c r="AJ123" s="76"/>
      <c r="AK123" s="128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</row>
    <row r="124" spans="1:51" s="60" customFormat="1" ht="43.5" hidden="1" customHeight="1" x14ac:dyDescent="0.3">
      <c r="A124" s="82">
        <f t="shared" si="1"/>
        <v>122</v>
      </c>
      <c r="B124" s="138">
        <v>68081</v>
      </c>
      <c r="C124" s="139" t="s">
        <v>1169</v>
      </c>
      <c r="D124" s="139" t="s">
        <v>680</v>
      </c>
      <c r="E124" s="139" t="s">
        <v>700</v>
      </c>
      <c r="F124" s="138">
        <v>120290002</v>
      </c>
      <c r="G124" s="139" t="s">
        <v>1332</v>
      </c>
      <c r="H124" s="138">
        <v>232518</v>
      </c>
      <c r="I124" s="139" t="s">
        <v>1333</v>
      </c>
      <c r="J124" s="138">
        <v>239494</v>
      </c>
      <c r="K124" s="138">
        <v>17</v>
      </c>
      <c r="L124" s="139" t="s">
        <v>1334</v>
      </c>
      <c r="M124" s="139" t="s">
        <v>701</v>
      </c>
      <c r="N124" s="138">
        <v>1708</v>
      </c>
      <c r="O124" s="139" t="s">
        <v>1354</v>
      </c>
      <c r="P124" s="138">
        <v>1708055</v>
      </c>
      <c r="Q124" s="139" t="s">
        <v>1357</v>
      </c>
      <c r="R124" s="138">
        <v>170805500</v>
      </c>
      <c r="S124" s="139" t="s">
        <v>1358</v>
      </c>
      <c r="T124" s="140" t="s">
        <v>712</v>
      </c>
      <c r="U124" s="139">
        <v>1</v>
      </c>
      <c r="V124" s="139">
        <v>4</v>
      </c>
      <c r="W124" s="139" t="s">
        <v>574</v>
      </c>
      <c r="X124" s="139" t="s">
        <v>1975</v>
      </c>
      <c r="Y124" s="138">
        <v>1</v>
      </c>
      <c r="Z124" s="138">
        <v>1</v>
      </c>
      <c r="AA124" s="138">
        <v>1</v>
      </c>
      <c r="AB124" s="138">
        <v>1</v>
      </c>
      <c r="AC124" s="138">
        <v>4</v>
      </c>
      <c r="AD124" s="139">
        <v>265706110.72688782</v>
      </c>
      <c r="AE124" s="139">
        <v>265706110.72688782</v>
      </c>
      <c r="AF124" s="139">
        <v>265706110.72688782</v>
      </c>
      <c r="AG124" s="139">
        <v>265706110.72688782</v>
      </c>
      <c r="AH124" s="74">
        <v>1062824442.9075513</v>
      </c>
      <c r="AI124" s="124"/>
      <c r="AJ124" s="76"/>
      <c r="AK124" s="128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</row>
    <row r="125" spans="1:51" s="60" customFormat="1" ht="43.5" hidden="1" customHeight="1" x14ac:dyDescent="0.3">
      <c r="A125" s="82">
        <f t="shared" si="1"/>
        <v>123</v>
      </c>
      <c r="B125" s="138">
        <v>68081</v>
      </c>
      <c r="C125" s="139" t="s">
        <v>1169</v>
      </c>
      <c r="D125" s="139" t="s">
        <v>680</v>
      </c>
      <c r="E125" s="139" t="s">
        <v>700</v>
      </c>
      <c r="F125" s="138">
        <v>120290002</v>
      </c>
      <c r="G125" s="139" t="s">
        <v>1332</v>
      </c>
      <c r="H125" s="138">
        <v>232518</v>
      </c>
      <c r="I125" s="139" t="s">
        <v>1333</v>
      </c>
      <c r="J125" s="138">
        <v>239494</v>
      </c>
      <c r="K125" s="138">
        <v>17</v>
      </c>
      <c r="L125" s="139" t="s">
        <v>1334</v>
      </c>
      <c r="M125" s="139" t="s">
        <v>701</v>
      </c>
      <c r="N125" s="138">
        <v>1709</v>
      </c>
      <c r="O125" s="139" t="s">
        <v>1359</v>
      </c>
      <c r="P125" s="138">
        <v>1709016</v>
      </c>
      <c r="Q125" s="139" t="s">
        <v>1360</v>
      </c>
      <c r="R125" s="138">
        <v>170901600</v>
      </c>
      <c r="S125" s="139" t="s">
        <v>1360</v>
      </c>
      <c r="T125" s="140" t="s">
        <v>713</v>
      </c>
      <c r="U125" s="139">
        <v>0</v>
      </c>
      <c r="V125" s="139">
        <v>1</v>
      </c>
      <c r="W125" s="139" t="s">
        <v>574</v>
      </c>
      <c r="X125" s="139" t="s">
        <v>1975</v>
      </c>
      <c r="Y125" s="138">
        <v>0</v>
      </c>
      <c r="Z125" s="138">
        <v>0</v>
      </c>
      <c r="AA125" s="138">
        <v>0</v>
      </c>
      <c r="AB125" s="138">
        <v>1</v>
      </c>
      <c r="AC125" s="138">
        <v>1</v>
      </c>
      <c r="AD125" s="139">
        <v>0</v>
      </c>
      <c r="AE125" s="139">
        <v>0</v>
      </c>
      <c r="AF125" s="139">
        <v>0</v>
      </c>
      <c r="AG125" s="139">
        <v>10628244429.275499</v>
      </c>
      <c r="AH125" s="74">
        <v>10628244429.275499</v>
      </c>
      <c r="AI125" s="124"/>
      <c r="AJ125" s="76"/>
      <c r="AK125" s="128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</row>
    <row r="126" spans="1:51" s="60" customFormat="1" ht="43.5" hidden="1" customHeight="1" x14ac:dyDescent="0.3">
      <c r="A126" s="82">
        <f t="shared" si="1"/>
        <v>124</v>
      </c>
      <c r="B126" s="138">
        <v>68081</v>
      </c>
      <c r="C126" s="139" t="s">
        <v>1169</v>
      </c>
      <c r="D126" s="139" t="s">
        <v>680</v>
      </c>
      <c r="E126" s="139" t="s">
        <v>714</v>
      </c>
      <c r="F126" s="138">
        <v>60010011</v>
      </c>
      <c r="G126" s="139" t="s">
        <v>1361</v>
      </c>
      <c r="H126" s="138" t="s">
        <v>1822</v>
      </c>
      <c r="I126" s="139" t="s">
        <v>1362</v>
      </c>
      <c r="J126" s="138" t="s">
        <v>715</v>
      </c>
      <c r="K126" s="138">
        <v>24</v>
      </c>
      <c r="L126" s="139" t="s">
        <v>220</v>
      </c>
      <c r="M126" s="139" t="s">
        <v>716</v>
      </c>
      <c r="N126" s="138">
        <v>2402</v>
      </c>
      <c r="O126" s="139" t="s">
        <v>1363</v>
      </c>
      <c r="P126" s="138">
        <v>2402118</v>
      </c>
      <c r="Q126" s="139" t="s">
        <v>1364</v>
      </c>
      <c r="R126" s="138">
        <v>240211820</v>
      </c>
      <c r="S126" s="139" t="s">
        <v>1365</v>
      </c>
      <c r="T126" s="140" t="s">
        <v>717</v>
      </c>
      <c r="U126" s="139">
        <v>0</v>
      </c>
      <c r="V126" s="139">
        <v>393</v>
      </c>
      <c r="W126" s="139" t="s">
        <v>718</v>
      </c>
      <c r="X126" s="139" t="s">
        <v>1971</v>
      </c>
      <c r="Y126" s="138">
        <v>0</v>
      </c>
      <c r="Z126" s="138">
        <v>150</v>
      </c>
      <c r="AA126" s="138">
        <v>150</v>
      </c>
      <c r="AB126" s="138">
        <v>93</v>
      </c>
      <c r="AC126" s="138">
        <v>393</v>
      </c>
      <c r="AD126" s="139">
        <v>0</v>
      </c>
      <c r="AE126" s="139">
        <v>150000000</v>
      </c>
      <c r="AF126" s="139">
        <v>150000000</v>
      </c>
      <c r="AG126" s="139">
        <v>100000000</v>
      </c>
      <c r="AH126" s="74">
        <v>400000000</v>
      </c>
      <c r="AI126" s="126"/>
      <c r="AJ126" s="76"/>
      <c r="AK126" s="128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</row>
    <row r="127" spans="1:51" s="60" customFormat="1" ht="43.5" hidden="1" customHeight="1" x14ac:dyDescent="0.3">
      <c r="A127" s="82">
        <f t="shared" si="1"/>
        <v>125</v>
      </c>
      <c r="B127" s="138">
        <v>68081</v>
      </c>
      <c r="C127" s="139" t="s">
        <v>1169</v>
      </c>
      <c r="D127" s="139" t="s">
        <v>680</v>
      </c>
      <c r="E127" s="139" t="s">
        <v>719</v>
      </c>
      <c r="F127" s="138">
        <v>60010011</v>
      </c>
      <c r="G127" s="139" t="s">
        <v>1361</v>
      </c>
      <c r="H127" s="138" t="s">
        <v>1822</v>
      </c>
      <c r="I127" s="139" t="s">
        <v>1362</v>
      </c>
      <c r="J127" s="138" t="s">
        <v>1823</v>
      </c>
      <c r="K127" s="138">
        <v>24</v>
      </c>
      <c r="L127" s="139" t="s">
        <v>220</v>
      </c>
      <c r="M127" s="139" t="s">
        <v>716</v>
      </c>
      <c r="N127" s="138">
        <v>2402</v>
      </c>
      <c r="O127" s="139" t="s">
        <v>1363</v>
      </c>
      <c r="P127" s="138">
        <v>2402041</v>
      </c>
      <c r="Q127" s="139" t="s">
        <v>1366</v>
      </c>
      <c r="R127" s="138">
        <v>240204100</v>
      </c>
      <c r="S127" s="139" t="s">
        <v>1366</v>
      </c>
      <c r="T127" s="140" t="s">
        <v>720</v>
      </c>
      <c r="U127" s="139">
        <v>29</v>
      </c>
      <c r="V127" s="139">
        <v>38.270000000000003</v>
      </c>
      <c r="W127" s="139" t="s">
        <v>721</v>
      </c>
      <c r="X127" s="139" t="s">
        <v>1971</v>
      </c>
      <c r="Y127" s="138">
        <v>0</v>
      </c>
      <c r="Z127" s="138">
        <v>15</v>
      </c>
      <c r="AA127" s="138">
        <v>15</v>
      </c>
      <c r="AB127" s="138">
        <v>8.27</v>
      </c>
      <c r="AC127" s="138">
        <v>38.269999999999996</v>
      </c>
      <c r="AD127" s="139">
        <v>0</v>
      </c>
      <c r="AE127" s="139">
        <v>350000000</v>
      </c>
      <c r="AF127" s="139">
        <v>350000000</v>
      </c>
      <c r="AG127" s="139">
        <v>100000000</v>
      </c>
      <c r="AH127" s="74">
        <v>800000000</v>
      </c>
      <c r="AI127" s="124"/>
      <c r="AJ127" s="76"/>
      <c r="AK127" s="128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</row>
    <row r="128" spans="1:51" s="60" customFormat="1" ht="43.5" hidden="1" customHeight="1" x14ac:dyDescent="0.3">
      <c r="A128" s="82">
        <f t="shared" si="1"/>
        <v>126</v>
      </c>
      <c r="B128" s="138">
        <v>68081</v>
      </c>
      <c r="C128" s="139" t="s">
        <v>1169</v>
      </c>
      <c r="D128" s="139" t="s">
        <v>680</v>
      </c>
      <c r="E128" s="139" t="s">
        <v>719</v>
      </c>
      <c r="F128" s="138">
        <v>60010011</v>
      </c>
      <c r="G128" s="139" t="s">
        <v>1361</v>
      </c>
      <c r="H128" s="138" t="s">
        <v>1822</v>
      </c>
      <c r="I128" s="139" t="s">
        <v>1362</v>
      </c>
      <c r="J128" s="138" t="s">
        <v>1823</v>
      </c>
      <c r="K128" s="138">
        <v>24</v>
      </c>
      <c r="L128" s="139" t="s">
        <v>220</v>
      </c>
      <c r="M128" s="139" t="s">
        <v>716</v>
      </c>
      <c r="N128" s="138">
        <v>2402</v>
      </c>
      <c r="O128" s="139" t="s">
        <v>1363</v>
      </c>
      <c r="P128" s="138">
        <v>2402041</v>
      </c>
      <c r="Q128" s="139" t="s">
        <v>1366</v>
      </c>
      <c r="R128" s="138">
        <v>240204104</v>
      </c>
      <c r="S128" s="139" t="s">
        <v>1367</v>
      </c>
      <c r="T128" s="140" t="s">
        <v>722</v>
      </c>
      <c r="U128" s="139">
        <v>800</v>
      </c>
      <c r="V128" s="139">
        <v>2500</v>
      </c>
      <c r="W128" s="139" t="s">
        <v>723</v>
      </c>
      <c r="X128" s="139" t="s">
        <v>1971</v>
      </c>
      <c r="Y128" s="138">
        <v>0</v>
      </c>
      <c r="Z128" s="138">
        <v>1500</v>
      </c>
      <c r="AA128" s="138">
        <v>500</v>
      </c>
      <c r="AB128" s="138">
        <v>500</v>
      </c>
      <c r="AC128" s="138">
        <v>2500</v>
      </c>
      <c r="AD128" s="139">
        <v>0</v>
      </c>
      <c r="AE128" s="139">
        <v>500000000</v>
      </c>
      <c r="AF128" s="139">
        <v>150000000</v>
      </c>
      <c r="AG128" s="139">
        <v>150000000</v>
      </c>
      <c r="AH128" s="74">
        <v>800000000</v>
      </c>
      <c r="AI128" s="124"/>
      <c r="AJ128" s="76"/>
      <c r="AK128" s="128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</row>
    <row r="129" spans="1:51" s="60" customFormat="1" ht="43.5" hidden="1" customHeight="1" x14ac:dyDescent="0.3">
      <c r="A129" s="82">
        <f t="shared" si="1"/>
        <v>127</v>
      </c>
      <c r="B129" s="138">
        <v>68081</v>
      </c>
      <c r="C129" s="139" t="s">
        <v>1169</v>
      </c>
      <c r="D129" s="139" t="s">
        <v>680</v>
      </c>
      <c r="E129" s="139" t="s">
        <v>719</v>
      </c>
      <c r="F129" s="138">
        <v>60010011</v>
      </c>
      <c r="G129" s="139" t="s">
        <v>1361</v>
      </c>
      <c r="H129" s="138" t="s">
        <v>1822</v>
      </c>
      <c r="I129" s="139" t="s">
        <v>1362</v>
      </c>
      <c r="J129" s="138" t="s">
        <v>1823</v>
      </c>
      <c r="K129" s="138">
        <v>24</v>
      </c>
      <c r="L129" s="139" t="s">
        <v>220</v>
      </c>
      <c r="M129" s="139" t="s">
        <v>716</v>
      </c>
      <c r="N129" s="138">
        <v>2402</v>
      </c>
      <c r="O129" s="139" t="s">
        <v>1363</v>
      </c>
      <c r="P129" s="138">
        <v>2402062</v>
      </c>
      <c r="Q129" s="139" t="s">
        <v>1368</v>
      </c>
      <c r="R129" s="138">
        <v>240206200</v>
      </c>
      <c r="S129" s="139" t="s">
        <v>1369</v>
      </c>
      <c r="T129" s="140" t="s">
        <v>724</v>
      </c>
      <c r="U129" s="139">
        <v>0</v>
      </c>
      <c r="V129" s="139">
        <v>1</v>
      </c>
      <c r="W129" s="139" t="s">
        <v>574</v>
      </c>
      <c r="X129" s="139" t="s">
        <v>1971</v>
      </c>
      <c r="Y129" s="138">
        <v>0</v>
      </c>
      <c r="Z129" s="138">
        <v>0</v>
      </c>
      <c r="AA129" s="138">
        <v>1</v>
      </c>
      <c r="AB129" s="138">
        <v>0</v>
      </c>
      <c r="AC129" s="138">
        <v>1</v>
      </c>
      <c r="AD129" s="139">
        <v>0</v>
      </c>
      <c r="AE129" s="139">
        <v>0</v>
      </c>
      <c r="AF129" s="139">
        <v>2826908201.4000015</v>
      </c>
      <c r="AG129" s="139">
        <v>0</v>
      </c>
      <c r="AH129" s="74">
        <v>2826908201.4000015</v>
      </c>
      <c r="AI129" s="124"/>
      <c r="AJ129" s="76"/>
      <c r="AK129" s="128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</row>
    <row r="130" spans="1:51" s="60" customFormat="1" ht="43.5" hidden="1" customHeight="1" x14ac:dyDescent="0.3">
      <c r="A130" s="82">
        <f t="shared" si="1"/>
        <v>128</v>
      </c>
      <c r="B130" s="138">
        <v>68081</v>
      </c>
      <c r="C130" s="139" t="s">
        <v>1169</v>
      </c>
      <c r="D130" s="139" t="s">
        <v>680</v>
      </c>
      <c r="E130" s="139" t="s">
        <v>719</v>
      </c>
      <c r="F130" s="138">
        <v>60010011</v>
      </c>
      <c r="G130" s="139" t="s">
        <v>1361</v>
      </c>
      <c r="H130" s="138" t="s">
        <v>1822</v>
      </c>
      <c r="I130" s="139" t="s">
        <v>1362</v>
      </c>
      <c r="J130" s="138" t="s">
        <v>1823</v>
      </c>
      <c r="K130" s="138">
        <v>24</v>
      </c>
      <c r="L130" s="139" t="s">
        <v>220</v>
      </c>
      <c r="M130" s="139" t="s">
        <v>716</v>
      </c>
      <c r="N130" s="138">
        <v>2402</v>
      </c>
      <c r="O130" s="139" t="s">
        <v>1363</v>
      </c>
      <c r="P130" s="138">
        <v>2402075</v>
      </c>
      <c r="Q130" s="139" t="s">
        <v>1370</v>
      </c>
      <c r="R130" s="138">
        <v>240207500</v>
      </c>
      <c r="S130" s="139" t="s">
        <v>1370</v>
      </c>
      <c r="T130" s="140" t="s">
        <v>1824</v>
      </c>
      <c r="U130" s="139">
        <v>0</v>
      </c>
      <c r="V130" s="139">
        <v>1</v>
      </c>
      <c r="W130" s="139" t="s">
        <v>574</v>
      </c>
      <c r="X130" s="139" t="s">
        <v>1971</v>
      </c>
      <c r="Y130" s="138">
        <v>0</v>
      </c>
      <c r="Z130" s="138">
        <v>0</v>
      </c>
      <c r="AA130" s="138">
        <v>0.5</v>
      </c>
      <c r="AB130" s="138">
        <v>0.5</v>
      </c>
      <c r="AC130" s="138">
        <v>1</v>
      </c>
      <c r="AD130" s="139">
        <v>0</v>
      </c>
      <c r="AE130" s="139">
        <v>0</v>
      </c>
      <c r="AF130" s="139">
        <v>250000000</v>
      </c>
      <c r="AG130" s="139">
        <v>250000000</v>
      </c>
      <c r="AH130" s="74">
        <v>500000000</v>
      </c>
      <c r="AI130" s="124"/>
      <c r="AJ130" s="76"/>
      <c r="AK130" s="128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</row>
    <row r="131" spans="1:51" s="60" customFormat="1" ht="43.5" hidden="1" customHeight="1" x14ac:dyDescent="0.3">
      <c r="A131" s="82">
        <f t="shared" si="1"/>
        <v>129</v>
      </c>
      <c r="B131" s="138">
        <v>68081</v>
      </c>
      <c r="C131" s="139" t="s">
        <v>1169</v>
      </c>
      <c r="D131" s="139" t="s">
        <v>680</v>
      </c>
      <c r="E131" s="139" t="s">
        <v>719</v>
      </c>
      <c r="F131" s="138">
        <v>60010011</v>
      </c>
      <c r="G131" s="139" t="s">
        <v>1361</v>
      </c>
      <c r="H131" s="138" t="s">
        <v>1822</v>
      </c>
      <c r="I131" s="139" t="s">
        <v>1362</v>
      </c>
      <c r="J131" s="138" t="s">
        <v>1823</v>
      </c>
      <c r="K131" s="138">
        <v>24</v>
      </c>
      <c r="L131" s="139" t="s">
        <v>220</v>
      </c>
      <c r="M131" s="139" t="s">
        <v>716</v>
      </c>
      <c r="N131" s="138">
        <v>2402</v>
      </c>
      <c r="O131" s="139" t="s">
        <v>1363</v>
      </c>
      <c r="P131" s="138">
        <v>2402110</v>
      </c>
      <c r="Q131" s="139" t="s">
        <v>1371</v>
      </c>
      <c r="R131" s="138">
        <v>240211000</v>
      </c>
      <c r="S131" s="139" t="s">
        <v>1371</v>
      </c>
      <c r="T131" s="140" t="s">
        <v>725</v>
      </c>
      <c r="U131" s="139">
        <v>0</v>
      </c>
      <c r="V131" s="139">
        <v>1</v>
      </c>
      <c r="W131" s="139" t="s">
        <v>574</v>
      </c>
      <c r="X131" s="139" t="s">
        <v>1971</v>
      </c>
      <c r="Y131" s="138">
        <v>0</v>
      </c>
      <c r="Z131" s="138">
        <v>1</v>
      </c>
      <c r="AA131" s="138">
        <v>0</v>
      </c>
      <c r="AB131" s="138">
        <v>0</v>
      </c>
      <c r="AC131" s="138">
        <v>1</v>
      </c>
      <c r="AD131" s="139">
        <v>0</v>
      </c>
      <c r="AE131" s="139">
        <v>1000000000</v>
      </c>
      <c r="AF131" s="139">
        <v>0</v>
      </c>
      <c r="AG131" s="139">
        <v>0</v>
      </c>
      <c r="AH131" s="74">
        <v>1000000000</v>
      </c>
      <c r="AI131" s="124"/>
      <c r="AJ131" s="76"/>
      <c r="AK131" s="128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</row>
    <row r="132" spans="1:51" s="60" customFormat="1" ht="43.5" hidden="1" customHeight="1" x14ac:dyDescent="0.3">
      <c r="A132" s="82">
        <f t="shared" si="1"/>
        <v>130</v>
      </c>
      <c r="B132" s="138">
        <v>68081</v>
      </c>
      <c r="C132" s="139" t="s">
        <v>1169</v>
      </c>
      <c r="D132" s="139" t="s">
        <v>680</v>
      </c>
      <c r="E132" s="139" t="s">
        <v>719</v>
      </c>
      <c r="F132" s="138">
        <v>60010011</v>
      </c>
      <c r="G132" s="139" t="s">
        <v>1361</v>
      </c>
      <c r="H132" s="138" t="s">
        <v>1822</v>
      </c>
      <c r="I132" s="139" t="s">
        <v>1362</v>
      </c>
      <c r="J132" s="138" t="s">
        <v>1823</v>
      </c>
      <c r="K132" s="138">
        <v>24</v>
      </c>
      <c r="L132" s="139" t="s">
        <v>220</v>
      </c>
      <c r="M132" s="139" t="s">
        <v>716</v>
      </c>
      <c r="N132" s="138">
        <v>2402</v>
      </c>
      <c r="O132" s="139" t="s">
        <v>1363</v>
      </c>
      <c r="P132" s="138">
        <v>2402114</v>
      </c>
      <c r="Q132" s="139" t="s">
        <v>1372</v>
      </c>
      <c r="R132" s="138">
        <v>240211400</v>
      </c>
      <c r="S132" s="139" t="s">
        <v>1373</v>
      </c>
      <c r="T132" s="140" t="s">
        <v>726</v>
      </c>
      <c r="U132" s="139">
        <v>25.1</v>
      </c>
      <c r="V132" s="139">
        <v>25.1</v>
      </c>
      <c r="W132" s="139" t="s">
        <v>718</v>
      </c>
      <c r="X132" s="139" t="s">
        <v>1971</v>
      </c>
      <c r="Y132" s="138">
        <v>0</v>
      </c>
      <c r="Z132" s="138">
        <v>15</v>
      </c>
      <c r="AA132" s="138">
        <v>5</v>
      </c>
      <c r="AB132" s="138">
        <v>5.0999999999999996</v>
      </c>
      <c r="AC132" s="138">
        <v>25.1</v>
      </c>
      <c r="AD132" s="139">
        <v>0</v>
      </c>
      <c r="AE132" s="139">
        <v>1500000000</v>
      </c>
      <c r="AF132" s="139">
        <v>250000000</v>
      </c>
      <c r="AG132" s="139">
        <v>250000000</v>
      </c>
      <c r="AH132" s="74">
        <v>2000000000</v>
      </c>
      <c r="AI132" s="124"/>
      <c r="AJ132" s="76"/>
      <c r="AK132" s="128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</row>
    <row r="133" spans="1:51" s="60" customFormat="1" ht="43.5" hidden="1" customHeight="1" x14ac:dyDescent="0.3">
      <c r="A133" s="82">
        <f t="shared" ref="A133:A196" si="2">A132+1</f>
        <v>131</v>
      </c>
      <c r="B133" s="138">
        <v>68081</v>
      </c>
      <c r="C133" s="139" t="s">
        <v>1169</v>
      </c>
      <c r="D133" s="139" t="s">
        <v>680</v>
      </c>
      <c r="E133" s="139" t="s">
        <v>719</v>
      </c>
      <c r="F133" s="138">
        <v>60010011</v>
      </c>
      <c r="G133" s="139" t="s">
        <v>1361</v>
      </c>
      <c r="H133" s="138" t="s">
        <v>1822</v>
      </c>
      <c r="I133" s="139" t="s">
        <v>1362</v>
      </c>
      <c r="J133" s="138" t="s">
        <v>1823</v>
      </c>
      <c r="K133" s="138">
        <v>24</v>
      </c>
      <c r="L133" s="139" t="s">
        <v>220</v>
      </c>
      <c r="M133" s="139" t="s">
        <v>716</v>
      </c>
      <c r="N133" s="138">
        <v>2402</v>
      </c>
      <c r="O133" s="139" t="s">
        <v>1363</v>
      </c>
      <c r="P133" s="138">
        <v>2402121</v>
      </c>
      <c r="Q133" s="139" t="s">
        <v>1374</v>
      </c>
      <c r="R133" s="138">
        <v>240212100</v>
      </c>
      <c r="S133" s="139" t="s">
        <v>1374</v>
      </c>
      <c r="T133" s="140" t="s">
        <v>1825</v>
      </c>
      <c r="U133" s="139">
        <v>3400</v>
      </c>
      <c r="V133" s="139">
        <v>2000</v>
      </c>
      <c r="W133" s="139" t="s">
        <v>723</v>
      </c>
      <c r="X133" s="139" t="s">
        <v>1971</v>
      </c>
      <c r="Y133" s="138">
        <v>0</v>
      </c>
      <c r="Z133" s="138">
        <v>1000</v>
      </c>
      <c r="AA133" s="138">
        <v>500</v>
      </c>
      <c r="AB133" s="138">
        <v>500</v>
      </c>
      <c r="AC133" s="138">
        <v>2000</v>
      </c>
      <c r="AD133" s="139">
        <v>0</v>
      </c>
      <c r="AE133" s="139">
        <v>1500000000</v>
      </c>
      <c r="AF133" s="139">
        <v>250000000</v>
      </c>
      <c r="AG133" s="139">
        <v>250000000</v>
      </c>
      <c r="AH133" s="74">
        <v>2000000000</v>
      </c>
      <c r="AI133" s="124"/>
      <c r="AJ133" s="76"/>
      <c r="AK133" s="128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</row>
    <row r="134" spans="1:51" s="60" customFormat="1" ht="43.5" hidden="1" customHeight="1" x14ac:dyDescent="0.3">
      <c r="A134" s="82">
        <f t="shared" si="2"/>
        <v>132</v>
      </c>
      <c r="B134" s="138">
        <v>68081</v>
      </c>
      <c r="C134" s="139" t="s">
        <v>1169</v>
      </c>
      <c r="D134" s="139" t="s">
        <v>680</v>
      </c>
      <c r="E134" s="139" t="s">
        <v>719</v>
      </c>
      <c r="F134" s="138">
        <v>60010011</v>
      </c>
      <c r="G134" s="139" t="s">
        <v>1361</v>
      </c>
      <c r="H134" s="138" t="s">
        <v>1822</v>
      </c>
      <c r="I134" s="139" t="s">
        <v>1362</v>
      </c>
      <c r="J134" s="138" t="s">
        <v>1823</v>
      </c>
      <c r="K134" s="138">
        <v>24</v>
      </c>
      <c r="L134" s="139" t="s">
        <v>220</v>
      </c>
      <c r="M134" s="139" t="s">
        <v>716</v>
      </c>
      <c r="N134" s="138">
        <v>2402</v>
      </c>
      <c r="O134" s="139" t="s">
        <v>1363</v>
      </c>
      <c r="P134" s="138">
        <v>2402125</v>
      </c>
      <c r="Q134" s="139" t="s">
        <v>1375</v>
      </c>
      <c r="R134" s="138">
        <v>240212500</v>
      </c>
      <c r="S134" s="139" t="s">
        <v>1376</v>
      </c>
      <c r="T134" s="140" t="s">
        <v>727</v>
      </c>
      <c r="U134" s="139">
        <v>0</v>
      </c>
      <c r="V134" s="139">
        <v>7</v>
      </c>
      <c r="W134" s="139" t="s">
        <v>574</v>
      </c>
      <c r="X134" s="139" t="s">
        <v>1971</v>
      </c>
      <c r="Y134" s="138">
        <v>0</v>
      </c>
      <c r="Z134" s="138">
        <v>3</v>
      </c>
      <c r="AA134" s="138">
        <v>3</v>
      </c>
      <c r="AB134" s="138">
        <v>1</v>
      </c>
      <c r="AC134" s="138">
        <v>7</v>
      </c>
      <c r="AD134" s="139">
        <v>0</v>
      </c>
      <c r="AE134" s="139">
        <v>300000000</v>
      </c>
      <c r="AF134" s="139">
        <v>100000000</v>
      </c>
      <c r="AG134" s="139">
        <v>100000000</v>
      </c>
      <c r="AH134" s="74">
        <v>500000000</v>
      </c>
      <c r="AI134" s="124"/>
      <c r="AJ134" s="76"/>
      <c r="AK134" s="128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</row>
    <row r="135" spans="1:51" s="60" customFormat="1" ht="43.5" hidden="1" customHeight="1" x14ac:dyDescent="0.3">
      <c r="A135" s="82">
        <f t="shared" si="2"/>
        <v>133</v>
      </c>
      <c r="B135" s="138">
        <v>68081</v>
      </c>
      <c r="C135" s="139" t="s">
        <v>1169</v>
      </c>
      <c r="D135" s="139" t="s">
        <v>680</v>
      </c>
      <c r="E135" s="139" t="s">
        <v>719</v>
      </c>
      <c r="F135" s="138">
        <v>60010011</v>
      </c>
      <c r="G135" s="139" t="s">
        <v>1361</v>
      </c>
      <c r="H135" s="138" t="s">
        <v>1822</v>
      </c>
      <c r="I135" s="139" t="s">
        <v>1362</v>
      </c>
      <c r="J135" s="138" t="s">
        <v>1823</v>
      </c>
      <c r="K135" s="138">
        <v>24</v>
      </c>
      <c r="L135" s="139" t="s">
        <v>220</v>
      </c>
      <c r="M135" s="139" t="s">
        <v>716</v>
      </c>
      <c r="N135" s="138">
        <v>2402</v>
      </c>
      <c r="O135" s="139" t="s">
        <v>1363</v>
      </c>
      <c r="P135" s="138">
        <v>2402107</v>
      </c>
      <c r="Q135" s="139" t="s">
        <v>1377</v>
      </c>
      <c r="R135" s="138">
        <v>240210700</v>
      </c>
      <c r="S135" s="139" t="s">
        <v>1225</v>
      </c>
      <c r="T135" s="140" t="s">
        <v>1826</v>
      </c>
      <c r="U135" s="139">
        <v>0</v>
      </c>
      <c r="V135" s="139">
        <v>4</v>
      </c>
      <c r="W135" s="139" t="s">
        <v>574</v>
      </c>
      <c r="X135" s="139" t="s">
        <v>1971</v>
      </c>
      <c r="Y135" s="138">
        <v>1</v>
      </c>
      <c r="Z135" s="138">
        <v>1</v>
      </c>
      <c r="AA135" s="138">
        <v>1</v>
      </c>
      <c r="AB135" s="138">
        <v>1</v>
      </c>
      <c r="AC135" s="138">
        <v>4</v>
      </c>
      <c r="AD135" s="139">
        <v>200000000</v>
      </c>
      <c r="AE135" s="139">
        <v>300000000</v>
      </c>
      <c r="AF135" s="139">
        <v>300000000</v>
      </c>
      <c r="AG135" s="139">
        <v>400000000</v>
      </c>
      <c r="AH135" s="74">
        <v>1200000000</v>
      </c>
      <c r="AI135" s="124"/>
      <c r="AJ135" s="76"/>
      <c r="AK135" s="128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</row>
    <row r="136" spans="1:51" s="60" customFormat="1" ht="43.5" hidden="1" customHeight="1" x14ac:dyDescent="0.3">
      <c r="A136" s="82">
        <f t="shared" si="2"/>
        <v>134</v>
      </c>
      <c r="B136" s="138">
        <v>68081</v>
      </c>
      <c r="C136" s="139" t="s">
        <v>1169</v>
      </c>
      <c r="D136" s="139" t="s">
        <v>680</v>
      </c>
      <c r="E136" s="139" t="s">
        <v>719</v>
      </c>
      <c r="F136" s="138">
        <v>60010011</v>
      </c>
      <c r="G136" s="139" t="s">
        <v>1361</v>
      </c>
      <c r="H136" s="138" t="s">
        <v>1822</v>
      </c>
      <c r="I136" s="139" t="s">
        <v>1362</v>
      </c>
      <c r="J136" s="138" t="s">
        <v>1823</v>
      </c>
      <c r="K136" s="138">
        <v>24</v>
      </c>
      <c r="L136" s="139" t="s">
        <v>220</v>
      </c>
      <c r="M136" s="139" t="s">
        <v>716</v>
      </c>
      <c r="N136" s="138">
        <v>2402</v>
      </c>
      <c r="O136" s="139" t="s">
        <v>1363</v>
      </c>
      <c r="P136" s="138">
        <v>2402118</v>
      </c>
      <c r="Q136" s="139" t="s">
        <v>1364</v>
      </c>
      <c r="R136" s="138">
        <v>240211800</v>
      </c>
      <c r="S136" s="139" t="s">
        <v>1378</v>
      </c>
      <c r="T136" s="140" t="s">
        <v>1827</v>
      </c>
      <c r="U136" s="139">
        <v>1</v>
      </c>
      <c r="V136" s="139">
        <v>3</v>
      </c>
      <c r="W136" s="139" t="s">
        <v>574</v>
      </c>
      <c r="X136" s="139" t="s">
        <v>1971</v>
      </c>
      <c r="Y136" s="138">
        <v>0</v>
      </c>
      <c r="Z136" s="138">
        <v>1</v>
      </c>
      <c r="AA136" s="138">
        <v>1</v>
      </c>
      <c r="AB136" s="138">
        <v>1</v>
      </c>
      <c r="AC136" s="138">
        <v>3</v>
      </c>
      <c r="AD136" s="139">
        <v>0</v>
      </c>
      <c r="AE136" s="139">
        <v>500000000</v>
      </c>
      <c r="AF136" s="139">
        <v>500000000</v>
      </c>
      <c r="AG136" s="139">
        <v>0</v>
      </c>
      <c r="AH136" s="74">
        <v>1000000000</v>
      </c>
      <c r="AI136" s="124"/>
      <c r="AJ136" s="76"/>
      <c r="AK136" s="128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</row>
    <row r="137" spans="1:51" s="60" customFormat="1" ht="43.5" hidden="1" customHeight="1" x14ac:dyDescent="0.3">
      <c r="A137" s="82">
        <f t="shared" si="2"/>
        <v>135</v>
      </c>
      <c r="B137" s="138">
        <v>68081</v>
      </c>
      <c r="C137" s="139" t="s">
        <v>1169</v>
      </c>
      <c r="D137" s="139" t="s">
        <v>680</v>
      </c>
      <c r="E137" s="139" t="s">
        <v>719</v>
      </c>
      <c r="F137" s="138">
        <v>60010011</v>
      </c>
      <c r="G137" s="139" t="s">
        <v>1361</v>
      </c>
      <c r="H137" s="138" t="s">
        <v>1822</v>
      </c>
      <c r="I137" s="139" t="s">
        <v>1362</v>
      </c>
      <c r="J137" s="138" t="s">
        <v>1823</v>
      </c>
      <c r="K137" s="138">
        <v>24</v>
      </c>
      <c r="L137" s="139" t="s">
        <v>220</v>
      </c>
      <c r="M137" s="139" t="s">
        <v>716</v>
      </c>
      <c r="N137" s="138">
        <v>2402</v>
      </c>
      <c r="O137" s="139" t="s">
        <v>1363</v>
      </c>
      <c r="P137" s="138">
        <v>2402118</v>
      </c>
      <c r="Q137" s="139" t="s">
        <v>1364</v>
      </c>
      <c r="R137" s="138">
        <v>240211819</v>
      </c>
      <c r="S137" s="139" t="s">
        <v>1379</v>
      </c>
      <c r="T137" s="140" t="s">
        <v>1828</v>
      </c>
      <c r="U137" s="139">
        <v>3</v>
      </c>
      <c r="V137" s="139">
        <v>4</v>
      </c>
      <c r="W137" s="139" t="s">
        <v>574</v>
      </c>
      <c r="X137" s="139" t="s">
        <v>1971</v>
      </c>
      <c r="Y137" s="138">
        <v>0</v>
      </c>
      <c r="Z137" s="138">
        <v>2</v>
      </c>
      <c r="AA137" s="138">
        <v>1</v>
      </c>
      <c r="AB137" s="138">
        <v>1</v>
      </c>
      <c r="AC137" s="138">
        <v>4</v>
      </c>
      <c r="AD137" s="139">
        <v>0</v>
      </c>
      <c r="AE137" s="139">
        <v>300000000</v>
      </c>
      <c r="AF137" s="139">
        <v>100000000</v>
      </c>
      <c r="AG137" s="139">
        <v>100000000</v>
      </c>
      <c r="AH137" s="74">
        <v>500000000</v>
      </c>
      <c r="AI137" s="124"/>
      <c r="AJ137" s="76"/>
      <c r="AK137" s="128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</row>
    <row r="138" spans="1:51" s="60" customFormat="1" ht="43.5" customHeight="1" x14ac:dyDescent="0.3">
      <c r="A138" s="82">
        <f t="shared" si="2"/>
        <v>136</v>
      </c>
      <c r="B138" s="138">
        <v>68081</v>
      </c>
      <c r="C138" s="139" t="s">
        <v>1169</v>
      </c>
      <c r="D138" s="139" t="s">
        <v>680</v>
      </c>
      <c r="E138" s="139" t="s">
        <v>719</v>
      </c>
      <c r="F138" s="138">
        <v>50020022</v>
      </c>
      <c r="G138" s="139" t="s">
        <v>1380</v>
      </c>
      <c r="H138" s="138" t="s">
        <v>1822</v>
      </c>
      <c r="I138" s="139" t="s">
        <v>1381</v>
      </c>
      <c r="J138" s="138" t="s">
        <v>1823</v>
      </c>
      <c r="K138" s="138">
        <v>24</v>
      </c>
      <c r="L138" s="139" t="s">
        <v>220</v>
      </c>
      <c r="M138" s="139" t="s">
        <v>716</v>
      </c>
      <c r="N138" s="138">
        <v>2408</v>
      </c>
      <c r="O138" s="139" t="s">
        <v>1382</v>
      </c>
      <c r="P138" s="138">
        <v>2408052</v>
      </c>
      <c r="Q138" s="139" t="s">
        <v>1383</v>
      </c>
      <c r="R138" s="138">
        <v>240805200</v>
      </c>
      <c r="S138" s="139" t="s">
        <v>1384</v>
      </c>
      <c r="T138" s="140" t="s">
        <v>1829</v>
      </c>
      <c r="U138" s="139">
        <v>0</v>
      </c>
      <c r="V138" s="139">
        <v>1</v>
      </c>
      <c r="W138" s="139" t="s">
        <v>574</v>
      </c>
      <c r="X138" s="139" t="s">
        <v>1974</v>
      </c>
      <c r="Y138" s="138">
        <v>0</v>
      </c>
      <c r="Z138" s="138">
        <v>0</v>
      </c>
      <c r="AA138" s="138">
        <v>1</v>
      </c>
      <c r="AB138" s="138">
        <v>0</v>
      </c>
      <c r="AC138" s="138">
        <v>1</v>
      </c>
      <c r="AD138" s="139">
        <v>0</v>
      </c>
      <c r="AE138" s="139">
        <v>0</v>
      </c>
      <c r="AF138" s="139">
        <v>500000000</v>
      </c>
      <c r="AG138" s="139">
        <v>0</v>
      </c>
      <c r="AH138" s="74">
        <v>500000000</v>
      </c>
      <c r="AI138" s="124"/>
      <c r="AJ138" s="76"/>
      <c r="AK138" s="128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</row>
    <row r="139" spans="1:51" s="60" customFormat="1" ht="43.5" customHeight="1" x14ac:dyDescent="0.3">
      <c r="A139" s="82">
        <f t="shared" si="2"/>
        <v>137</v>
      </c>
      <c r="B139" s="138">
        <v>68081</v>
      </c>
      <c r="C139" s="139" t="s">
        <v>1169</v>
      </c>
      <c r="D139" s="139" t="s">
        <v>680</v>
      </c>
      <c r="E139" s="139" t="s">
        <v>719</v>
      </c>
      <c r="F139" s="138">
        <v>50020022</v>
      </c>
      <c r="G139" s="139" t="s">
        <v>1380</v>
      </c>
      <c r="H139" s="138" t="s">
        <v>1822</v>
      </c>
      <c r="I139" s="139" t="s">
        <v>1381</v>
      </c>
      <c r="J139" s="138" t="s">
        <v>1823</v>
      </c>
      <c r="K139" s="138">
        <v>24</v>
      </c>
      <c r="L139" s="139" t="s">
        <v>220</v>
      </c>
      <c r="M139" s="139" t="s">
        <v>716</v>
      </c>
      <c r="N139" s="138">
        <v>2408</v>
      </c>
      <c r="O139" s="139" t="s">
        <v>1382</v>
      </c>
      <c r="P139" s="138">
        <v>2408053</v>
      </c>
      <c r="Q139" s="139" t="s">
        <v>1385</v>
      </c>
      <c r="R139" s="138">
        <v>240805300</v>
      </c>
      <c r="S139" s="139" t="s">
        <v>1175</v>
      </c>
      <c r="T139" s="140" t="s">
        <v>728</v>
      </c>
      <c r="U139" s="139">
        <v>0</v>
      </c>
      <c r="V139" s="139">
        <v>1</v>
      </c>
      <c r="W139" s="139" t="s">
        <v>574</v>
      </c>
      <c r="X139" s="139" t="s">
        <v>1974</v>
      </c>
      <c r="Y139" s="138">
        <v>0</v>
      </c>
      <c r="Z139" s="138">
        <v>1</v>
      </c>
      <c r="AA139" s="138">
        <v>0</v>
      </c>
      <c r="AB139" s="138">
        <v>0</v>
      </c>
      <c r="AC139" s="138">
        <v>1</v>
      </c>
      <c r="AD139" s="139">
        <v>0</v>
      </c>
      <c r="AE139" s="139">
        <v>300000000</v>
      </c>
      <c r="AF139" s="139">
        <v>0</v>
      </c>
      <c r="AG139" s="139">
        <v>0</v>
      </c>
      <c r="AH139" s="74">
        <v>300000000</v>
      </c>
      <c r="AI139" s="124"/>
      <c r="AJ139" s="76"/>
      <c r="AK139" s="128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</row>
    <row r="140" spans="1:51" s="60" customFormat="1" ht="43.5" customHeight="1" x14ac:dyDescent="0.3">
      <c r="A140" s="82">
        <f t="shared" si="2"/>
        <v>138</v>
      </c>
      <c r="B140" s="138">
        <v>68081</v>
      </c>
      <c r="C140" s="139" t="s">
        <v>1169</v>
      </c>
      <c r="D140" s="139" t="s">
        <v>680</v>
      </c>
      <c r="E140" s="139" t="s">
        <v>719</v>
      </c>
      <c r="F140" s="138">
        <v>50020022</v>
      </c>
      <c r="G140" s="139" t="s">
        <v>1380</v>
      </c>
      <c r="H140" s="138" t="s">
        <v>1822</v>
      </c>
      <c r="I140" s="139" t="s">
        <v>1381</v>
      </c>
      <c r="J140" s="138" t="s">
        <v>1823</v>
      </c>
      <c r="K140" s="138">
        <v>24</v>
      </c>
      <c r="L140" s="139" t="s">
        <v>220</v>
      </c>
      <c r="M140" s="139" t="s">
        <v>716</v>
      </c>
      <c r="N140" s="138">
        <v>2409</v>
      </c>
      <c r="O140" s="139" t="s">
        <v>1386</v>
      </c>
      <c r="P140" s="138">
        <v>2409004</v>
      </c>
      <c r="Q140" s="139" t="s">
        <v>1387</v>
      </c>
      <c r="R140" s="138">
        <v>240900400</v>
      </c>
      <c r="S140" s="139" t="s">
        <v>1388</v>
      </c>
      <c r="T140" s="140" t="s">
        <v>729</v>
      </c>
      <c r="U140" s="139">
        <v>2522</v>
      </c>
      <c r="V140" s="139">
        <v>2700</v>
      </c>
      <c r="W140" s="139" t="s">
        <v>574</v>
      </c>
      <c r="X140" s="139" t="s">
        <v>1974</v>
      </c>
      <c r="Y140" s="138">
        <v>675</v>
      </c>
      <c r="Z140" s="138">
        <v>675</v>
      </c>
      <c r="AA140" s="138">
        <v>675</v>
      </c>
      <c r="AB140" s="138">
        <v>675</v>
      </c>
      <c r="AC140" s="138">
        <v>2700</v>
      </c>
      <c r="AD140" s="139">
        <v>50000000</v>
      </c>
      <c r="AE140" s="139">
        <v>50000000</v>
      </c>
      <c r="AF140" s="139">
        <v>50000000</v>
      </c>
      <c r="AG140" s="139">
        <v>50000000</v>
      </c>
      <c r="AH140" s="74">
        <v>200000000</v>
      </c>
      <c r="AI140" s="124"/>
      <c r="AJ140" s="76"/>
      <c r="AK140" s="128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</row>
    <row r="141" spans="1:51" s="60" customFormat="1" ht="43.5" customHeight="1" x14ac:dyDescent="0.3">
      <c r="A141" s="82">
        <f t="shared" si="2"/>
        <v>139</v>
      </c>
      <c r="B141" s="138">
        <v>68081</v>
      </c>
      <c r="C141" s="139" t="s">
        <v>1169</v>
      </c>
      <c r="D141" s="139" t="s">
        <v>680</v>
      </c>
      <c r="E141" s="139" t="s">
        <v>719</v>
      </c>
      <c r="F141" s="138">
        <v>50020022</v>
      </c>
      <c r="G141" s="139" t="s">
        <v>1380</v>
      </c>
      <c r="H141" s="138" t="s">
        <v>1822</v>
      </c>
      <c r="I141" s="139" t="s">
        <v>1381</v>
      </c>
      <c r="J141" s="138" t="s">
        <v>1823</v>
      </c>
      <c r="K141" s="138">
        <v>24</v>
      </c>
      <c r="L141" s="139" t="s">
        <v>220</v>
      </c>
      <c r="M141" s="139" t="s">
        <v>716</v>
      </c>
      <c r="N141" s="138">
        <v>2409</v>
      </c>
      <c r="O141" s="139" t="s">
        <v>1386</v>
      </c>
      <c r="P141" s="138">
        <v>2409013</v>
      </c>
      <c r="Q141" s="139" t="s">
        <v>1389</v>
      </c>
      <c r="R141" s="138">
        <v>240901300</v>
      </c>
      <c r="S141" s="139" t="s">
        <v>1390</v>
      </c>
      <c r="T141" s="140" t="s">
        <v>1830</v>
      </c>
      <c r="U141" s="139">
        <v>33081</v>
      </c>
      <c r="V141" s="139">
        <v>36000</v>
      </c>
      <c r="W141" s="139" t="s">
        <v>730</v>
      </c>
      <c r="X141" s="139" t="s">
        <v>1974</v>
      </c>
      <c r="Y141" s="138">
        <v>9000</v>
      </c>
      <c r="Z141" s="138">
        <v>9000</v>
      </c>
      <c r="AA141" s="138">
        <v>9000</v>
      </c>
      <c r="AB141" s="138">
        <v>9000</v>
      </c>
      <c r="AC141" s="138">
        <v>36000</v>
      </c>
      <c r="AD141" s="139">
        <v>500000000</v>
      </c>
      <c r="AE141" s="139">
        <v>500000000</v>
      </c>
      <c r="AF141" s="139">
        <v>500000000</v>
      </c>
      <c r="AG141" s="139">
        <v>500000000</v>
      </c>
      <c r="AH141" s="74">
        <v>2000000000</v>
      </c>
      <c r="AI141" s="124"/>
      <c r="AJ141" s="76"/>
      <c r="AK141" s="128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</row>
    <row r="142" spans="1:51" s="60" customFormat="1" ht="43.5" customHeight="1" x14ac:dyDescent="0.3">
      <c r="A142" s="82">
        <f t="shared" si="2"/>
        <v>140</v>
      </c>
      <c r="B142" s="138">
        <v>68081</v>
      </c>
      <c r="C142" s="139" t="s">
        <v>1169</v>
      </c>
      <c r="D142" s="139" t="s">
        <v>680</v>
      </c>
      <c r="E142" s="139" t="s">
        <v>719</v>
      </c>
      <c r="F142" s="138">
        <v>50020022</v>
      </c>
      <c r="G142" s="139" t="s">
        <v>1380</v>
      </c>
      <c r="H142" s="138" t="s">
        <v>1822</v>
      </c>
      <c r="I142" s="139" t="s">
        <v>1381</v>
      </c>
      <c r="J142" s="138" t="s">
        <v>1823</v>
      </c>
      <c r="K142" s="138">
        <v>24</v>
      </c>
      <c r="L142" s="139" t="s">
        <v>220</v>
      </c>
      <c r="M142" s="139" t="s">
        <v>716</v>
      </c>
      <c r="N142" s="138">
        <v>2409</v>
      </c>
      <c r="O142" s="139" t="s">
        <v>1386</v>
      </c>
      <c r="P142" s="138">
        <v>2409014</v>
      </c>
      <c r="Q142" s="139" t="s">
        <v>1250</v>
      </c>
      <c r="R142" s="138">
        <v>240901400</v>
      </c>
      <c r="S142" s="139" t="s">
        <v>1283</v>
      </c>
      <c r="T142" s="140" t="s">
        <v>1831</v>
      </c>
      <c r="U142" s="139">
        <v>0</v>
      </c>
      <c r="V142" s="139">
        <v>1</v>
      </c>
      <c r="W142" s="139" t="s">
        <v>574</v>
      </c>
      <c r="X142" s="139" t="s">
        <v>1974</v>
      </c>
      <c r="Y142" s="138">
        <v>0</v>
      </c>
      <c r="Z142" s="138">
        <v>1</v>
      </c>
      <c r="AA142" s="138">
        <v>0</v>
      </c>
      <c r="AB142" s="138">
        <v>0</v>
      </c>
      <c r="AC142" s="138">
        <v>1</v>
      </c>
      <c r="AD142" s="139">
        <v>0</v>
      </c>
      <c r="AE142" s="139">
        <v>300000000</v>
      </c>
      <c r="AF142" s="139">
        <v>0</v>
      </c>
      <c r="AG142" s="139">
        <v>0</v>
      </c>
      <c r="AH142" s="74">
        <v>300000000</v>
      </c>
      <c r="AI142" s="124"/>
      <c r="AJ142" s="76"/>
      <c r="AK142" s="128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</row>
    <row r="143" spans="1:51" s="60" customFormat="1" ht="43.5" customHeight="1" x14ac:dyDescent="0.3">
      <c r="A143" s="82">
        <f t="shared" si="2"/>
        <v>141</v>
      </c>
      <c r="B143" s="138">
        <v>68081</v>
      </c>
      <c r="C143" s="139" t="s">
        <v>1169</v>
      </c>
      <c r="D143" s="139" t="s">
        <v>680</v>
      </c>
      <c r="E143" s="139" t="s">
        <v>719</v>
      </c>
      <c r="F143" s="138">
        <v>50020022</v>
      </c>
      <c r="G143" s="139" t="s">
        <v>1380</v>
      </c>
      <c r="H143" s="138" t="s">
        <v>1822</v>
      </c>
      <c r="I143" s="139" t="s">
        <v>1381</v>
      </c>
      <c r="J143" s="138" t="s">
        <v>1823</v>
      </c>
      <c r="K143" s="138">
        <v>24</v>
      </c>
      <c r="L143" s="139" t="s">
        <v>220</v>
      </c>
      <c r="M143" s="139" t="s">
        <v>716</v>
      </c>
      <c r="N143" s="138">
        <v>2409</v>
      </c>
      <c r="O143" s="139" t="s">
        <v>1386</v>
      </c>
      <c r="P143" s="138">
        <v>2409023</v>
      </c>
      <c r="Q143" s="139" t="s">
        <v>1391</v>
      </c>
      <c r="R143" s="138">
        <v>240902300</v>
      </c>
      <c r="S143" s="139" t="s">
        <v>1392</v>
      </c>
      <c r="T143" s="140" t="s">
        <v>1832</v>
      </c>
      <c r="U143" s="139">
        <v>39338</v>
      </c>
      <c r="V143" s="139">
        <v>40000</v>
      </c>
      <c r="W143" s="139" t="s">
        <v>574</v>
      </c>
      <c r="X143" s="139" t="s">
        <v>1974</v>
      </c>
      <c r="Y143" s="138">
        <v>10000</v>
      </c>
      <c r="Z143" s="138">
        <v>10000</v>
      </c>
      <c r="AA143" s="138">
        <v>10000</v>
      </c>
      <c r="AB143" s="138">
        <v>10000</v>
      </c>
      <c r="AC143" s="138">
        <v>40000</v>
      </c>
      <c r="AD143" s="139">
        <v>110000000</v>
      </c>
      <c r="AE143" s="139">
        <v>110000000</v>
      </c>
      <c r="AF143" s="139">
        <v>110000000</v>
      </c>
      <c r="AG143" s="139">
        <v>110000000</v>
      </c>
      <c r="AH143" s="74">
        <v>440000000</v>
      </c>
      <c r="AI143" s="124"/>
      <c r="AJ143" s="76"/>
      <c r="AK143" s="128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</row>
    <row r="144" spans="1:51" s="60" customFormat="1" ht="43.5" customHeight="1" x14ac:dyDescent="0.3">
      <c r="A144" s="82">
        <f t="shared" si="2"/>
        <v>142</v>
      </c>
      <c r="B144" s="138">
        <v>68081</v>
      </c>
      <c r="C144" s="139" t="s">
        <v>1169</v>
      </c>
      <c r="D144" s="139" t="s">
        <v>680</v>
      </c>
      <c r="E144" s="139" t="s">
        <v>719</v>
      </c>
      <c r="F144" s="138">
        <v>50020022</v>
      </c>
      <c r="G144" s="139" t="s">
        <v>1380</v>
      </c>
      <c r="H144" s="138" t="s">
        <v>1822</v>
      </c>
      <c r="I144" s="139" t="s">
        <v>1381</v>
      </c>
      <c r="J144" s="138" t="s">
        <v>1823</v>
      </c>
      <c r="K144" s="138">
        <v>24</v>
      </c>
      <c r="L144" s="139" t="s">
        <v>220</v>
      </c>
      <c r="M144" s="139" t="s">
        <v>716</v>
      </c>
      <c r="N144" s="138">
        <v>2409</v>
      </c>
      <c r="O144" s="139" t="s">
        <v>1386</v>
      </c>
      <c r="P144" s="138">
        <v>2409025</v>
      </c>
      <c r="Q144" s="139" t="s">
        <v>1393</v>
      </c>
      <c r="R144" s="138">
        <v>240902500</v>
      </c>
      <c r="S144" s="139" t="s">
        <v>1394</v>
      </c>
      <c r="T144" s="140" t="s">
        <v>1833</v>
      </c>
      <c r="U144" s="139">
        <v>0</v>
      </c>
      <c r="V144" s="139">
        <v>1</v>
      </c>
      <c r="W144" s="139" t="s">
        <v>574</v>
      </c>
      <c r="X144" s="139" t="s">
        <v>1974</v>
      </c>
      <c r="Y144" s="138">
        <v>0</v>
      </c>
      <c r="Z144" s="138">
        <v>1</v>
      </c>
      <c r="AA144" s="138">
        <v>0</v>
      </c>
      <c r="AB144" s="138">
        <v>0</v>
      </c>
      <c r="AC144" s="138">
        <v>1</v>
      </c>
      <c r="AD144" s="139">
        <v>0</v>
      </c>
      <c r="AE144" s="139">
        <v>150000000</v>
      </c>
      <c r="AF144" s="139">
        <v>0</v>
      </c>
      <c r="AG144" s="139">
        <v>0</v>
      </c>
      <c r="AH144" s="74">
        <v>150000000</v>
      </c>
      <c r="AI144" s="124"/>
      <c r="AJ144" s="76"/>
      <c r="AK144" s="128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</row>
    <row r="145" spans="1:51" s="60" customFormat="1" ht="43.5" hidden="1" customHeight="1" x14ac:dyDescent="0.3">
      <c r="A145" s="82">
        <f t="shared" si="2"/>
        <v>143</v>
      </c>
      <c r="B145" s="138">
        <v>68081</v>
      </c>
      <c r="C145" s="139" t="s">
        <v>1169</v>
      </c>
      <c r="D145" s="139" t="s">
        <v>680</v>
      </c>
      <c r="E145" s="139" t="s">
        <v>731</v>
      </c>
      <c r="F145" s="138">
        <v>120210004</v>
      </c>
      <c r="G145" s="139" t="s">
        <v>1285</v>
      </c>
      <c r="H145" s="138" t="s">
        <v>1834</v>
      </c>
      <c r="I145" s="139" t="s">
        <v>828</v>
      </c>
      <c r="J145" s="138" t="s">
        <v>1835</v>
      </c>
      <c r="K145" s="138">
        <v>39</v>
      </c>
      <c r="L145" s="139" t="s">
        <v>1395</v>
      </c>
      <c r="M145" s="139" t="s">
        <v>689</v>
      </c>
      <c r="N145" s="138">
        <v>3905</v>
      </c>
      <c r="O145" s="139" t="s">
        <v>1396</v>
      </c>
      <c r="P145" s="138">
        <v>3905005</v>
      </c>
      <c r="Q145" s="139" t="s">
        <v>1203</v>
      </c>
      <c r="R145" s="138">
        <v>390500500</v>
      </c>
      <c r="S145" s="139" t="s">
        <v>1397</v>
      </c>
      <c r="T145" s="140" t="s">
        <v>732</v>
      </c>
      <c r="U145" s="139">
        <v>0</v>
      </c>
      <c r="V145" s="139">
        <v>1</v>
      </c>
      <c r="W145" s="139" t="s">
        <v>574</v>
      </c>
      <c r="X145" s="139" t="s">
        <v>1975</v>
      </c>
      <c r="Y145" s="138">
        <v>0</v>
      </c>
      <c r="Z145" s="138">
        <v>1</v>
      </c>
      <c r="AA145" s="138">
        <v>1</v>
      </c>
      <c r="AB145" s="138">
        <v>1</v>
      </c>
      <c r="AC145" s="138">
        <v>1</v>
      </c>
      <c r="AD145" s="139">
        <v>0</v>
      </c>
      <c r="AE145" s="139">
        <v>280380157</v>
      </c>
      <c r="AF145" s="139">
        <v>280380157</v>
      </c>
      <c r="AG145" s="139">
        <v>280380156</v>
      </c>
      <c r="AH145" s="74">
        <v>841140470</v>
      </c>
      <c r="AI145" s="124"/>
      <c r="AJ145" s="76"/>
      <c r="AK145" s="128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</row>
    <row r="146" spans="1:51" s="60" customFormat="1" ht="43.5" hidden="1" customHeight="1" x14ac:dyDescent="0.3">
      <c r="A146" s="82">
        <f t="shared" si="2"/>
        <v>144</v>
      </c>
      <c r="B146" s="138">
        <v>68081</v>
      </c>
      <c r="C146" s="139" t="s">
        <v>1169</v>
      </c>
      <c r="D146" s="139" t="s">
        <v>680</v>
      </c>
      <c r="E146" s="139" t="s">
        <v>733</v>
      </c>
      <c r="F146" s="138">
        <v>290020011</v>
      </c>
      <c r="G146" s="139" t="s">
        <v>1398</v>
      </c>
      <c r="H146" s="138">
        <v>0.04</v>
      </c>
      <c r="I146" s="139" t="s">
        <v>591</v>
      </c>
      <c r="J146" s="138">
        <v>0.15</v>
      </c>
      <c r="K146" s="138">
        <v>39</v>
      </c>
      <c r="L146" s="139" t="s">
        <v>1395</v>
      </c>
      <c r="M146" s="139" t="s">
        <v>716</v>
      </c>
      <c r="N146" s="138">
        <v>3906</v>
      </c>
      <c r="O146" s="139" t="s">
        <v>1399</v>
      </c>
      <c r="P146" s="138">
        <v>3906020</v>
      </c>
      <c r="Q146" s="139" t="s">
        <v>1400</v>
      </c>
      <c r="R146" s="138">
        <v>390602000</v>
      </c>
      <c r="S146" s="139" t="s">
        <v>1401</v>
      </c>
      <c r="T146" s="140" t="s">
        <v>734</v>
      </c>
      <c r="U146" s="139">
        <v>0</v>
      </c>
      <c r="V146" s="139">
        <v>3</v>
      </c>
      <c r="W146" s="139" t="s">
        <v>574</v>
      </c>
      <c r="X146" s="139" t="s">
        <v>1954</v>
      </c>
      <c r="Y146" s="138">
        <v>0</v>
      </c>
      <c r="Z146" s="138">
        <v>0</v>
      </c>
      <c r="AA146" s="138">
        <v>3</v>
      </c>
      <c r="AB146" s="138">
        <v>0</v>
      </c>
      <c r="AC146" s="138">
        <v>3</v>
      </c>
      <c r="AD146" s="139">
        <v>0</v>
      </c>
      <c r="AE146" s="139">
        <v>0</v>
      </c>
      <c r="AF146" s="139">
        <v>117349791.122106</v>
      </c>
      <c r="AG146" s="139">
        <v>0</v>
      </c>
      <c r="AH146" s="74">
        <v>117349791.122106</v>
      </c>
      <c r="AI146" s="124"/>
      <c r="AJ146" s="76"/>
      <c r="AK146" s="128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</row>
    <row r="147" spans="1:51" s="60" customFormat="1" ht="43.5" hidden="1" customHeight="1" x14ac:dyDescent="0.3">
      <c r="A147" s="82">
        <f t="shared" si="2"/>
        <v>145</v>
      </c>
      <c r="B147" s="138">
        <v>68081</v>
      </c>
      <c r="C147" s="139" t="s">
        <v>1169</v>
      </c>
      <c r="D147" s="139" t="s">
        <v>680</v>
      </c>
      <c r="E147" s="139" t="s">
        <v>733</v>
      </c>
      <c r="F147" s="138">
        <v>290020011</v>
      </c>
      <c r="G147" s="139" t="s">
        <v>1398</v>
      </c>
      <c r="H147" s="138">
        <v>0.04</v>
      </c>
      <c r="I147" s="139" t="s">
        <v>591</v>
      </c>
      <c r="J147" s="138">
        <v>0.15</v>
      </c>
      <c r="K147" s="138">
        <v>39</v>
      </c>
      <c r="L147" s="139" t="s">
        <v>1395</v>
      </c>
      <c r="M147" s="139" t="s">
        <v>716</v>
      </c>
      <c r="N147" s="138">
        <v>3906</v>
      </c>
      <c r="O147" s="139" t="s">
        <v>1399</v>
      </c>
      <c r="P147" s="138">
        <v>3906018</v>
      </c>
      <c r="Q147" s="139" t="s">
        <v>1402</v>
      </c>
      <c r="R147" s="138">
        <v>390601800</v>
      </c>
      <c r="S147" s="139" t="s">
        <v>1403</v>
      </c>
      <c r="T147" s="140" t="s">
        <v>735</v>
      </c>
      <c r="U147" s="139">
        <v>0</v>
      </c>
      <c r="V147" s="139">
        <v>1</v>
      </c>
      <c r="W147" s="139" t="s">
        <v>574</v>
      </c>
      <c r="X147" s="139" t="s">
        <v>1954</v>
      </c>
      <c r="Y147" s="138">
        <v>0</v>
      </c>
      <c r="Z147" s="138">
        <v>1</v>
      </c>
      <c r="AA147" s="138">
        <v>0</v>
      </c>
      <c r="AB147" s="138">
        <v>0</v>
      </c>
      <c r="AC147" s="138">
        <v>1</v>
      </c>
      <c r="AD147" s="139">
        <v>0</v>
      </c>
      <c r="AE147" s="139">
        <v>1235234116.6115501</v>
      </c>
      <c r="AF147" s="139">
        <v>0</v>
      </c>
      <c r="AG147" s="139">
        <v>0</v>
      </c>
      <c r="AH147" s="74">
        <v>1235234116.6115501</v>
      </c>
      <c r="AI147" s="124"/>
      <c r="AJ147" s="76"/>
      <c r="AK147" s="128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</row>
    <row r="148" spans="1:51" s="60" customFormat="1" ht="43.5" hidden="1" customHeight="1" x14ac:dyDescent="0.3">
      <c r="A148" s="82">
        <f t="shared" si="2"/>
        <v>146</v>
      </c>
      <c r="B148" s="138">
        <v>68081</v>
      </c>
      <c r="C148" s="139" t="s">
        <v>1169</v>
      </c>
      <c r="D148" s="139" t="s">
        <v>680</v>
      </c>
      <c r="E148" s="139" t="s">
        <v>733</v>
      </c>
      <c r="F148" s="138">
        <v>290020011</v>
      </c>
      <c r="G148" s="139" t="s">
        <v>1398</v>
      </c>
      <c r="H148" s="138">
        <v>0.04</v>
      </c>
      <c r="I148" s="139" t="s">
        <v>591</v>
      </c>
      <c r="J148" s="138">
        <v>0.15</v>
      </c>
      <c r="K148" s="138">
        <v>39</v>
      </c>
      <c r="L148" s="139" t="s">
        <v>1395</v>
      </c>
      <c r="M148" s="139" t="s">
        <v>716</v>
      </c>
      <c r="N148" s="138">
        <v>3906</v>
      </c>
      <c r="O148" s="139" t="s">
        <v>1399</v>
      </c>
      <c r="P148" s="138">
        <v>3906011</v>
      </c>
      <c r="Q148" s="139" t="s">
        <v>1404</v>
      </c>
      <c r="R148" s="138">
        <v>390601100</v>
      </c>
      <c r="S148" s="139" t="s">
        <v>1405</v>
      </c>
      <c r="T148" s="140" t="s">
        <v>736</v>
      </c>
      <c r="U148" s="139">
        <v>1</v>
      </c>
      <c r="V148" s="139">
        <v>3</v>
      </c>
      <c r="W148" s="139" t="s">
        <v>574</v>
      </c>
      <c r="X148" s="139" t="s">
        <v>1954</v>
      </c>
      <c r="Y148" s="138">
        <v>0</v>
      </c>
      <c r="Z148" s="138">
        <v>0</v>
      </c>
      <c r="AA148" s="138">
        <v>3</v>
      </c>
      <c r="AB148" s="138">
        <v>0</v>
      </c>
      <c r="AC148" s="138">
        <v>3</v>
      </c>
      <c r="AD148" s="139">
        <v>0</v>
      </c>
      <c r="AE148" s="139">
        <v>0</v>
      </c>
      <c r="AF148" s="139">
        <v>1117617058.3057699</v>
      </c>
      <c r="AG148" s="139">
        <v>0</v>
      </c>
      <c r="AH148" s="74">
        <v>1117617058.3057699</v>
      </c>
      <c r="AI148" s="124"/>
      <c r="AJ148" s="76"/>
      <c r="AK148" s="128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</row>
    <row r="149" spans="1:51" s="60" customFormat="1" ht="43.5" hidden="1" customHeight="1" x14ac:dyDescent="0.3">
      <c r="A149" s="82">
        <f t="shared" si="2"/>
        <v>147</v>
      </c>
      <c r="B149" s="138">
        <v>68081</v>
      </c>
      <c r="C149" s="139" t="s">
        <v>1169</v>
      </c>
      <c r="D149" s="139" t="s">
        <v>680</v>
      </c>
      <c r="E149" s="139" t="s">
        <v>737</v>
      </c>
      <c r="F149" s="138">
        <v>300010001</v>
      </c>
      <c r="G149" s="139" t="s">
        <v>1170</v>
      </c>
      <c r="H149" s="138" t="s">
        <v>738</v>
      </c>
      <c r="I149" s="139" t="s">
        <v>1171</v>
      </c>
      <c r="J149" s="138" t="s">
        <v>738</v>
      </c>
      <c r="K149" s="138">
        <v>39</v>
      </c>
      <c r="L149" s="139" t="s">
        <v>1395</v>
      </c>
      <c r="M149" s="139" t="s">
        <v>572</v>
      </c>
      <c r="N149" s="138">
        <v>3906</v>
      </c>
      <c r="O149" s="139" t="s">
        <v>1399</v>
      </c>
      <c r="P149" s="138">
        <v>3906005</v>
      </c>
      <c r="Q149" s="139" t="s">
        <v>1406</v>
      </c>
      <c r="R149" s="138">
        <v>390600500</v>
      </c>
      <c r="S149" s="139" t="s">
        <v>1407</v>
      </c>
      <c r="T149" s="140" t="s">
        <v>739</v>
      </c>
      <c r="U149" s="139">
        <v>0</v>
      </c>
      <c r="V149" s="139">
        <v>3</v>
      </c>
      <c r="W149" s="139" t="s">
        <v>574</v>
      </c>
      <c r="X149" s="139" t="s">
        <v>1954</v>
      </c>
      <c r="Y149" s="138">
        <v>0</v>
      </c>
      <c r="Z149" s="138">
        <v>0</v>
      </c>
      <c r="AA149" s="138">
        <v>3</v>
      </c>
      <c r="AB149" s="138">
        <v>0</v>
      </c>
      <c r="AC149" s="138">
        <v>3</v>
      </c>
      <c r="AD149" s="139">
        <v>0</v>
      </c>
      <c r="AE149" s="139">
        <v>0</v>
      </c>
      <c r="AF149" s="139">
        <v>12111761705</v>
      </c>
      <c r="AG149" s="139">
        <v>0</v>
      </c>
      <c r="AH149" s="74">
        <v>12111761705</v>
      </c>
      <c r="AI149" s="124"/>
      <c r="AJ149" s="76"/>
      <c r="AK149" s="128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</row>
    <row r="150" spans="1:51" s="60" customFormat="1" ht="43.5" hidden="1" customHeight="1" x14ac:dyDescent="0.3">
      <c r="A150" s="82">
        <f t="shared" si="2"/>
        <v>148</v>
      </c>
      <c r="B150" s="138">
        <v>68081</v>
      </c>
      <c r="C150" s="139" t="s">
        <v>1169</v>
      </c>
      <c r="D150" s="139" t="s">
        <v>680</v>
      </c>
      <c r="E150" s="139" t="s">
        <v>731</v>
      </c>
      <c r="F150" s="138">
        <v>120210004</v>
      </c>
      <c r="G150" s="139" t="s">
        <v>1285</v>
      </c>
      <c r="H150" s="138" t="s">
        <v>1834</v>
      </c>
      <c r="I150" s="139" t="s">
        <v>828</v>
      </c>
      <c r="J150" s="138" t="s">
        <v>1835</v>
      </c>
      <c r="K150" s="138">
        <v>39</v>
      </c>
      <c r="L150" s="139" t="s">
        <v>1395</v>
      </c>
      <c r="M150" s="139" t="s">
        <v>689</v>
      </c>
      <c r="N150" s="138">
        <v>3906</v>
      </c>
      <c r="O150" s="139" t="s">
        <v>1399</v>
      </c>
      <c r="P150" s="138">
        <v>3906018</v>
      </c>
      <c r="Q150" s="139" t="s">
        <v>1402</v>
      </c>
      <c r="R150" s="138">
        <v>390601800</v>
      </c>
      <c r="S150" s="139" t="s">
        <v>1403</v>
      </c>
      <c r="T150" s="140" t="s">
        <v>740</v>
      </c>
      <c r="U150" s="139">
        <v>2</v>
      </c>
      <c r="V150" s="139">
        <v>1</v>
      </c>
      <c r="W150" s="139" t="s">
        <v>574</v>
      </c>
      <c r="X150" s="139" t="s">
        <v>1954</v>
      </c>
      <c r="Y150" s="138">
        <v>0</v>
      </c>
      <c r="Z150" s="138">
        <v>1</v>
      </c>
      <c r="AA150" s="138">
        <v>0</v>
      </c>
      <c r="AB150" s="138">
        <v>0</v>
      </c>
      <c r="AC150" s="138">
        <v>1</v>
      </c>
      <c r="AD150" s="139">
        <v>0</v>
      </c>
      <c r="AE150" s="139">
        <v>2058553524.7520001</v>
      </c>
      <c r="AF150" s="139">
        <v>0</v>
      </c>
      <c r="AG150" s="139">
        <v>0</v>
      </c>
      <c r="AH150" s="74">
        <v>2058553524.7520001</v>
      </c>
      <c r="AI150" s="124"/>
      <c r="AJ150" s="76"/>
      <c r="AK150" s="128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</row>
    <row r="151" spans="1:51" s="60" customFormat="1" ht="43.5" hidden="1" customHeight="1" x14ac:dyDescent="0.3">
      <c r="A151" s="82">
        <f t="shared" si="2"/>
        <v>149</v>
      </c>
      <c r="B151" s="138">
        <v>68081</v>
      </c>
      <c r="C151" s="139" t="s">
        <v>1169</v>
      </c>
      <c r="D151" s="139" t="s">
        <v>680</v>
      </c>
      <c r="E151" s="139" t="s">
        <v>731</v>
      </c>
      <c r="F151" s="138">
        <v>120210004</v>
      </c>
      <c r="G151" s="139" t="s">
        <v>1285</v>
      </c>
      <c r="H151" s="138" t="s">
        <v>1834</v>
      </c>
      <c r="I151" s="139" t="s">
        <v>828</v>
      </c>
      <c r="J151" s="138" t="s">
        <v>1835</v>
      </c>
      <c r="K151" s="138">
        <v>39</v>
      </c>
      <c r="L151" s="139" t="s">
        <v>1395</v>
      </c>
      <c r="M151" s="139" t="s">
        <v>689</v>
      </c>
      <c r="N151" s="138">
        <v>3906</v>
      </c>
      <c r="O151" s="139" t="s">
        <v>1399</v>
      </c>
      <c r="P151" s="138">
        <v>3906006</v>
      </c>
      <c r="Q151" s="139" t="s">
        <v>1408</v>
      </c>
      <c r="R151" s="138">
        <v>390600600</v>
      </c>
      <c r="S151" s="139" t="s">
        <v>1407</v>
      </c>
      <c r="T151" s="140" t="s">
        <v>741</v>
      </c>
      <c r="U151" s="139">
        <v>0</v>
      </c>
      <c r="V151" s="139">
        <v>2</v>
      </c>
      <c r="W151" s="139" t="s">
        <v>574</v>
      </c>
      <c r="X151" s="139" t="s">
        <v>1954</v>
      </c>
      <c r="Y151" s="138">
        <v>0</v>
      </c>
      <c r="Z151" s="138">
        <v>1</v>
      </c>
      <c r="AA151" s="138">
        <v>1</v>
      </c>
      <c r="AB151" s="138">
        <v>0</v>
      </c>
      <c r="AC151" s="138">
        <v>2</v>
      </c>
      <c r="AD151" s="139">
        <v>0</v>
      </c>
      <c r="AE151" s="139">
        <v>374936249.89999998</v>
      </c>
      <c r="AF151" s="139">
        <v>374936249.89999998</v>
      </c>
      <c r="AG151" s="139">
        <v>0</v>
      </c>
      <c r="AH151" s="74">
        <v>749872499.79999995</v>
      </c>
      <c r="AI151" s="124"/>
      <c r="AJ151" s="76"/>
      <c r="AK151" s="128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</row>
    <row r="152" spans="1:51" s="60" customFormat="1" ht="43.5" hidden="1" customHeight="1" x14ac:dyDescent="0.3">
      <c r="A152" s="82">
        <f t="shared" si="2"/>
        <v>150</v>
      </c>
      <c r="B152" s="138">
        <v>68081</v>
      </c>
      <c r="C152" s="139" t="s">
        <v>1169</v>
      </c>
      <c r="D152" s="139" t="s">
        <v>680</v>
      </c>
      <c r="E152" s="139" t="s">
        <v>731</v>
      </c>
      <c r="F152" s="138">
        <v>120210004</v>
      </c>
      <c r="G152" s="139" t="s">
        <v>1285</v>
      </c>
      <c r="H152" s="138" t="s">
        <v>1834</v>
      </c>
      <c r="I152" s="139" t="s">
        <v>828</v>
      </c>
      <c r="J152" s="138" t="s">
        <v>1835</v>
      </c>
      <c r="K152" s="138">
        <v>39</v>
      </c>
      <c r="L152" s="139" t="s">
        <v>1395</v>
      </c>
      <c r="M152" s="139" t="s">
        <v>689</v>
      </c>
      <c r="N152" s="138">
        <v>3906</v>
      </c>
      <c r="O152" s="139" t="s">
        <v>1399</v>
      </c>
      <c r="P152" s="138">
        <v>3906009</v>
      </c>
      <c r="Q152" s="139" t="s">
        <v>1409</v>
      </c>
      <c r="R152" s="138">
        <v>390600900</v>
      </c>
      <c r="S152" s="139" t="s">
        <v>1410</v>
      </c>
      <c r="T152" s="140" t="s">
        <v>742</v>
      </c>
      <c r="U152" s="139">
        <v>1</v>
      </c>
      <c r="V152" s="139">
        <v>1</v>
      </c>
      <c r="W152" s="142" t="s">
        <v>574</v>
      </c>
      <c r="X152" s="139" t="s">
        <v>1954</v>
      </c>
      <c r="Y152" s="138">
        <v>1</v>
      </c>
      <c r="Z152" s="138">
        <v>1</v>
      </c>
      <c r="AA152" s="138">
        <v>1</v>
      </c>
      <c r="AB152" s="138">
        <v>1</v>
      </c>
      <c r="AC152" s="138">
        <v>1</v>
      </c>
      <c r="AD152" s="139">
        <v>558808529.15199995</v>
      </c>
      <c r="AE152" s="139">
        <v>558808529.15199995</v>
      </c>
      <c r="AF152" s="139">
        <v>558808529.15199995</v>
      </c>
      <c r="AG152" s="139">
        <v>558808529.15199995</v>
      </c>
      <c r="AH152" s="74">
        <v>2235234116.6079998</v>
      </c>
      <c r="AI152" s="124"/>
      <c r="AJ152" s="76"/>
      <c r="AK152" s="128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</row>
    <row r="153" spans="1:51" s="60" customFormat="1" ht="43.5" hidden="1" customHeight="1" x14ac:dyDescent="0.3">
      <c r="A153" s="82">
        <f t="shared" si="2"/>
        <v>151</v>
      </c>
      <c r="B153" s="138">
        <v>68081</v>
      </c>
      <c r="C153" s="139" t="s">
        <v>1169</v>
      </c>
      <c r="D153" s="139" t="s">
        <v>680</v>
      </c>
      <c r="E153" s="139" t="s">
        <v>743</v>
      </c>
      <c r="F153" s="138">
        <v>30010008</v>
      </c>
      <c r="G153" s="139" t="s">
        <v>1411</v>
      </c>
      <c r="H153" s="138" t="s">
        <v>1836</v>
      </c>
      <c r="I153" s="139" t="s">
        <v>808</v>
      </c>
      <c r="J153" s="138" t="s">
        <v>1837</v>
      </c>
      <c r="K153" s="138">
        <v>40</v>
      </c>
      <c r="L153" s="139" t="s">
        <v>179</v>
      </c>
      <c r="M153" s="139" t="s">
        <v>744</v>
      </c>
      <c r="N153" s="138">
        <v>4001</v>
      </c>
      <c r="O153" s="139" t="s">
        <v>1412</v>
      </c>
      <c r="P153" s="138">
        <v>4001002</v>
      </c>
      <c r="Q153" s="139" t="s">
        <v>1413</v>
      </c>
      <c r="R153" s="138">
        <v>400100200</v>
      </c>
      <c r="S153" s="139" t="s">
        <v>1414</v>
      </c>
      <c r="T153" s="140" t="s">
        <v>745</v>
      </c>
      <c r="U153" s="139">
        <v>5</v>
      </c>
      <c r="V153" s="139">
        <v>4</v>
      </c>
      <c r="W153" s="142" t="s">
        <v>574</v>
      </c>
      <c r="X153" s="139" t="s">
        <v>1977</v>
      </c>
      <c r="Y153" s="138">
        <v>1</v>
      </c>
      <c r="Z153" s="138">
        <v>1</v>
      </c>
      <c r="AA153" s="138">
        <v>1</v>
      </c>
      <c r="AB153" s="138">
        <v>1</v>
      </c>
      <c r="AC153" s="138">
        <v>4</v>
      </c>
      <c r="AD153" s="139">
        <v>6005444018.9499998</v>
      </c>
      <c r="AE153" s="139">
        <v>5500000000</v>
      </c>
      <c r="AF153" s="139">
        <v>4200000000</v>
      </c>
      <c r="AG153" s="139">
        <v>4294555981</v>
      </c>
      <c r="AH153" s="74">
        <v>19999999999.950001</v>
      </c>
      <c r="AI153" s="124"/>
      <c r="AJ153" s="76"/>
      <c r="AK153" s="128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</row>
    <row r="154" spans="1:51" s="60" customFormat="1" ht="43.5" hidden="1" customHeight="1" x14ac:dyDescent="0.3">
      <c r="A154" s="82">
        <f t="shared" si="2"/>
        <v>152</v>
      </c>
      <c r="B154" s="138">
        <v>68081</v>
      </c>
      <c r="C154" s="139" t="s">
        <v>1169</v>
      </c>
      <c r="D154" s="139" t="s">
        <v>680</v>
      </c>
      <c r="E154" s="139" t="s">
        <v>743</v>
      </c>
      <c r="F154" s="138">
        <v>30010008</v>
      </c>
      <c r="G154" s="139" t="s">
        <v>1411</v>
      </c>
      <c r="H154" s="138" t="s">
        <v>1836</v>
      </c>
      <c r="I154" s="139" t="s">
        <v>808</v>
      </c>
      <c r="J154" s="138" t="s">
        <v>1837</v>
      </c>
      <c r="K154" s="138">
        <v>40</v>
      </c>
      <c r="L154" s="139" t="s">
        <v>179</v>
      </c>
      <c r="M154" s="139" t="s">
        <v>744</v>
      </c>
      <c r="N154" s="138">
        <v>4001</v>
      </c>
      <c r="O154" s="139" t="s">
        <v>1412</v>
      </c>
      <c r="P154" s="138">
        <v>4001007</v>
      </c>
      <c r="Q154" s="139" t="s">
        <v>1415</v>
      </c>
      <c r="R154" s="141">
        <v>400100700</v>
      </c>
      <c r="S154" s="139" t="s">
        <v>1416</v>
      </c>
      <c r="T154" s="140" t="s">
        <v>746</v>
      </c>
      <c r="U154" s="139">
        <v>1500</v>
      </c>
      <c r="V154" s="139">
        <v>430</v>
      </c>
      <c r="W154" s="142" t="s">
        <v>574</v>
      </c>
      <c r="X154" s="139" t="s">
        <v>1977</v>
      </c>
      <c r="Y154" s="138">
        <v>100</v>
      </c>
      <c r="Z154" s="138">
        <v>110</v>
      </c>
      <c r="AA154" s="138">
        <v>110</v>
      </c>
      <c r="AB154" s="138">
        <v>110</v>
      </c>
      <c r="AC154" s="138">
        <v>430</v>
      </c>
      <c r="AD154" s="139">
        <v>693652327</v>
      </c>
      <c r="AE154" s="139">
        <v>540000000</v>
      </c>
      <c r="AF154" s="139">
        <v>400000000</v>
      </c>
      <c r="AG154" s="139">
        <v>338256690.33999997</v>
      </c>
      <c r="AH154" s="74">
        <v>1971909017.3399999</v>
      </c>
      <c r="AI154" s="124"/>
      <c r="AJ154" s="76"/>
      <c r="AK154" s="128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</row>
    <row r="155" spans="1:51" s="60" customFormat="1" ht="43.5" hidden="1" customHeight="1" x14ac:dyDescent="0.3">
      <c r="A155" s="82">
        <f t="shared" si="2"/>
        <v>153</v>
      </c>
      <c r="B155" s="138">
        <v>68081</v>
      </c>
      <c r="C155" s="139" t="s">
        <v>1169</v>
      </c>
      <c r="D155" s="139" t="s">
        <v>680</v>
      </c>
      <c r="E155" s="139" t="s">
        <v>747</v>
      </c>
      <c r="F155" s="138">
        <v>30010009</v>
      </c>
      <c r="G155" s="139" t="s">
        <v>1417</v>
      </c>
      <c r="H155" s="138" t="s">
        <v>1838</v>
      </c>
      <c r="I155" s="139" t="s">
        <v>808</v>
      </c>
      <c r="J155" s="138" t="s">
        <v>1839</v>
      </c>
      <c r="K155" s="138">
        <v>40</v>
      </c>
      <c r="L155" s="139" t="s">
        <v>179</v>
      </c>
      <c r="M155" s="139" t="s">
        <v>744</v>
      </c>
      <c r="N155" s="138">
        <v>4001</v>
      </c>
      <c r="O155" s="139" t="s">
        <v>1412</v>
      </c>
      <c r="P155" s="138">
        <v>4001031</v>
      </c>
      <c r="Q155" s="139" t="s">
        <v>1418</v>
      </c>
      <c r="R155" s="138">
        <v>400103100</v>
      </c>
      <c r="S155" s="139" t="s">
        <v>1419</v>
      </c>
      <c r="T155" s="140" t="s">
        <v>748</v>
      </c>
      <c r="U155" s="139">
        <v>470</v>
      </c>
      <c r="V155" s="139">
        <v>400</v>
      </c>
      <c r="W155" s="142" t="s">
        <v>574</v>
      </c>
      <c r="X155" s="139" t="s">
        <v>1977</v>
      </c>
      <c r="Y155" s="138">
        <v>100</v>
      </c>
      <c r="Z155" s="138">
        <v>100</v>
      </c>
      <c r="AA155" s="138">
        <v>100</v>
      </c>
      <c r="AB155" s="138">
        <v>100</v>
      </c>
      <c r="AC155" s="138">
        <v>400</v>
      </c>
      <c r="AD155" s="139">
        <v>2805944071</v>
      </c>
      <c r="AE155" s="139">
        <v>1250000000</v>
      </c>
      <c r="AF155" s="139">
        <v>1450000000</v>
      </c>
      <c r="AG155" s="139">
        <v>1337190669.4200001</v>
      </c>
      <c r="AH155" s="74">
        <v>6843134740.4200001</v>
      </c>
      <c r="AI155" s="124"/>
      <c r="AJ155" s="76"/>
      <c r="AK155" s="128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</row>
    <row r="156" spans="1:51" s="60" customFormat="1" ht="43.5" hidden="1" customHeight="1" x14ac:dyDescent="0.3">
      <c r="A156" s="82">
        <f t="shared" si="2"/>
        <v>154</v>
      </c>
      <c r="B156" s="138">
        <v>68081</v>
      </c>
      <c r="C156" s="139" t="s">
        <v>1169</v>
      </c>
      <c r="D156" s="139" t="s">
        <v>680</v>
      </c>
      <c r="E156" s="139" t="s">
        <v>749</v>
      </c>
      <c r="F156" s="138">
        <v>30010009</v>
      </c>
      <c r="G156" s="139" t="s">
        <v>1417</v>
      </c>
      <c r="H156" s="138" t="s">
        <v>1838</v>
      </c>
      <c r="I156" s="139" t="s">
        <v>808</v>
      </c>
      <c r="J156" s="138" t="s">
        <v>1839</v>
      </c>
      <c r="K156" s="138">
        <v>40</v>
      </c>
      <c r="L156" s="139" t="s">
        <v>179</v>
      </c>
      <c r="M156" s="139" t="s">
        <v>744</v>
      </c>
      <c r="N156" s="138">
        <v>4001</v>
      </c>
      <c r="O156" s="139" t="s">
        <v>1412</v>
      </c>
      <c r="P156" s="138">
        <v>4001044</v>
      </c>
      <c r="Q156" s="139" t="s">
        <v>1420</v>
      </c>
      <c r="R156" s="138">
        <v>400104400</v>
      </c>
      <c r="S156" s="139" t="s">
        <v>1420</v>
      </c>
      <c r="T156" s="140" t="s">
        <v>750</v>
      </c>
      <c r="U156" s="139">
        <v>1792</v>
      </c>
      <c r="V156" s="139">
        <v>600</v>
      </c>
      <c r="W156" s="142" t="s">
        <v>574</v>
      </c>
      <c r="X156" s="139" t="s">
        <v>1977</v>
      </c>
      <c r="Y156" s="138">
        <v>100</v>
      </c>
      <c r="Z156" s="138">
        <v>150</v>
      </c>
      <c r="AA156" s="138">
        <v>175</v>
      </c>
      <c r="AB156" s="138">
        <v>175</v>
      </c>
      <c r="AC156" s="138">
        <v>600</v>
      </c>
      <c r="AD156" s="139">
        <v>6728066857</v>
      </c>
      <c r="AE156" s="139">
        <v>2400000000</v>
      </c>
      <c r="AF156" s="139">
        <v>1500000000</v>
      </c>
      <c r="AG156" s="139">
        <v>1861317060</v>
      </c>
      <c r="AH156" s="74">
        <v>12489383917</v>
      </c>
      <c r="AI156" s="124"/>
      <c r="AJ156" s="76"/>
      <c r="AK156" s="128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</row>
    <row r="157" spans="1:51" s="60" customFormat="1" ht="42.75" hidden="1" customHeight="1" x14ac:dyDescent="0.3">
      <c r="A157" s="82">
        <f t="shared" si="2"/>
        <v>155</v>
      </c>
      <c r="B157" s="138">
        <v>68081</v>
      </c>
      <c r="C157" s="139" t="s">
        <v>1169</v>
      </c>
      <c r="D157" s="139" t="s">
        <v>680</v>
      </c>
      <c r="E157" s="139" t="s">
        <v>751</v>
      </c>
      <c r="F157" s="138">
        <v>30010008</v>
      </c>
      <c r="G157" s="139" t="s">
        <v>1411</v>
      </c>
      <c r="H157" s="138" t="s">
        <v>1836</v>
      </c>
      <c r="I157" s="139" t="s">
        <v>808</v>
      </c>
      <c r="J157" s="138" t="s">
        <v>1837</v>
      </c>
      <c r="K157" s="138">
        <v>40</v>
      </c>
      <c r="L157" s="139" t="s">
        <v>179</v>
      </c>
      <c r="M157" s="139" t="s">
        <v>744</v>
      </c>
      <c r="N157" s="138">
        <v>4001</v>
      </c>
      <c r="O157" s="139" t="s">
        <v>1412</v>
      </c>
      <c r="P157" s="138">
        <v>4001001</v>
      </c>
      <c r="Q157" s="139" t="s">
        <v>1421</v>
      </c>
      <c r="R157" s="138">
        <v>400100100</v>
      </c>
      <c r="S157" s="139" t="s">
        <v>1422</v>
      </c>
      <c r="T157" s="140" t="s">
        <v>752</v>
      </c>
      <c r="U157" s="139">
        <v>0</v>
      </c>
      <c r="V157" s="139">
        <v>2</v>
      </c>
      <c r="W157" s="139" t="s">
        <v>574</v>
      </c>
      <c r="X157" s="139" t="s">
        <v>1961</v>
      </c>
      <c r="Y157" s="138">
        <v>0.5</v>
      </c>
      <c r="Z157" s="138">
        <v>0.5</v>
      </c>
      <c r="AA157" s="138">
        <v>0.5</v>
      </c>
      <c r="AB157" s="138">
        <v>0.5</v>
      </c>
      <c r="AC157" s="138">
        <v>2</v>
      </c>
      <c r="AD157" s="139">
        <v>200000000</v>
      </c>
      <c r="AE157" s="139">
        <v>200000000</v>
      </c>
      <c r="AF157" s="139">
        <v>200000000</v>
      </c>
      <c r="AG157" s="139">
        <v>200000000</v>
      </c>
      <c r="AH157" s="74">
        <v>800000000</v>
      </c>
      <c r="AI157" s="124"/>
      <c r="AJ157" s="76"/>
      <c r="AK157" s="128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</row>
    <row r="158" spans="1:51" s="60" customFormat="1" ht="34.5" hidden="1" customHeight="1" x14ac:dyDescent="0.3">
      <c r="A158" s="82">
        <f t="shared" si="2"/>
        <v>156</v>
      </c>
      <c r="B158" s="138">
        <v>68081</v>
      </c>
      <c r="C158" s="139" t="s">
        <v>1169</v>
      </c>
      <c r="D158" s="139" t="s">
        <v>680</v>
      </c>
      <c r="E158" s="139" t="s">
        <v>751</v>
      </c>
      <c r="F158" s="138">
        <v>30010008</v>
      </c>
      <c r="G158" s="139" t="s">
        <v>1411</v>
      </c>
      <c r="H158" s="138" t="s">
        <v>1836</v>
      </c>
      <c r="I158" s="139" t="s">
        <v>808</v>
      </c>
      <c r="J158" s="138" t="s">
        <v>1837</v>
      </c>
      <c r="K158" s="138">
        <v>40</v>
      </c>
      <c r="L158" s="139" t="s">
        <v>179</v>
      </c>
      <c r="M158" s="139" t="s">
        <v>744</v>
      </c>
      <c r="N158" s="138">
        <v>4001</v>
      </c>
      <c r="O158" s="139" t="s">
        <v>1412</v>
      </c>
      <c r="P158" s="138">
        <v>4001001</v>
      </c>
      <c r="Q158" s="139" t="s">
        <v>1421</v>
      </c>
      <c r="R158" s="138">
        <v>400100100</v>
      </c>
      <c r="S158" s="139" t="s">
        <v>1422</v>
      </c>
      <c r="T158" s="140" t="s">
        <v>753</v>
      </c>
      <c r="U158" s="139">
        <v>26</v>
      </c>
      <c r="V158" s="139">
        <v>20</v>
      </c>
      <c r="W158" s="139" t="s">
        <v>574</v>
      </c>
      <c r="X158" s="139" t="s">
        <v>1961</v>
      </c>
      <c r="Y158" s="138">
        <v>5</v>
      </c>
      <c r="Z158" s="138">
        <v>5</v>
      </c>
      <c r="AA158" s="138">
        <v>5</v>
      </c>
      <c r="AB158" s="138">
        <v>5</v>
      </c>
      <c r="AC158" s="138">
        <v>20</v>
      </c>
      <c r="AD158" s="139">
        <v>433000000</v>
      </c>
      <c r="AE158" s="139">
        <v>200000000</v>
      </c>
      <c r="AF158" s="139">
        <v>2367000000</v>
      </c>
      <c r="AG158" s="139">
        <v>2000000000</v>
      </c>
      <c r="AH158" s="74">
        <v>5000000000</v>
      </c>
      <c r="AI158" s="124"/>
      <c r="AJ158" s="76"/>
      <c r="AK158" s="128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</row>
    <row r="159" spans="1:51" s="60" customFormat="1" ht="34.5" hidden="1" customHeight="1" x14ac:dyDescent="0.3">
      <c r="A159" s="82">
        <f t="shared" si="2"/>
        <v>157</v>
      </c>
      <c r="B159" s="138">
        <v>68081</v>
      </c>
      <c r="C159" s="139" t="s">
        <v>1169</v>
      </c>
      <c r="D159" s="139" t="s">
        <v>680</v>
      </c>
      <c r="E159" s="139" t="s">
        <v>754</v>
      </c>
      <c r="F159" s="138">
        <v>150010001</v>
      </c>
      <c r="G159" s="139" t="s">
        <v>1423</v>
      </c>
      <c r="H159" s="138">
        <v>0</v>
      </c>
      <c r="I159" s="139" t="s">
        <v>1424</v>
      </c>
      <c r="J159" s="138">
        <v>32000</v>
      </c>
      <c r="K159" s="138">
        <v>40</v>
      </c>
      <c r="L159" s="139" t="s">
        <v>179</v>
      </c>
      <c r="M159" s="139" t="s">
        <v>716</v>
      </c>
      <c r="N159" s="138">
        <v>4002</v>
      </c>
      <c r="O159" s="139" t="s">
        <v>1425</v>
      </c>
      <c r="P159" s="138">
        <v>4002020</v>
      </c>
      <c r="Q159" s="139" t="s">
        <v>1426</v>
      </c>
      <c r="R159" s="138">
        <v>400202000</v>
      </c>
      <c r="S159" s="139" t="s">
        <v>1426</v>
      </c>
      <c r="T159" s="140" t="s">
        <v>1840</v>
      </c>
      <c r="U159" s="139">
        <v>0</v>
      </c>
      <c r="V159" s="142">
        <v>32000</v>
      </c>
      <c r="W159" s="139" t="s">
        <v>755</v>
      </c>
      <c r="X159" s="139" t="s">
        <v>1962</v>
      </c>
      <c r="Y159" s="138">
        <v>8000</v>
      </c>
      <c r="Z159" s="138">
        <v>8000</v>
      </c>
      <c r="AA159" s="138">
        <v>8000</v>
      </c>
      <c r="AB159" s="138">
        <v>8000</v>
      </c>
      <c r="AC159" s="138">
        <v>32000</v>
      </c>
      <c r="AD159" s="139">
        <v>500000000</v>
      </c>
      <c r="AE159" s="139">
        <v>500000000</v>
      </c>
      <c r="AF159" s="139">
        <v>500000000</v>
      </c>
      <c r="AG159" s="139">
        <v>500000000</v>
      </c>
      <c r="AH159" s="74">
        <v>2000000000</v>
      </c>
      <c r="AI159" s="124"/>
      <c r="AJ159" s="76"/>
      <c r="AK159" s="128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</row>
    <row r="160" spans="1:51" s="60" customFormat="1" ht="34.5" hidden="1" customHeight="1" x14ac:dyDescent="0.3">
      <c r="A160" s="82">
        <f t="shared" si="2"/>
        <v>158</v>
      </c>
      <c r="B160" s="138">
        <v>68081</v>
      </c>
      <c r="C160" s="139" t="s">
        <v>1169</v>
      </c>
      <c r="D160" s="139" t="s">
        <v>680</v>
      </c>
      <c r="E160" s="139" t="s">
        <v>754</v>
      </c>
      <c r="F160" s="138">
        <v>150010007</v>
      </c>
      <c r="G160" s="139" t="s">
        <v>1427</v>
      </c>
      <c r="H160" s="138">
        <v>0</v>
      </c>
      <c r="I160" s="139" t="s">
        <v>1424</v>
      </c>
      <c r="J160" s="138">
        <v>32000</v>
      </c>
      <c r="K160" s="138">
        <v>40</v>
      </c>
      <c r="L160" s="139" t="s">
        <v>179</v>
      </c>
      <c r="M160" s="139" t="s">
        <v>756</v>
      </c>
      <c r="N160" s="138">
        <v>4002</v>
      </c>
      <c r="O160" s="139" t="s">
        <v>1425</v>
      </c>
      <c r="P160" s="138">
        <v>4002020</v>
      </c>
      <c r="Q160" s="139" t="s">
        <v>1426</v>
      </c>
      <c r="R160" s="138">
        <v>400202000</v>
      </c>
      <c r="S160" s="139" t="s">
        <v>1426</v>
      </c>
      <c r="T160" s="140" t="s">
        <v>757</v>
      </c>
      <c r="U160" s="139">
        <v>0</v>
      </c>
      <c r="V160" s="139">
        <v>5000</v>
      </c>
      <c r="W160" s="139" t="s">
        <v>658</v>
      </c>
      <c r="X160" s="139" t="s">
        <v>1962</v>
      </c>
      <c r="Y160" s="138">
        <v>0</v>
      </c>
      <c r="Z160" s="138">
        <v>1666.6</v>
      </c>
      <c r="AA160" s="138">
        <v>1666.6</v>
      </c>
      <c r="AB160" s="138">
        <v>1666.6</v>
      </c>
      <c r="AC160" s="138">
        <v>5000</v>
      </c>
      <c r="AD160" s="139">
        <v>0</v>
      </c>
      <c r="AE160" s="139">
        <v>333333333.30000001</v>
      </c>
      <c r="AF160" s="139">
        <v>333333333.30000001</v>
      </c>
      <c r="AG160" s="139">
        <v>333333333.30000001</v>
      </c>
      <c r="AH160" s="74">
        <v>999999999.9000001</v>
      </c>
      <c r="AI160" s="124"/>
      <c r="AJ160" s="76"/>
      <c r="AK160" s="128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</row>
    <row r="161" spans="1:51" s="60" customFormat="1" ht="34.5" hidden="1" customHeight="1" x14ac:dyDescent="0.3">
      <c r="A161" s="82">
        <f t="shared" si="2"/>
        <v>159</v>
      </c>
      <c r="B161" s="138">
        <v>68081</v>
      </c>
      <c r="C161" s="139" t="s">
        <v>1169</v>
      </c>
      <c r="D161" s="139" t="s">
        <v>680</v>
      </c>
      <c r="E161" s="139" t="s">
        <v>754</v>
      </c>
      <c r="F161" s="138">
        <v>150010001</v>
      </c>
      <c r="G161" s="139" t="s">
        <v>1423</v>
      </c>
      <c r="H161" s="138">
        <v>0</v>
      </c>
      <c r="I161" s="139" t="s">
        <v>1424</v>
      </c>
      <c r="J161" s="138">
        <v>32000</v>
      </c>
      <c r="K161" s="138">
        <v>40</v>
      </c>
      <c r="L161" s="139" t="s">
        <v>179</v>
      </c>
      <c r="M161" s="139" t="s">
        <v>716</v>
      </c>
      <c r="N161" s="138">
        <v>4002</v>
      </c>
      <c r="O161" s="139" t="s">
        <v>1425</v>
      </c>
      <c r="P161" s="138">
        <v>4002016</v>
      </c>
      <c r="Q161" s="139" t="s">
        <v>1250</v>
      </c>
      <c r="R161" s="138">
        <v>400201600</v>
      </c>
      <c r="S161" s="139" t="s">
        <v>1302</v>
      </c>
      <c r="T161" s="140" t="s">
        <v>758</v>
      </c>
      <c r="U161" s="139">
        <v>0</v>
      </c>
      <c r="V161" s="139">
        <v>1</v>
      </c>
      <c r="W161" s="139" t="s">
        <v>574</v>
      </c>
      <c r="X161" s="139" t="s">
        <v>1962</v>
      </c>
      <c r="Y161" s="138">
        <v>0.25</v>
      </c>
      <c r="Z161" s="138">
        <v>0.25</v>
      </c>
      <c r="AA161" s="138">
        <v>1</v>
      </c>
      <c r="AB161" s="138">
        <v>0.25</v>
      </c>
      <c r="AC161" s="138">
        <v>1</v>
      </c>
      <c r="AD161" s="139">
        <v>0</v>
      </c>
      <c r="AE161" s="139">
        <v>0</v>
      </c>
      <c r="AF161" s="139">
        <v>1500000000</v>
      </c>
      <c r="AG161" s="139">
        <v>0</v>
      </c>
      <c r="AH161" s="74">
        <v>1500000000</v>
      </c>
      <c r="AI161" s="124"/>
      <c r="AJ161" s="76"/>
      <c r="AK161" s="128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</row>
    <row r="162" spans="1:51" s="60" customFormat="1" ht="34.5" hidden="1" customHeight="1" x14ac:dyDescent="0.3">
      <c r="A162" s="82">
        <f t="shared" si="2"/>
        <v>160</v>
      </c>
      <c r="B162" s="138">
        <v>68081</v>
      </c>
      <c r="C162" s="139" t="s">
        <v>1169</v>
      </c>
      <c r="D162" s="139" t="s">
        <v>680</v>
      </c>
      <c r="E162" s="139" t="s">
        <v>754</v>
      </c>
      <c r="F162" s="138">
        <v>150010001</v>
      </c>
      <c r="G162" s="139" t="s">
        <v>1423</v>
      </c>
      <c r="H162" s="138">
        <v>0</v>
      </c>
      <c r="I162" s="139" t="s">
        <v>1424</v>
      </c>
      <c r="J162" s="138">
        <v>32000</v>
      </c>
      <c r="K162" s="138">
        <v>40</v>
      </c>
      <c r="L162" s="139" t="s">
        <v>179</v>
      </c>
      <c r="M162" s="139" t="s">
        <v>759</v>
      </c>
      <c r="N162" s="138">
        <v>4002</v>
      </c>
      <c r="O162" s="139" t="s">
        <v>1425</v>
      </c>
      <c r="P162" s="138">
        <v>4002020</v>
      </c>
      <c r="Q162" s="139" t="s">
        <v>1426</v>
      </c>
      <c r="R162" s="138">
        <v>400202000</v>
      </c>
      <c r="S162" s="139" t="s">
        <v>1426</v>
      </c>
      <c r="T162" s="140" t="s">
        <v>760</v>
      </c>
      <c r="U162" s="139">
        <v>0</v>
      </c>
      <c r="V162" s="139">
        <v>1</v>
      </c>
      <c r="W162" s="139" t="s">
        <v>574</v>
      </c>
      <c r="X162" s="139" t="s">
        <v>1962</v>
      </c>
      <c r="Y162" s="138">
        <v>0</v>
      </c>
      <c r="Z162" s="138">
        <v>0.33</v>
      </c>
      <c r="AA162" s="138">
        <v>0.33</v>
      </c>
      <c r="AB162" s="138">
        <v>0.34</v>
      </c>
      <c r="AC162" s="138">
        <v>1</v>
      </c>
      <c r="AD162" s="139">
        <v>0</v>
      </c>
      <c r="AE162" s="139">
        <v>166666666.59999999</v>
      </c>
      <c r="AF162" s="139">
        <v>166666666.59999999</v>
      </c>
      <c r="AG162" s="139">
        <v>166666666.59999999</v>
      </c>
      <c r="AH162" s="74">
        <v>499999999.79999995</v>
      </c>
      <c r="AI162" s="124"/>
      <c r="AJ162" s="76"/>
      <c r="AK162" s="128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</row>
    <row r="163" spans="1:51" s="60" customFormat="1" ht="34.5" hidden="1" customHeight="1" x14ac:dyDescent="0.3">
      <c r="A163" s="82">
        <f t="shared" si="2"/>
        <v>161</v>
      </c>
      <c r="B163" s="138">
        <v>68081</v>
      </c>
      <c r="C163" s="139" t="s">
        <v>1169</v>
      </c>
      <c r="D163" s="139" t="s">
        <v>680</v>
      </c>
      <c r="E163" s="139" t="s">
        <v>751</v>
      </c>
      <c r="F163" s="138">
        <v>30010008</v>
      </c>
      <c r="G163" s="139" t="s">
        <v>1411</v>
      </c>
      <c r="H163" s="138" t="s">
        <v>1836</v>
      </c>
      <c r="I163" s="139" t="s">
        <v>808</v>
      </c>
      <c r="J163" s="138" t="s">
        <v>1837</v>
      </c>
      <c r="K163" s="138">
        <v>40</v>
      </c>
      <c r="L163" s="139" t="s">
        <v>179</v>
      </c>
      <c r="M163" s="139" t="s">
        <v>744</v>
      </c>
      <c r="N163" s="138">
        <v>4002</v>
      </c>
      <c r="O163" s="139" t="s">
        <v>1425</v>
      </c>
      <c r="P163" s="138">
        <v>4002034</v>
      </c>
      <c r="Q163" s="139" t="s">
        <v>1428</v>
      </c>
      <c r="R163" s="138">
        <v>400203400</v>
      </c>
      <c r="S163" s="139" t="s">
        <v>1429</v>
      </c>
      <c r="T163" s="140" t="s">
        <v>1841</v>
      </c>
      <c r="U163" s="139">
        <v>0</v>
      </c>
      <c r="V163" s="139">
        <v>5</v>
      </c>
      <c r="W163" s="139" t="s">
        <v>761</v>
      </c>
      <c r="X163" s="139" t="s">
        <v>1962</v>
      </c>
      <c r="Y163" s="138">
        <v>0</v>
      </c>
      <c r="Z163" s="138">
        <v>1</v>
      </c>
      <c r="AA163" s="138">
        <v>2</v>
      </c>
      <c r="AB163" s="138">
        <v>2</v>
      </c>
      <c r="AC163" s="138">
        <v>5</v>
      </c>
      <c r="AD163" s="139">
        <v>0</v>
      </c>
      <c r="AE163" s="139">
        <v>250000000</v>
      </c>
      <c r="AF163" s="139">
        <v>375000000</v>
      </c>
      <c r="AG163" s="139">
        <v>375000000</v>
      </c>
      <c r="AH163" s="74">
        <v>1000000000</v>
      </c>
      <c r="AI163" s="124"/>
      <c r="AJ163" s="76"/>
      <c r="AK163" s="128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</row>
    <row r="164" spans="1:51" s="60" customFormat="1" ht="34.5" hidden="1" customHeight="1" x14ac:dyDescent="0.3">
      <c r="A164" s="82">
        <f t="shared" si="2"/>
        <v>162</v>
      </c>
      <c r="B164" s="138">
        <v>68081</v>
      </c>
      <c r="C164" s="139" t="s">
        <v>1169</v>
      </c>
      <c r="D164" s="139" t="s">
        <v>680</v>
      </c>
      <c r="E164" s="139" t="s">
        <v>751</v>
      </c>
      <c r="F164" s="138">
        <v>30010008</v>
      </c>
      <c r="G164" s="139" t="s">
        <v>1411</v>
      </c>
      <c r="H164" s="138" t="s">
        <v>1836</v>
      </c>
      <c r="I164" s="139" t="s">
        <v>808</v>
      </c>
      <c r="J164" s="138" t="s">
        <v>1837</v>
      </c>
      <c r="K164" s="138">
        <v>40</v>
      </c>
      <c r="L164" s="139" t="s">
        <v>179</v>
      </c>
      <c r="M164" s="139" t="s">
        <v>744</v>
      </c>
      <c r="N164" s="138">
        <v>4002</v>
      </c>
      <c r="O164" s="139" t="s">
        <v>1425</v>
      </c>
      <c r="P164" s="138">
        <v>4002016</v>
      </c>
      <c r="Q164" s="139" t="s">
        <v>1250</v>
      </c>
      <c r="R164" s="138">
        <v>400201600</v>
      </c>
      <c r="S164" s="139" t="s">
        <v>1302</v>
      </c>
      <c r="T164" s="140" t="s">
        <v>762</v>
      </c>
      <c r="U164" s="139">
        <v>0</v>
      </c>
      <c r="V164" s="139">
        <v>1</v>
      </c>
      <c r="W164" s="139" t="s">
        <v>574</v>
      </c>
      <c r="X164" s="139" t="s">
        <v>1962</v>
      </c>
      <c r="Y164" s="138">
        <v>1</v>
      </c>
      <c r="Z164" s="138">
        <v>1</v>
      </c>
      <c r="AA164" s="138">
        <v>1</v>
      </c>
      <c r="AB164" s="138">
        <v>1</v>
      </c>
      <c r="AC164" s="138">
        <v>1</v>
      </c>
      <c r="AD164" s="139">
        <v>1000000000</v>
      </c>
      <c r="AE164" s="139">
        <v>1000000000</v>
      </c>
      <c r="AF164" s="139">
        <v>1000000000</v>
      </c>
      <c r="AG164" s="139">
        <v>1000000000</v>
      </c>
      <c r="AH164" s="74">
        <v>4000000000</v>
      </c>
      <c r="AI164" s="124"/>
      <c r="AJ164" s="76"/>
      <c r="AK164" s="128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</row>
    <row r="165" spans="1:51" s="60" customFormat="1" ht="34.5" hidden="1" customHeight="1" x14ac:dyDescent="0.3">
      <c r="A165" s="82">
        <f t="shared" si="2"/>
        <v>163</v>
      </c>
      <c r="B165" s="138">
        <v>68081</v>
      </c>
      <c r="C165" s="139" t="s">
        <v>1169</v>
      </c>
      <c r="D165" s="139" t="s">
        <v>680</v>
      </c>
      <c r="E165" s="139" t="s">
        <v>751</v>
      </c>
      <c r="F165" s="138">
        <v>30010008</v>
      </c>
      <c r="G165" s="139" t="s">
        <v>1411</v>
      </c>
      <c r="H165" s="138" t="s">
        <v>1836</v>
      </c>
      <c r="I165" s="139" t="s">
        <v>808</v>
      </c>
      <c r="J165" s="138" t="s">
        <v>1837</v>
      </c>
      <c r="K165" s="138">
        <v>40</v>
      </c>
      <c r="L165" s="139" t="s">
        <v>179</v>
      </c>
      <c r="M165" s="139" t="s">
        <v>744</v>
      </c>
      <c r="N165" s="138">
        <v>4002</v>
      </c>
      <c r="O165" s="139" t="s">
        <v>1425</v>
      </c>
      <c r="P165" s="138">
        <v>4002016</v>
      </c>
      <c r="Q165" s="139" t="s">
        <v>1250</v>
      </c>
      <c r="R165" s="138">
        <v>400201600</v>
      </c>
      <c r="S165" s="139" t="s">
        <v>1302</v>
      </c>
      <c r="T165" s="140" t="s">
        <v>763</v>
      </c>
      <c r="U165" s="139">
        <v>1</v>
      </c>
      <c r="V165" s="139">
        <v>1</v>
      </c>
      <c r="W165" s="139" t="s">
        <v>591</v>
      </c>
      <c r="X165" s="139" t="s">
        <v>1961</v>
      </c>
      <c r="Y165" s="138">
        <v>0</v>
      </c>
      <c r="Z165" s="138">
        <v>0.3</v>
      </c>
      <c r="AA165" s="138">
        <v>0.35</v>
      </c>
      <c r="AB165" s="138">
        <v>0.35</v>
      </c>
      <c r="AC165" s="138">
        <v>0.99999999999999989</v>
      </c>
      <c r="AD165" s="139">
        <v>0</v>
      </c>
      <c r="AE165" s="139">
        <v>150000000</v>
      </c>
      <c r="AF165" s="139">
        <v>170000000</v>
      </c>
      <c r="AG165" s="139">
        <v>180000000</v>
      </c>
      <c r="AH165" s="74">
        <v>500000000</v>
      </c>
      <c r="AI165" s="124"/>
      <c r="AJ165" s="76"/>
      <c r="AK165" s="128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</row>
    <row r="166" spans="1:51" s="60" customFormat="1" ht="34.5" hidden="1" customHeight="1" x14ac:dyDescent="0.3">
      <c r="A166" s="82">
        <f t="shared" si="2"/>
        <v>164</v>
      </c>
      <c r="B166" s="138">
        <v>68081</v>
      </c>
      <c r="C166" s="139" t="s">
        <v>1169</v>
      </c>
      <c r="D166" s="139" t="s">
        <v>680</v>
      </c>
      <c r="E166" s="139" t="s">
        <v>751</v>
      </c>
      <c r="F166" s="138">
        <v>30010008</v>
      </c>
      <c r="G166" s="139" t="s">
        <v>1411</v>
      </c>
      <c r="H166" s="138" t="s">
        <v>1836</v>
      </c>
      <c r="I166" s="139" t="s">
        <v>808</v>
      </c>
      <c r="J166" s="138" t="s">
        <v>1837</v>
      </c>
      <c r="K166" s="138">
        <v>40</v>
      </c>
      <c r="L166" s="139" t="s">
        <v>179</v>
      </c>
      <c r="M166" s="139" t="s">
        <v>744</v>
      </c>
      <c r="N166" s="138">
        <v>4002</v>
      </c>
      <c r="O166" s="139" t="s">
        <v>1425</v>
      </c>
      <c r="P166" s="138">
        <v>4002016</v>
      </c>
      <c r="Q166" s="139" t="s">
        <v>1250</v>
      </c>
      <c r="R166" s="138">
        <v>400201600</v>
      </c>
      <c r="S166" s="139" t="s">
        <v>1302</v>
      </c>
      <c r="T166" s="140" t="s">
        <v>764</v>
      </c>
      <c r="U166" s="139">
        <v>1</v>
      </c>
      <c r="V166" s="139">
        <v>1</v>
      </c>
      <c r="W166" s="139" t="s">
        <v>591</v>
      </c>
      <c r="X166" s="139" t="s">
        <v>1961</v>
      </c>
      <c r="Y166" s="138">
        <v>0</v>
      </c>
      <c r="Z166" s="138">
        <v>0.3</v>
      </c>
      <c r="AA166" s="138">
        <v>0.35</v>
      </c>
      <c r="AB166" s="138">
        <v>0.35</v>
      </c>
      <c r="AC166" s="138">
        <v>0.99999999999999989</v>
      </c>
      <c r="AD166" s="139">
        <v>0</v>
      </c>
      <c r="AE166" s="139">
        <v>1500000000</v>
      </c>
      <c r="AF166" s="139">
        <v>2250000000</v>
      </c>
      <c r="AG166" s="139">
        <v>1250000000</v>
      </c>
      <c r="AH166" s="74">
        <v>5000000000</v>
      </c>
      <c r="AI166" s="126"/>
      <c r="AJ166" s="76"/>
      <c r="AK166" s="128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</row>
    <row r="167" spans="1:51" s="60" customFormat="1" ht="34.5" hidden="1" customHeight="1" x14ac:dyDescent="0.3">
      <c r="A167" s="82">
        <f t="shared" si="2"/>
        <v>165</v>
      </c>
      <c r="B167" s="138">
        <v>68081</v>
      </c>
      <c r="C167" s="139" t="s">
        <v>1169</v>
      </c>
      <c r="D167" s="139" t="s">
        <v>680</v>
      </c>
      <c r="E167" s="139" t="s">
        <v>765</v>
      </c>
      <c r="F167" s="138">
        <v>30010011</v>
      </c>
      <c r="G167" s="139" t="s">
        <v>1430</v>
      </c>
      <c r="H167" s="138" t="s">
        <v>788</v>
      </c>
      <c r="I167" s="139" t="s">
        <v>828</v>
      </c>
      <c r="J167" s="138" t="s">
        <v>788</v>
      </c>
      <c r="K167" s="138">
        <v>40</v>
      </c>
      <c r="L167" s="139" t="s">
        <v>179</v>
      </c>
      <c r="M167" s="139" t="s">
        <v>766</v>
      </c>
      <c r="N167" s="138">
        <v>4003</v>
      </c>
      <c r="O167" s="139" t="s">
        <v>1431</v>
      </c>
      <c r="P167" s="138">
        <v>4003042</v>
      </c>
      <c r="Q167" s="139" t="s">
        <v>1428</v>
      </c>
      <c r="R167" s="138">
        <v>400304201</v>
      </c>
      <c r="S167" s="139" t="s">
        <v>1432</v>
      </c>
      <c r="T167" s="140" t="s">
        <v>767</v>
      </c>
      <c r="U167" s="139">
        <v>0</v>
      </c>
      <c r="V167" s="139">
        <v>1</v>
      </c>
      <c r="W167" s="139" t="s">
        <v>574</v>
      </c>
      <c r="X167" s="139" t="s">
        <v>1971</v>
      </c>
      <c r="Y167" s="138">
        <v>0</v>
      </c>
      <c r="Z167" s="138">
        <v>1</v>
      </c>
      <c r="AA167" s="138">
        <v>0</v>
      </c>
      <c r="AB167" s="138">
        <v>0</v>
      </c>
      <c r="AC167" s="138">
        <v>1</v>
      </c>
      <c r="AD167" s="139">
        <v>0</v>
      </c>
      <c r="AE167" s="139">
        <v>200000000</v>
      </c>
      <c r="AF167" s="139">
        <v>0</v>
      </c>
      <c r="AG167" s="139">
        <v>0</v>
      </c>
      <c r="AH167" s="74">
        <v>200000000</v>
      </c>
      <c r="AI167" s="124"/>
      <c r="AJ167" s="76"/>
      <c r="AK167" s="128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</row>
    <row r="168" spans="1:51" s="60" customFormat="1" ht="34.5" hidden="1" customHeight="1" x14ac:dyDescent="0.3">
      <c r="A168" s="82">
        <f t="shared" si="2"/>
        <v>166</v>
      </c>
      <c r="B168" s="138">
        <v>68081</v>
      </c>
      <c r="C168" s="139" t="s">
        <v>1169</v>
      </c>
      <c r="D168" s="139" t="s">
        <v>680</v>
      </c>
      <c r="E168" s="139" t="s">
        <v>765</v>
      </c>
      <c r="F168" s="138">
        <v>30010011</v>
      </c>
      <c r="G168" s="139" t="s">
        <v>1430</v>
      </c>
      <c r="H168" s="138" t="s">
        <v>788</v>
      </c>
      <c r="I168" s="139" t="s">
        <v>828</v>
      </c>
      <c r="J168" s="138" t="s">
        <v>788</v>
      </c>
      <c r="K168" s="138">
        <v>40</v>
      </c>
      <c r="L168" s="139" t="s">
        <v>179</v>
      </c>
      <c r="M168" s="139" t="s">
        <v>766</v>
      </c>
      <c r="N168" s="138">
        <v>4003</v>
      </c>
      <c r="O168" s="139" t="s">
        <v>1431</v>
      </c>
      <c r="P168" s="138">
        <v>4003042</v>
      </c>
      <c r="Q168" s="139" t="s">
        <v>1428</v>
      </c>
      <c r="R168" s="138">
        <v>400304201</v>
      </c>
      <c r="S168" s="139" t="s">
        <v>1432</v>
      </c>
      <c r="T168" s="140" t="s">
        <v>768</v>
      </c>
      <c r="U168" s="139">
        <v>0</v>
      </c>
      <c r="V168" s="139">
        <v>1</v>
      </c>
      <c r="W168" s="139" t="s">
        <v>574</v>
      </c>
      <c r="X168" s="139" t="s">
        <v>1971</v>
      </c>
      <c r="Y168" s="138">
        <v>0</v>
      </c>
      <c r="Z168" s="138">
        <v>0</v>
      </c>
      <c r="AA168" s="138">
        <v>1</v>
      </c>
      <c r="AB168" s="138">
        <v>0</v>
      </c>
      <c r="AC168" s="138">
        <v>1</v>
      </c>
      <c r="AD168" s="139">
        <v>0</v>
      </c>
      <c r="AE168" s="139">
        <v>0</v>
      </c>
      <c r="AF168" s="139">
        <v>200000000</v>
      </c>
      <c r="AG168" s="139">
        <v>0</v>
      </c>
      <c r="AH168" s="74">
        <v>200000000</v>
      </c>
      <c r="AI168" s="124"/>
      <c r="AJ168" s="76"/>
      <c r="AK168" s="128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</row>
    <row r="169" spans="1:51" s="60" customFormat="1" ht="34.5" hidden="1" customHeight="1" x14ac:dyDescent="0.3">
      <c r="A169" s="82">
        <f t="shared" si="2"/>
        <v>167</v>
      </c>
      <c r="B169" s="138">
        <v>68081</v>
      </c>
      <c r="C169" s="139" t="s">
        <v>1169</v>
      </c>
      <c r="D169" s="139" t="s">
        <v>680</v>
      </c>
      <c r="E169" s="139" t="s">
        <v>765</v>
      </c>
      <c r="F169" s="138">
        <v>30010011</v>
      </c>
      <c r="G169" s="139" t="s">
        <v>1430</v>
      </c>
      <c r="H169" s="138" t="s">
        <v>788</v>
      </c>
      <c r="I169" s="139" t="s">
        <v>828</v>
      </c>
      <c r="J169" s="138" t="s">
        <v>788</v>
      </c>
      <c r="K169" s="138">
        <v>40</v>
      </c>
      <c r="L169" s="139" t="s">
        <v>179</v>
      </c>
      <c r="M169" s="139" t="s">
        <v>766</v>
      </c>
      <c r="N169" s="138">
        <v>4003</v>
      </c>
      <c r="O169" s="139" t="s">
        <v>1431</v>
      </c>
      <c r="P169" s="138">
        <v>4003015</v>
      </c>
      <c r="Q169" s="139" t="s">
        <v>1433</v>
      </c>
      <c r="R169" s="138">
        <v>400301504</v>
      </c>
      <c r="S169" s="139" t="s">
        <v>1434</v>
      </c>
      <c r="T169" s="140" t="s">
        <v>769</v>
      </c>
      <c r="U169" s="139">
        <v>0</v>
      </c>
      <c r="V169" s="139">
        <v>1000</v>
      </c>
      <c r="W169" s="139" t="s">
        <v>770</v>
      </c>
      <c r="X169" s="139" t="s">
        <v>1971</v>
      </c>
      <c r="Y169" s="138">
        <v>0</v>
      </c>
      <c r="Z169" s="138">
        <v>350</v>
      </c>
      <c r="AA169" s="138">
        <v>350</v>
      </c>
      <c r="AB169" s="138">
        <v>300</v>
      </c>
      <c r="AC169" s="138">
        <v>1000</v>
      </c>
      <c r="AD169" s="139">
        <v>0</v>
      </c>
      <c r="AE169" s="139">
        <v>500000000</v>
      </c>
      <c r="AF169" s="139">
        <v>500000000</v>
      </c>
      <c r="AG169" s="139">
        <v>500000000</v>
      </c>
      <c r="AH169" s="74">
        <v>1500000000</v>
      </c>
      <c r="AI169" s="124"/>
      <c r="AJ169" s="76"/>
      <c r="AK169" s="128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</row>
    <row r="170" spans="1:51" s="60" customFormat="1" ht="34.5" hidden="1" customHeight="1" x14ac:dyDescent="0.3">
      <c r="A170" s="82">
        <f t="shared" si="2"/>
        <v>168</v>
      </c>
      <c r="B170" s="138">
        <v>68081</v>
      </c>
      <c r="C170" s="139" t="s">
        <v>1169</v>
      </c>
      <c r="D170" s="139" t="s">
        <v>680</v>
      </c>
      <c r="E170" s="139" t="s">
        <v>771</v>
      </c>
      <c r="F170" s="138">
        <v>30010015</v>
      </c>
      <c r="G170" s="139" t="s">
        <v>1435</v>
      </c>
      <c r="H170" s="138" t="s">
        <v>788</v>
      </c>
      <c r="I170" s="139" t="s">
        <v>828</v>
      </c>
      <c r="J170" s="138" t="s">
        <v>788</v>
      </c>
      <c r="K170" s="138">
        <v>40</v>
      </c>
      <c r="L170" s="139" t="s">
        <v>179</v>
      </c>
      <c r="M170" s="139" t="s">
        <v>766</v>
      </c>
      <c r="N170" s="138">
        <v>4003</v>
      </c>
      <c r="O170" s="139" t="s">
        <v>1431</v>
      </c>
      <c r="P170" s="138">
        <v>4003018</v>
      </c>
      <c r="Q170" s="139" t="s">
        <v>1436</v>
      </c>
      <c r="R170" s="138">
        <v>400301803</v>
      </c>
      <c r="S170" s="139" t="s">
        <v>1437</v>
      </c>
      <c r="T170" s="140" t="s">
        <v>772</v>
      </c>
      <c r="U170" s="139">
        <v>0</v>
      </c>
      <c r="V170" s="139">
        <v>1000</v>
      </c>
      <c r="W170" s="139" t="s">
        <v>770</v>
      </c>
      <c r="X170" s="139" t="s">
        <v>1971</v>
      </c>
      <c r="Y170" s="138">
        <v>0</v>
      </c>
      <c r="Z170" s="138">
        <v>350</v>
      </c>
      <c r="AA170" s="138">
        <v>350</v>
      </c>
      <c r="AB170" s="138">
        <v>300</v>
      </c>
      <c r="AC170" s="138">
        <v>1000</v>
      </c>
      <c r="AD170" s="139">
        <v>0</v>
      </c>
      <c r="AE170" s="139">
        <v>1000000000</v>
      </c>
      <c r="AF170" s="139">
        <v>1000000000</v>
      </c>
      <c r="AG170" s="139">
        <v>500000000</v>
      </c>
      <c r="AH170" s="74">
        <v>2500000000</v>
      </c>
      <c r="AI170" s="124"/>
      <c r="AJ170" s="76"/>
      <c r="AK170" s="128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</row>
    <row r="171" spans="1:51" s="60" customFormat="1" ht="34.5" hidden="1" customHeight="1" x14ac:dyDescent="0.3">
      <c r="A171" s="82">
        <f t="shared" si="2"/>
        <v>169</v>
      </c>
      <c r="B171" s="138">
        <v>68081</v>
      </c>
      <c r="C171" s="139" t="s">
        <v>1169</v>
      </c>
      <c r="D171" s="139" t="s">
        <v>680</v>
      </c>
      <c r="E171" s="139" t="s">
        <v>773</v>
      </c>
      <c r="F171" s="138">
        <v>30010049</v>
      </c>
      <c r="G171" s="139" t="s">
        <v>1438</v>
      </c>
      <c r="H171" s="138" t="s">
        <v>788</v>
      </c>
      <c r="I171" s="139" t="s">
        <v>806</v>
      </c>
      <c r="J171" s="138" t="s">
        <v>788</v>
      </c>
      <c r="K171" s="138">
        <v>40</v>
      </c>
      <c r="L171" s="139" t="s">
        <v>179</v>
      </c>
      <c r="M171" s="139" t="s">
        <v>766</v>
      </c>
      <c r="N171" s="138">
        <v>4003</v>
      </c>
      <c r="O171" s="139" t="s">
        <v>1431</v>
      </c>
      <c r="P171" s="138">
        <v>4003044</v>
      </c>
      <c r="Q171" s="139" t="s">
        <v>1439</v>
      </c>
      <c r="R171" s="138">
        <v>400304401</v>
      </c>
      <c r="S171" s="139" t="s">
        <v>1440</v>
      </c>
      <c r="T171" s="140" t="s">
        <v>774</v>
      </c>
      <c r="U171" s="139">
        <v>0</v>
      </c>
      <c r="V171" s="139">
        <v>15</v>
      </c>
      <c r="W171" s="139" t="s">
        <v>574</v>
      </c>
      <c r="X171" s="139" t="s">
        <v>1971</v>
      </c>
      <c r="Y171" s="138">
        <v>0</v>
      </c>
      <c r="Z171" s="138">
        <v>5</v>
      </c>
      <c r="AA171" s="138">
        <v>5</v>
      </c>
      <c r="AB171" s="138">
        <v>5</v>
      </c>
      <c r="AC171" s="138">
        <v>15</v>
      </c>
      <c r="AD171" s="139">
        <v>0</v>
      </c>
      <c r="AE171" s="139">
        <v>60000000</v>
      </c>
      <c r="AF171" s="139">
        <v>60000000</v>
      </c>
      <c r="AG171" s="139">
        <v>80000000</v>
      </c>
      <c r="AH171" s="74">
        <v>200000000</v>
      </c>
      <c r="AI171" s="124"/>
      <c r="AJ171" s="76"/>
      <c r="AK171" s="128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</row>
    <row r="172" spans="1:51" s="60" customFormat="1" ht="34.5" hidden="1" customHeight="1" x14ac:dyDescent="0.3">
      <c r="A172" s="82">
        <f t="shared" si="2"/>
        <v>170</v>
      </c>
      <c r="B172" s="138">
        <v>68081</v>
      </c>
      <c r="C172" s="139" t="s">
        <v>1169</v>
      </c>
      <c r="D172" s="139" t="s">
        <v>680</v>
      </c>
      <c r="E172" s="139" t="s">
        <v>773</v>
      </c>
      <c r="F172" s="138">
        <v>30010049</v>
      </c>
      <c r="G172" s="139" t="s">
        <v>1438</v>
      </c>
      <c r="H172" s="138" t="s">
        <v>788</v>
      </c>
      <c r="I172" s="139" t="s">
        <v>806</v>
      </c>
      <c r="J172" s="138" t="s">
        <v>788</v>
      </c>
      <c r="K172" s="138">
        <v>40</v>
      </c>
      <c r="L172" s="139" t="s">
        <v>179</v>
      </c>
      <c r="M172" s="139" t="s">
        <v>766</v>
      </c>
      <c r="N172" s="138">
        <v>4003</v>
      </c>
      <c r="O172" s="139" t="s">
        <v>1431</v>
      </c>
      <c r="P172" s="138">
        <v>4003044</v>
      </c>
      <c r="Q172" s="139" t="s">
        <v>1439</v>
      </c>
      <c r="R172" s="138">
        <v>400304402</v>
      </c>
      <c r="S172" s="139" t="s">
        <v>1441</v>
      </c>
      <c r="T172" s="140" t="s">
        <v>775</v>
      </c>
      <c r="U172" s="139">
        <v>0</v>
      </c>
      <c r="V172" s="139">
        <v>35</v>
      </c>
      <c r="W172" s="139" t="s">
        <v>574</v>
      </c>
      <c r="X172" s="139" t="s">
        <v>1971</v>
      </c>
      <c r="Y172" s="138">
        <v>0</v>
      </c>
      <c r="Z172" s="138">
        <v>15</v>
      </c>
      <c r="AA172" s="138">
        <v>10</v>
      </c>
      <c r="AB172" s="138">
        <v>10</v>
      </c>
      <c r="AC172" s="138">
        <v>35</v>
      </c>
      <c r="AD172" s="139">
        <v>0</v>
      </c>
      <c r="AE172" s="139">
        <v>80000000</v>
      </c>
      <c r="AF172" s="139">
        <v>60000000</v>
      </c>
      <c r="AG172" s="139">
        <v>60000000</v>
      </c>
      <c r="AH172" s="74">
        <v>200000000</v>
      </c>
      <c r="AI172" s="124"/>
      <c r="AJ172" s="76"/>
      <c r="AK172" s="128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</row>
    <row r="173" spans="1:51" s="60" customFormat="1" ht="34.5" hidden="1" customHeight="1" x14ac:dyDescent="0.3">
      <c r="A173" s="82">
        <f t="shared" si="2"/>
        <v>171</v>
      </c>
      <c r="B173" s="138">
        <v>68081</v>
      </c>
      <c r="C173" s="139" t="s">
        <v>1169</v>
      </c>
      <c r="D173" s="139" t="s">
        <v>680</v>
      </c>
      <c r="E173" s="139" t="s">
        <v>773</v>
      </c>
      <c r="F173" s="138">
        <v>30010049</v>
      </c>
      <c r="G173" s="139" t="s">
        <v>1438</v>
      </c>
      <c r="H173" s="138" t="s">
        <v>788</v>
      </c>
      <c r="I173" s="139" t="s">
        <v>806</v>
      </c>
      <c r="J173" s="138" t="s">
        <v>788</v>
      </c>
      <c r="K173" s="138">
        <v>40</v>
      </c>
      <c r="L173" s="139" t="s">
        <v>179</v>
      </c>
      <c r="M173" s="139" t="s">
        <v>766</v>
      </c>
      <c r="N173" s="138">
        <v>4003</v>
      </c>
      <c r="O173" s="139" t="s">
        <v>1431</v>
      </c>
      <c r="P173" s="138">
        <v>4003018</v>
      </c>
      <c r="Q173" s="139" t="s">
        <v>1436</v>
      </c>
      <c r="R173" s="138">
        <v>400301802</v>
      </c>
      <c r="S173" s="139" t="s">
        <v>1442</v>
      </c>
      <c r="T173" s="140" t="s">
        <v>776</v>
      </c>
      <c r="U173" s="139">
        <v>0</v>
      </c>
      <c r="V173" s="139">
        <v>1</v>
      </c>
      <c r="W173" s="139" t="s">
        <v>574</v>
      </c>
      <c r="X173" s="139" t="s">
        <v>1971</v>
      </c>
      <c r="Y173" s="138">
        <v>0</v>
      </c>
      <c r="Z173" s="138">
        <v>0</v>
      </c>
      <c r="AA173" s="138">
        <v>1</v>
      </c>
      <c r="AB173" s="138">
        <v>0</v>
      </c>
      <c r="AC173" s="138">
        <v>1</v>
      </c>
      <c r="AD173" s="139">
        <v>0</v>
      </c>
      <c r="AE173" s="139">
        <v>0</v>
      </c>
      <c r="AF173" s="139">
        <v>1737778696</v>
      </c>
      <c r="AG173" s="139">
        <v>0</v>
      </c>
      <c r="AH173" s="74">
        <v>1737778696</v>
      </c>
      <c r="AI173" s="124"/>
      <c r="AJ173" s="76"/>
      <c r="AK173" s="128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</row>
    <row r="174" spans="1:51" s="60" customFormat="1" ht="34.5" hidden="1" customHeight="1" x14ac:dyDescent="0.3">
      <c r="A174" s="82">
        <f t="shared" si="2"/>
        <v>172</v>
      </c>
      <c r="B174" s="138">
        <v>68081</v>
      </c>
      <c r="C174" s="139" t="s">
        <v>1169</v>
      </c>
      <c r="D174" s="139" t="s">
        <v>680</v>
      </c>
      <c r="E174" s="139" t="s">
        <v>771</v>
      </c>
      <c r="F174" s="138">
        <v>30010014</v>
      </c>
      <c r="G174" s="139" t="s">
        <v>1443</v>
      </c>
      <c r="H174" s="138" t="s">
        <v>788</v>
      </c>
      <c r="I174" s="139" t="s">
        <v>828</v>
      </c>
      <c r="J174" s="138" t="s">
        <v>788</v>
      </c>
      <c r="K174" s="138">
        <v>40</v>
      </c>
      <c r="L174" s="139" t="s">
        <v>179</v>
      </c>
      <c r="M174" s="139" t="s">
        <v>766</v>
      </c>
      <c r="N174" s="138">
        <v>4003</v>
      </c>
      <c r="O174" s="139" t="s">
        <v>1431</v>
      </c>
      <c r="P174" s="138">
        <v>4003018</v>
      </c>
      <c r="Q174" s="139" t="s">
        <v>1436</v>
      </c>
      <c r="R174" s="138">
        <v>400301803</v>
      </c>
      <c r="S174" s="139" t="s">
        <v>1437</v>
      </c>
      <c r="T174" s="140" t="s">
        <v>777</v>
      </c>
      <c r="U174" s="139">
        <v>0</v>
      </c>
      <c r="V174" s="139">
        <v>350</v>
      </c>
      <c r="W174" s="139" t="s">
        <v>770</v>
      </c>
      <c r="X174" s="139" t="s">
        <v>1971</v>
      </c>
      <c r="Y174" s="138">
        <v>0</v>
      </c>
      <c r="Z174" s="138">
        <v>150</v>
      </c>
      <c r="AA174" s="138">
        <v>100</v>
      </c>
      <c r="AB174" s="138">
        <v>100</v>
      </c>
      <c r="AC174" s="138">
        <v>350</v>
      </c>
      <c r="AD174" s="139">
        <v>0</v>
      </c>
      <c r="AE174" s="139">
        <v>400000000</v>
      </c>
      <c r="AF174" s="139">
        <v>250000000</v>
      </c>
      <c r="AG174" s="139">
        <v>250000000</v>
      </c>
      <c r="AH174" s="74">
        <v>900000000</v>
      </c>
      <c r="AI174" s="124"/>
      <c r="AJ174" s="76"/>
      <c r="AK174" s="128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</row>
    <row r="175" spans="1:51" s="60" customFormat="1" ht="34.5" hidden="1" customHeight="1" x14ac:dyDescent="0.3">
      <c r="A175" s="82">
        <f t="shared" si="2"/>
        <v>173</v>
      </c>
      <c r="B175" s="138">
        <v>68081</v>
      </c>
      <c r="C175" s="139" t="s">
        <v>1169</v>
      </c>
      <c r="D175" s="139" t="s">
        <v>680</v>
      </c>
      <c r="E175" s="139" t="s">
        <v>765</v>
      </c>
      <c r="F175" s="138">
        <v>110070013</v>
      </c>
      <c r="G175" s="139" t="s">
        <v>1444</v>
      </c>
      <c r="H175" s="138" t="s">
        <v>1842</v>
      </c>
      <c r="I175" s="139" t="s">
        <v>1445</v>
      </c>
      <c r="J175" s="138" t="s">
        <v>1842</v>
      </c>
      <c r="K175" s="138">
        <v>40</v>
      </c>
      <c r="L175" s="139" t="s">
        <v>179</v>
      </c>
      <c r="M175" s="139" t="s">
        <v>766</v>
      </c>
      <c r="N175" s="138">
        <v>4003</v>
      </c>
      <c r="O175" s="139" t="s">
        <v>1431</v>
      </c>
      <c r="P175" s="138">
        <v>4003008</v>
      </c>
      <c r="Q175" s="139" t="s">
        <v>1446</v>
      </c>
      <c r="R175" s="138">
        <v>400300800</v>
      </c>
      <c r="S175" s="139" t="s">
        <v>1447</v>
      </c>
      <c r="T175" s="140" t="s">
        <v>778</v>
      </c>
      <c r="U175" s="139">
        <v>0</v>
      </c>
      <c r="V175" s="139">
        <v>1</v>
      </c>
      <c r="W175" s="139" t="s">
        <v>574</v>
      </c>
      <c r="X175" s="139" t="s">
        <v>1971</v>
      </c>
      <c r="Y175" s="148">
        <v>0</v>
      </c>
      <c r="Z175" s="148">
        <v>1</v>
      </c>
      <c r="AA175" s="148">
        <v>0</v>
      </c>
      <c r="AB175" s="148">
        <v>0</v>
      </c>
      <c r="AC175" s="148">
        <v>1</v>
      </c>
      <c r="AD175" s="149">
        <v>0</v>
      </c>
      <c r="AE175" s="149">
        <v>1200000000</v>
      </c>
      <c r="AF175" s="149">
        <v>0</v>
      </c>
      <c r="AG175" s="149">
        <v>0</v>
      </c>
      <c r="AH175" s="74">
        <v>1200000000</v>
      </c>
      <c r="AI175" s="124"/>
      <c r="AJ175" s="76"/>
      <c r="AK175" s="128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</row>
    <row r="176" spans="1:51" s="60" customFormat="1" ht="34.5" hidden="1" customHeight="1" x14ac:dyDescent="0.3">
      <c r="A176" s="82">
        <f t="shared" si="2"/>
        <v>174</v>
      </c>
      <c r="B176" s="138">
        <v>68081</v>
      </c>
      <c r="C176" s="139" t="s">
        <v>1169</v>
      </c>
      <c r="D176" s="139" t="s">
        <v>680</v>
      </c>
      <c r="E176" s="139" t="s">
        <v>765</v>
      </c>
      <c r="F176" s="138">
        <v>110070013</v>
      </c>
      <c r="G176" s="139" t="s">
        <v>1444</v>
      </c>
      <c r="H176" s="138" t="s">
        <v>1842</v>
      </c>
      <c r="I176" s="139" t="s">
        <v>1445</v>
      </c>
      <c r="J176" s="138" t="s">
        <v>1842</v>
      </c>
      <c r="K176" s="138">
        <v>40</v>
      </c>
      <c r="L176" s="139" t="s">
        <v>179</v>
      </c>
      <c r="M176" s="139" t="s">
        <v>766</v>
      </c>
      <c r="N176" s="138">
        <v>4003</v>
      </c>
      <c r="O176" s="139" t="s">
        <v>1431</v>
      </c>
      <c r="P176" s="138">
        <v>4003008</v>
      </c>
      <c r="Q176" s="139" t="s">
        <v>1446</v>
      </c>
      <c r="R176" s="138">
        <v>400300800</v>
      </c>
      <c r="S176" s="139" t="s">
        <v>1447</v>
      </c>
      <c r="T176" s="140" t="s">
        <v>780</v>
      </c>
      <c r="U176" s="139">
        <v>0</v>
      </c>
      <c r="V176" s="139">
        <v>1</v>
      </c>
      <c r="W176" s="139" t="s">
        <v>574</v>
      </c>
      <c r="X176" s="139" t="s">
        <v>1971</v>
      </c>
      <c r="Y176" s="148">
        <v>0</v>
      </c>
      <c r="Z176" s="148">
        <v>0</v>
      </c>
      <c r="AA176" s="148">
        <v>0</v>
      </c>
      <c r="AB176" s="148">
        <v>1</v>
      </c>
      <c r="AC176" s="148">
        <v>1</v>
      </c>
      <c r="AD176" s="149">
        <v>0</v>
      </c>
      <c r="AE176" s="149">
        <v>0</v>
      </c>
      <c r="AF176" s="149">
        <v>0</v>
      </c>
      <c r="AG176" s="149">
        <v>20000000000</v>
      </c>
      <c r="AH176" s="74">
        <v>20000000000</v>
      </c>
      <c r="AI176" s="124"/>
      <c r="AJ176" s="76"/>
      <c r="AK176" s="128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</row>
    <row r="177" spans="1:51" s="60" customFormat="1" ht="34.5" hidden="1" customHeight="1" x14ac:dyDescent="0.3">
      <c r="A177" s="82">
        <f t="shared" si="2"/>
        <v>175</v>
      </c>
      <c r="B177" s="138">
        <v>68081</v>
      </c>
      <c r="C177" s="139" t="s">
        <v>1169</v>
      </c>
      <c r="D177" s="139" t="s">
        <v>680</v>
      </c>
      <c r="E177" s="139" t="s">
        <v>765</v>
      </c>
      <c r="F177" s="138">
        <v>110070013</v>
      </c>
      <c r="G177" s="139" t="s">
        <v>1444</v>
      </c>
      <c r="H177" s="138" t="s">
        <v>1842</v>
      </c>
      <c r="I177" s="139" t="s">
        <v>1445</v>
      </c>
      <c r="J177" s="138" t="s">
        <v>1842</v>
      </c>
      <c r="K177" s="138">
        <v>40</v>
      </c>
      <c r="L177" s="139" t="s">
        <v>179</v>
      </c>
      <c r="M177" s="139" t="s">
        <v>766</v>
      </c>
      <c r="N177" s="138">
        <v>4003</v>
      </c>
      <c r="O177" s="139" t="s">
        <v>1431</v>
      </c>
      <c r="P177" s="138">
        <v>4003009</v>
      </c>
      <c r="Q177" s="139" t="s">
        <v>1448</v>
      </c>
      <c r="R177" s="138">
        <v>400300900</v>
      </c>
      <c r="S177" s="139" t="s">
        <v>1449</v>
      </c>
      <c r="T177" s="140" t="s">
        <v>781</v>
      </c>
      <c r="U177" s="139">
        <v>12000</v>
      </c>
      <c r="V177" s="139">
        <v>3000</v>
      </c>
      <c r="W177" s="139" t="s">
        <v>574</v>
      </c>
      <c r="X177" s="139" t="s">
        <v>1971</v>
      </c>
      <c r="Y177" s="138">
        <v>0</v>
      </c>
      <c r="Z177" s="138">
        <v>1000</v>
      </c>
      <c r="AA177" s="138">
        <v>1000</v>
      </c>
      <c r="AB177" s="138">
        <v>1000</v>
      </c>
      <c r="AC177" s="138">
        <v>3000</v>
      </c>
      <c r="AD177" s="149">
        <v>0</v>
      </c>
      <c r="AE177" s="149">
        <v>1666666667</v>
      </c>
      <c r="AF177" s="149">
        <v>1666666667</v>
      </c>
      <c r="AG177" s="149">
        <v>1666666666</v>
      </c>
      <c r="AH177" s="74">
        <v>5000000000</v>
      </c>
      <c r="AI177" s="124"/>
      <c r="AJ177" s="76"/>
      <c r="AK177" s="128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</row>
    <row r="178" spans="1:51" s="60" customFormat="1" ht="34.5" hidden="1" customHeight="1" x14ac:dyDescent="0.3">
      <c r="A178" s="82">
        <f t="shared" si="2"/>
        <v>176</v>
      </c>
      <c r="B178" s="138">
        <v>68081</v>
      </c>
      <c r="C178" s="139" t="s">
        <v>1169</v>
      </c>
      <c r="D178" s="139" t="s">
        <v>680</v>
      </c>
      <c r="E178" s="139" t="s">
        <v>765</v>
      </c>
      <c r="F178" s="138">
        <v>110070013</v>
      </c>
      <c r="G178" s="139" t="s">
        <v>1444</v>
      </c>
      <c r="H178" s="138" t="s">
        <v>1842</v>
      </c>
      <c r="I178" s="139" t="s">
        <v>1445</v>
      </c>
      <c r="J178" s="138" t="s">
        <v>1842</v>
      </c>
      <c r="K178" s="138">
        <v>40</v>
      </c>
      <c r="L178" s="139" t="s">
        <v>179</v>
      </c>
      <c r="M178" s="139" t="s">
        <v>766</v>
      </c>
      <c r="N178" s="138">
        <v>4003</v>
      </c>
      <c r="O178" s="139" t="s">
        <v>1431</v>
      </c>
      <c r="P178" s="138">
        <v>4003016</v>
      </c>
      <c r="Q178" s="139" t="s">
        <v>1450</v>
      </c>
      <c r="R178" s="138">
        <v>400301603</v>
      </c>
      <c r="S178" s="139" t="s">
        <v>1451</v>
      </c>
      <c r="T178" s="140" t="s">
        <v>782</v>
      </c>
      <c r="U178" s="139">
        <v>0</v>
      </c>
      <c r="V178" s="142">
        <v>1500</v>
      </c>
      <c r="W178" s="139" t="s">
        <v>770</v>
      </c>
      <c r="X178" s="139" t="s">
        <v>1971</v>
      </c>
      <c r="Y178" s="138">
        <v>0</v>
      </c>
      <c r="Z178" s="138">
        <v>300</v>
      </c>
      <c r="AA178" s="138">
        <v>600</v>
      </c>
      <c r="AB178" s="138">
        <v>600</v>
      </c>
      <c r="AC178" s="138">
        <v>1500</v>
      </c>
      <c r="AD178" s="149">
        <v>0</v>
      </c>
      <c r="AE178" s="149">
        <v>2739200000</v>
      </c>
      <c r="AF178" s="149">
        <v>5478400000</v>
      </c>
      <c r="AG178" s="149">
        <v>5478400000</v>
      </c>
      <c r="AH178" s="74">
        <v>13696000000</v>
      </c>
      <c r="AI178" s="124"/>
      <c r="AJ178" s="76"/>
      <c r="AK178" s="128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</row>
    <row r="179" spans="1:51" s="60" customFormat="1" ht="34.5" hidden="1" customHeight="1" x14ac:dyDescent="0.3">
      <c r="A179" s="82">
        <f t="shared" si="2"/>
        <v>177</v>
      </c>
      <c r="B179" s="138">
        <v>68081</v>
      </c>
      <c r="C179" s="139" t="s">
        <v>1169</v>
      </c>
      <c r="D179" s="139" t="s">
        <v>680</v>
      </c>
      <c r="E179" s="139" t="s">
        <v>765</v>
      </c>
      <c r="F179" s="138">
        <v>110070013</v>
      </c>
      <c r="G179" s="139" t="s">
        <v>1444</v>
      </c>
      <c r="H179" s="138" t="s">
        <v>1842</v>
      </c>
      <c r="I179" s="139" t="s">
        <v>1445</v>
      </c>
      <c r="J179" s="138" t="s">
        <v>1842</v>
      </c>
      <c r="K179" s="138">
        <v>40</v>
      </c>
      <c r="L179" s="139" t="s">
        <v>179</v>
      </c>
      <c r="M179" s="139" t="s">
        <v>766</v>
      </c>
      <c r="N179" s="138">
        <v>4003</v>
      </c>
      <c r="O179" s="139" t="s">
        <v>1431</v>
      </c>
      <c r="P179" s="138">
        <v>4003017</v>
      </c>
      <c r="Q179" s="139" t="s">
        <v>1452</v>
      </c>
      <c r="R179" s="138">
        <v>400301703</v>
      </c>
      <c r="S179" s="139" t="s">
        <v>1453</v>
      </c>
      <c r="T179" s="140" t="s">
        <v>783</v>
      </c>
      <c r="U179" s="139">
        <v>1000</v>
      </c>
      <c r="V179" s="139">
        <v>1000</v>
      </c>
      <c r="W179" s="139" t="s">
        <v>770</v>
      </c>
      <c r="X179" s="139" t="s">
        <v>1971</v>
      </c>
      <c r="Y179" s="138">
        <v>0</v>
      </c>
      <c r="Z179" s="138">
        <v>200</v>
      </c>
      <c r="AA179" s="138">
        <v>400</v>
      </c>
      <c r="AB179" s="138">
        <v>400</v>
      </c>
      <c r="AC179" s="138">
        <v>1000</v>
      </c>
      <c r="AD179" s="149">
        <v>0</v>
      </c>
      <c r="AE179" s="149">
        <v>273920000</v>
      </c>
      <c r="AF179" s="149">
        <v>547840000</v>
      </c>
      <c r="AG179" s="149">
        <v>547840000</v>
      </c>
      <c r="AH179" s="74">
        <v>1369600000</v>
      </c>
      <c r="AI179" s="124"/>
      <c r="AJ179" s="76"/>
      <c r="AK179" s="128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</row>
    <row r="180" spans="1:51" s="60" customFormat="1" ht="34.5" hidden="1" customHeight="1" x14ac:dyDescent="0.3">
      <c r="A180" s="82">
        <f t="shared" si="2"/>
        <v>178</v>
      </c>
      <c r="B180" s="138">
        <v>68081</v>
      </c>
      <c r="C180" s="139" t="s">
        <v>1169</v>
      </c>
      <c r="D180" s="139" t="s">
        <v>680</v>
      </c>
      <c r="E180" s="139" t="s">
        <v>765</v>
      </c>
      <c r="F180" s="138">
        <v>110070013</v>
      </c>
      <c r="G180" s="139" t="s">
        <v>1444</v>
      </c>
      <c r="H180" s="138" t="s">
        <v>1842</v>
      </c>
      <c r="I180" s="139" t="s">
        <v>1445</v>
      </c>
      <c r="J180" s="138" t="s">
        <v>1842</v>
      </c>
      <c r="K180" s="138">
        <v>40</v>
      </c>
      <c r="L180" s="139" t="s">
        <v>179</v>
      </c>
      <c r="M180" s="139" t="s">
        <v>766</v>
      </c>
      <c r="N180" s="138">
        <v>4003</v>
      </c>
      <c r="O180" s="139" t="s">
        <v>1431</v>
      </c>
      <c r="P180" s="138">
        <v>4003042</v>
      </c>
      <c r="Q180" s="139" t="s">
        <v>1428</v>
      </c>
      <c r="R180" s="138">
        <v>400304200</v>
      </c>
      <c r="S180" s="139" t="s">
        <v>1429</v>
      </c>
      <c r="T180" s="140" t="s">
        <v>784</v>
      </c>
      <c r="U180" s="139">
        <v>0</v>
      </c>
      <c r="V180" s="139">
        <v>1</v>
      </c>
      <c r="W180" s="139" t="s">
        <v>574</v>
      </c>
      <c r="X180" s="139" t="s">
        <v>1971</v>
      </c>
      <c r="Y180" s="148">
        <v>0</v>
      </c>
      <c r="Z180" s="148">
        <v>0</v>
      </c>
      <c r="AA180" s="148">
        <v>0</v>
      </c>
      <c r="AB180" s="148">
        <v>0.5</v>
      </c>
      <c r="AC180" s="148">
        <v>1</v>
      </c>
      <c r="AD180" s="149">
        <v>0</v>
      </c>
      <c r="AE180" s="149">
        <v>0</v>
      </c>
      <c r="AF180" s="149">
        <v>2000000000</v>
      </c>
      <c r="AG180" s="149">
        <v>2000000000</v>
      </c>
      <c r="AH180" s="74">
        <v>4000000000</v>
      </c>
      <c r="AI180" s="124"/>
      <c r="AJ180" s="76"/>
      <c r="AK180" s="128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</row>
    <row r="181" spans="1:51" s="60" customFormat="1" ht="34.5" hidden="1" customHeight="1" x14ac:dyDescent="0.3">
      <c r="A181" s="82">
        <f t="shared" si="2"/>
        <v>179</v>
      </c>
      <c r="B181" s="138">
        <v>68081</v>
      </c>
      <c r="C181" s="139" t="s">
        <v>1169</v>
      </c>
      <c r="D181" s="139" t="s">
        <v>680</v>
      </c>
      <c r="E181" s="139" t="s">
        <v>765</v>
      </c>
      <c r="F181" s="138">
        <v>110070013</v>
      </c>
      <c r="G181" s="139" t="s">
        <v>1444</v>
      </c>
      <c r="H181" s="138" t="s">
        <v>1842</v>
      </c>
      <c r="I181" s="139" t="s">
        <v>1445</v>
      </c>
      <c r="J181" s="138" t="s">
        <v>1842</v>
      </c>
      <c r="K181" s="138">
        <v>40</v>
      </c>
      <c r="L181" s="139" t="s">
        <v>179</v>
      </c>
      <c r="M181" s="139" t="s">
        <v>766</v>
      </c>
      <c r="N181" s="138">
        <v>4003</v>
      </c>
      <c r="O181" s="139" t="s">
        <v>1431</v>
      </c>
      <c r="P181" s="138">
        <v>4003042</v>
      </c>
      <c r="Q181" s="139" t="s">
        <v>1428</v>
      </c>
      <c r="R181" s="138">
        <v>400304201</v>
      </c>
      <c r="S181" s="139" t="s">
        <v>1432</v>
      </c>
      <c r="T181" s="140" t="s">
        <v>785</v>
      </c>
      <c r="U181" s="139">
        <v>0</v>
      </c>
      <c r="V181" s="139">
        <v>1</v>
      </c>
      <c r="W181" s="139" t="s">
        <v>786</v>
      </c>
      <c r="X181" s="139" t="s">
        <v>1971</v>
      </c>
      <c r="Y181" s="148">
        <v>0</v>
      </c>
      <c r="Z181" s="148">
        <v>0</v>
      </c>
      <c r="AA181" s="148">
        <v>0.3</v>
      </c>
      <c r="AB181" s="148">
        <v>0.7</v>
      </c>
      <c r="AC181" s="148">
        <v>1</v>
      </c>
      <c r="AD181" s="149">
        <v>0</v>
      </c>
      <c r="AE181" s="149">
        <v>0</v>
      </c>
      <c r="AF181" s="149">
        <v>1200000000</v>
      </c>
      <c r="AG181" s="149">
        <v>2800000000</v>
      </c>
      <c r="AH181" s="74">
        <v>4000000000</v>
      </c>
      <c r="AI181" s="124"/>
      <c r="AJ181" s="76"/>
      <c r="AK181" s="128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</row>
    <row r="182" spans="1:51" s="60" customFormat="1" ht="34.5" hidden="1" customHeight="1" x14ac:dyDescent="0.3">
      <c r="A182" s="82">
        <f t="shared" si="2"/>
        <v>180</v>
      </c>
      <c r="B182" s="138">
        <v>68081</v>
      </c>
      <c r="C182" s="139" t="s">
        <v>1169</v>
      </c>
      <c r="D182" s="139" t="s">
        <v>680</v>
      </c>
      <c r="E182" s="139" t="s">
        <v>765</v>
      </c>
      <c r="F182" s="138">
        <v>110070013</v>
      </c>
      <c r="G182" s="139" t="s">
        <v>1444</v>
      </c>
      <c r="H182" s="138" t="s">
        <v>1842</v>
      </c>
      <c r="I182" s="139" t="s">
        <v>1445</v>
      </c>
      <c r="J182" s="138" t="s">
        <v>1842</v>
      </c>
      <c r="K182" s="138">
        <v>40</v>
      </c>
      <c r="L182" s="139" t="s">
        <v>179</v>
      </c>
      <c r="M182" s="139" t="s">
        <v>766</v>
      </c>
      <c r="N182" s="138">
        <v>4003</v>
      </c>
      <c r="O182" s="139" t="s">
        <v>1431</v>
      </c>
      <c r="P182" s="138">
        <v>4003047</v>
      </c>
      <c r="Q182" s="139" t="s">
        <v>1454</v>
      </c>
      <c r="R182" s="138">
        <v>400304700</v>
      </c>
      <c r="S182" s="139" t="s">
        <v>1455</v>
      </c>
      <c r="T182" s="140" t="s">
        <v>787</v>
      </c>
      <c r="U182" s="139">
        <v>52428</v>
      </c>
      <c r="V182" s="139">
        <v>53266</v>
      </c>
      <c r="W182" s="139" t="s">
        <v>786</v>
      </c>
      <c r="X182" s="139" t="s">
        <v>1971</v>
      </c>
      <c r="Y182" s="138">
        <v>52638</v>
      </c>
      <c r="Z182" s="138">
        <v>52848</v>
      </c>
      <c r="AA182" s="138">
        <v>53058</v>
      </c>
      <c r="AB182" s="138">
        <v>53266</v>
      </c>
      <c r="AC182" s="138">
        <v>53266</v>
      </c>
      <c r="AD182" s="149">
        <v>9737942222</v>
      </c>
      <c r="AE182" s="149">
        <v>9737942222</v>
      </c>
      <c r="AF182" s="149">
        <v>9737942222</v>
      </c>
      <c r="AG182" s="149">
        <v>9737942221</v>
      </c>
      <c r="AH182" s="74">
        <v>38951768887</v>
      </c>
      <c r="AI182" s="124"/>
      <c r="AJ182" s="76"/>
      <c r="AK182" s="128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</row>
    <row r="183" spans="1:51" s="60" customFormat="1" ht="34.5" hidden="1" customHeight="1" x14ac:dyDescent="0.3">
      <c r="A183" s="82">
        <f t="shared" si="2"/>
        <v>181</v>
      </c>
      <c r="B183" s="138">
        <v>68081</v>
      </c>
      <c r="C183" s="139" t="s">
        <v>1169</v>
      </c>
      <c r="D183" s="139" t="s">
        <v>680</v>
      </c>
      <c r="E183" s="139" t="s">
        <v>765</v>
      </c>
      <c r="F183" s="138">
        <v>30010005</v>
      </c>
      <c r="G183" s="139" t="s">
        <v>1456</v>
      </c>
      <c r="H183" s="138" t="s">
        <v>1842</v>
      </c>
      <c r="I183" s="139" t="s">
        <v>808</v>
      </c>
      <c r="J183" s="138" t="s">
        <v>1842</v>
      </c>
      <c r="K183" s="138">
        <v>40</v>
      </c>
      <c r="L183" s="139" t="s">
        <v>179</v>
      </c>
      <c r="M183" s="139" t="s">
        <v>766</v>
      </c>
      <c r="N183" s="138">
        <v>4003</v>
      </c>
      <c r="O183" s="139" t="s">
        <v>1431</v>
      </c>
      <c r="P183" s="138">
        <v>4003047</v>
      </c>
      <c r="Q183" s="139" t="s">
        <v>1454</v>
      </c>
      <c r="R183" s="138">
        <v>400304700</v>
      </c>
      <c r="S183" s="139" t="s">
        <v>1455</v>
      </c>
      <c r="T183" s="140" t="s">
        <v>789</v>
      </c>
      <c r="U183" s="139">
        <v>0</v>
      </c>
      <c r="V183" s="139">
        <v>53266</v>
      </c>
      <c r="W183" s="139" t="s">
        <v>591</v>
      </c>
      <c r="X183" s="139" t="s">
        <v>1971</v>
      </c>
      <c r="Y183" s="148">
        <v>0</v>
      </c>
      <c r="Z183" s="138">
        <v>52848</v>
      </c>
      <c r="AA183" s="138">
        <v>53058</v>
      </c>
      <c r="AB183" s="138">
        <v>53266</v>
      </c>
      <c r="AC183" s="138">
        <v>53266</v>
      </c>
      <c r="AD183" s="149">
        <v>0</v>
      </c>
      <c r="AE183" s="149">
        <v>12115616872</v>
      </c>
      <c r="AF183" s="149">
        <v>12115616872</v>
      </c>
      <c r="AG183" s="149">
        <v>12115616872</v>
      </c>
      <c r="AH183" s="74">
        <v>36346850616</v>
      </c>
      <c r="AI183" s="126"/>
      <c r="AJ183" s="76"/>
      <c r="AK183" s="128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</row>
    <row r="184" spans="1:51" s="60" customFormat="1" ht="34.5" hidden="1" customHeight="1" x14ac:dyDescent="0.3">
      <c r="A184" s="82">
        <f t="shared" si="2"/>
        <v>182</v>
      </c>
      <c r="B184" s="138">
        <v>68081</v>
      </c>
      <c r="C184" s="139" t="s">
        <v>1169</v>
      </c>
      <c r="D184" s="139" t="s">
        <v>680</v>
      </c>
      <c r="E184" s="139" t="s">
        <v>771</v>
      </c>
      <c r="F184" s="138">
        <v>110150010</v>
      </c>
      <c r="G184" s="139" t="s">
        <v>1457</v>
      </c>
      <c r="H184" s="138">
        <v>0.05</v>
      </c>
      <c r="I184" s="139" t="s">
        <v>1458</v>
      </c>
      <c r="J184" s="138">
        <v>0.55000000000000004</v>
      </c>
      <c r="K184" s="138">
        <v>40</v>
      </c>
      <c r="L184" s="139" t="s">
        <v>179</v>
      </c>
      <c r="M184" s="139" t="s">
        <v>766</v>
      </c>
      <c r="N184" s="138">
        <v>4003</v>
      </c>
      <c r="O184" s="139" t="s">
        <v>1431</v>
      </c>
      <c r="P184" s="138">
        <v>4003008</v>
      </c>
      <c r="Q184" s="139" t="s">
        <v>1446</v>
      </c>
      <c r="R184" s="138">
        <v>400300801</v>
      </c>
      <c r="S184" s="139" t="s">
        <v>1459</v>
      </c>
      <c r="T184" s="140" t="s">
        <v>790</v>
      </c>
      <c r="U184" s="139">
        <v>0.5</v>
      </c>
      <c r="V184" s="139">
        <v>1</v>
      </c>
      <c r="W184" s="139" t="s">
        <v>786</v>
      </c>
      <c r="X184" s="139" t="s">
        <v>1971</v>
      </c>
      <c r="Y184" s="148">
        <v>0.2</v>
      </c>
      <c r="Z184" s="148">
        <v>0.3</v>
      </c>
      <c r="AA184" s="148">
        <v>0.3</v>
      </c>
      <c r="AB184" s="148">
        <v>0.2</v>
      </c>
      <c r="AC184" s="138">
        <v>1</v>
      </c>
      <c r="AD184" s="149">
        <v>8000000000</v>
      </c>
      <c r="AE184" s="149">
        <v>12000000000</v>
      </c>
      <c r="AF184" s="149">
        <v>12000000000</v>
      </c>
      <c r="AG184" s="149">
        <v>8000000000</v>
      </c>
      <c r="AH184" s="74">
        <v>40000000000</v>
      </c>
      <c r="AI184" s="124"/>
      <c r="AJ184" s="76"/>
      <c r="AK184" s="128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</row>
    <row r="185" spans="1:51" s="60" customFormat="1" ht="34.5" hidden="1" customHeight="1" x14ac:dyDescent="0.3">
      <c r="A185" s="82">
        <f t="shared" si="2"/>
        <v>183</v>
      </c>
      <c r="B185" s="138">
        <v>68081</v>
      </c>
      <c r="C185" s="139" t="s">
        <v>1169</v>
      </c>
      <c r="D185" s="139" t="s">
        <v>680</v>
      </c>
      <c r="E185" s="139" t="s">
        <v>771</v>
      </c>
      <c r="F185" s="138">
        <v>110150010</v>
      </c>
      <c r="G185" s="139" t="s">
        <v>1457</v>
      </c>
      <c r="H185" s="138">
        <v>0.05</v>
      </c>
      <c r="I185" s="139" t="s">
        <v>1458</v>
      </c>
      <c r="J185" s="138">
        <v>0.55000000000000004</v>
      </c>
      <c r="K185" s="138">
        <v>40</v>
      </c>
      <c r="L185" s="139" t="s">
        <v>179</v>
      </c>
      <c r="M185" s="139" t="s">
        <v>766</v>
      </c>
      <c r="N185" s="138">
        <v>4003</v>
      </c>
      <c r="O185" s="139" t="s">
        <v>1431</v>
      </c>
      <c r="P185" s="138">
        <v>4003008</v>
      </c>
      <c r="Q185" s="139" t="s">
        <v>1446</v>
      </c>
      <c r="R185" s="138">
        <v>400300801</v>
      </c>
      <c r="S185" s="139" t="s">
        <v>1459</v>
      </c>
      <c r="T185" s="140" t="s">
        <v>791</v>
      </c>
      <c r="U185" s="139">
        <v>0</v>
      </c>
      <c r="V185" s="139">
        <v>1</v>
      </c>
      <c r="W185" s="139" t="s">
        <v>786</v>
      </c>
      <c r="X185" s="139" t="s">
        <v>1971</v>
      </c>
      <c r="Y185" s="138">
        <v>0</v>
      </c>
      <c r="Z185" s="138">
        <v>1</v>
      </c>
      <c r="AA185" s="138">
        <v>0</v>
      </c>
      <c r="AB185" s="138">
        <v>0</v>
      </c>
      <c r="AC185" s="138">
        <v>1</v>
      </c>
      <c r="AD185" s="149">
        <v>0</v>
      </c>
      <c r="AE185" s="149">
        <v>2054400000</v>
      </c>
      <c r="AF185" s="149">
        <v>0</v>
      </c>
      <c r="AG185" s="149">
        <v>0</v>
      </c>
      <c r="AH185" s="74">
        <v>2054400000</v>
      </c>
      <c r="AI185" s="124"/>
      <c r="AJ185" s="76"/>
      <c r="AK185" s="128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</row>
    <row r="186" spans="1:51" s="60" customFormat="1" ht="34.5" hidden="1" customHeight="1" x14ac:dyDescent="0.3">
      <c r="A186" s="82">
        <f t="shared" si="2"/>
        <v>184</v>
      </c>
      <c r="B186" s="138">
        <v>68081</v>
      </c>
      <c r="C186" s="139" t="s">
        <v>1169</v>
      </c>
      <c r="D186" s="139" t="s">
        <v>680</v>
      </c>
      <c r="E186" s="139" t="s">
        <v>771</v>
      </c>
      <c r="F186" s="138">
        <v>110150010</v>
      </c>
      <c r="G186" s="139" t="s">
        <v>1457</v>
      </c>
      <c r="H186" s="138">
        <v>0.05</v>
      </c>
      <c r="I186" s="139" t="s">
        <v>1458</v>
      </c>
      <c r="J186" s="138">
        <v>0.55000000000000004</v>
      </c>
      <c r="K186" s="138">
        <v>40</v>
      </c>
      <c r="L186" s="139" t="s">
        <v>179</v>
      </c>
      <c r="M186" s="139" t="s">
        <v>766</v>
      </c>
      <c r="N186" s="138">
        <v>4003</v>
      </c>
      <c r="O186" s="139" t="s">
        <v>1431</v>
      </c>
      <c r="P186" s="138">
        <v>4003018</v>
      </c>
      <c r="Q186" s="139" t="s">
        <v>1436</v>
      </c>
      <c r="R186" s="138">
        <v>400301803</v>
      </c>
      <c r="S186" s="139" t="s">
        <v>1437</v>
      </c>
      <c r="T186" s="140" t="s">
        <v>792</v>
      </c>
      <c r="U186" s="139">
        <v>1000</v>
      </c>
      <c r="V186" s="139">
        <v>1000</v>
      </c>
      <c r="W186" s="139" t="s">
        <v>770</v>
      </c>
      <c r="X186" s="139" t="s">
        <v>1971</v>
      </c>
      <c r="Y186" s="138">
        <v>0</v>
      </c>
      <c r="Z186" s="138">
        <v>300</v>
      </c>
      <c r="AA186" s="138">
        <v>300</v>
      </c>
      <c r="AB186" s="138">
        <v>400</v>
      </c>
      <c r="AC186" s="138">
        <v>1000</v>
      </c>
      <c r="AD186" s="149">
        <v>0</v>
      </c>
      <c r="AE186" s="149">
        <v>4025308800</v>
      </c>
      <c r="AF186" s="149">
        <v>4025308800</v>
      </c>
      <c r="AG186" s="149">
        <v>5367078400</v>
      </c>
      <c r="AH186" s="74">
        <v>13417696000</v>
      </c>
      <c r="AI186" s="124"/>
      <c r="AJ186" s="76"/>
      <c r="AK186" s="128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</row>
    <row r="187" spans="1:51" s="60" customFormat="1" ht="34.5" hidden="1" customHeight="1" x14ac:dyDescent="0.3">
      <c r="A187" s="82">
        <f t="shared" si="2"/>
        <v>185</v>
      </c>
      <c r="B187" s="138">
        <v>68081</v>
      </c>
      <c r="C187" s="139" t="s">
        <v>1169</v>
      </c>
      <c r="D187" s="139" t="s">
        <v>680</v>
      </c>
      <c r="E187" s="139" t="s">
        <v>771</v>
      </c>
      <c r="F187" s="138">
        <v>110150010</v>
      </c>
      <c r="G187" s="139" t="s">
        <v>1457</v>
      </c>
      <c r="H187" s="138">
        <v>0.05</v>
      </c>
      <c r="I187" s="139" t="s">
        <v>1458</v>
      </c>
      <c r="J187" s="138">
        <v>0.55000000000000004</v>
      </c>
      <c r="K187" s="138">
        <v>40</v>
      </c>
      <c r="L187" s="139" t="s">
        <v>179</v>
      </c>
      <c r="M187" s="139" t="s">
        <v>766</v>
      </c>
      <c r="N187" s="138">
        <v>4003</v>
      </c>
      <c r="O187" s="139" t="s">
        <v>1431</v>
      </c>
      <c r="P187" s="138">
        <v>4003018</v>
      </c>
      <c r="Q187" s="139" t="s">
        <v>1436</v>
      </c>
      <c r="R187" s="138">
        <v>400301804</v>
      </c>
      <c r="S187" s="139" t="s">
        <v>1460</v>
      </c>
      <c r="T187" s="140" t="s">
        <v>793</v>
      </c>
      <c r="U187" s="139">
        <v>0</v>
      </c>
      <c r="V187" s="139">
        <v>1</v>
      </c>
      <c r="W187" s="139" t="s">
        <v>786</v>
      </c>
      <c r="X187" s="139" t="s">
        <v>1971</v>
      </c>
      <c r="Y187" s="148">
        <v>0.3</v>
      </c>
      <c r="Z187" s="148">
        <v>0.7</v>
      </c>
      <c r="AA187" s="148">
        <v>0</v>
      </c>
      <c r="AB187" s="148">
        <v>0</v>
      </c>
      <c r="AC187" s="138">
        <v>1</v>
      </c>
      <c r="AD187" s="149">
        <v>9149589397</v>
      </c>
      <c r="AE187" s="149">
        <v>21349041928</v>
      </c>
      <c r="AF187" s="149">
        <v>0</v>
      </c>
      <c r="AG187" s="149">
        <v>0</v>
      </c>
      <c r="AH187" s="74">
        <v>30498631325</v>
      </c>
      <c r="AI187" s="124"/>
      <c r="AJ187" s="76"/>
      <c r="AK187" s="128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</row>
    <row r="188" spans="1:51" s="60" customFormat="1" ht="34.5" hidden="1" customHeight="1" x14ac:dyDescent="0.3">
      <c r="A188" s="82">
        <f t="shared" si="2"/>
        <v>186</v>
      </c>
      <c r="B188" s="138">
        <v>68081</v>
      </c>
      <c r="C188" s="139" t="s">
        <v>1169</v>
      </c>
      <c r="D188" s="139" t="s">
        <v>680</v>
      </c>
      <c r="E188" s="139" t="s">
        <v>771</v>
      </c>
      <c r="F188" s="138">
        <v>110150010</v>
      </c>
      <c r="G188" s="139" t="s">
        <v>1457</v>
      </c>
      <c r="H188" s="138">
        <v>0.05</v>
      </c>
      <c r="I188" s="139" t="s">
        <v>1458</v>
      </c>
      <c r="J188" s="138">
        <v>0.55000000000000004</v>
      </c>
      <c r="K188" s="138">
        <v>40</v>
      </c>
      <c r="L188" s="139" t="s">
        <v>179</v>
      </c>
      <c r="M188" s="139" t="s">
        <v>766</v>
      </c>
      <c r="N188" s="138">
        <v>4003</v>
      </c>
      <c r="O188" s="139" t="s">
        <v>1431</v>
      </c>
      <c r="P188" s="138">
        <v>4003018</v>
      </c>
      <c r="Q188" s="139" t="s">
        <v>1436</v>
      </c>
      <c r="R188" s="138">
        <v>400301805</v>
      </c>
      <c r="S188" s="139" t="s">
        <v>1461</v>
      </c>
      <c r="T188" s="140" t="s">
        <v>794</v>
      </c>
      <c r="U188" s="139">
        <v>0</v>
      </c>
      <c r="V188" s="139">
        <v>1</v>
      </c>
      <c r="W188" s="139" t="s">
        <v>786</v>
      </c>
      <c r="X188" s="139" t="s">
        <v>1971</v>
      </c>
      <c r="Y188" s="138">
        <v>0</v>
      </c>
      <c r="Z188" s="138">
        <v>1</v>
      </c>
      <c r="AA188" s="138">
        <v>0</v>
      </c>
      <c r="AB188" s="138">
        <v>0</v>
      </c>
      <c r="AC188" s="138">
        <v>1</v>
      </c>
      <c r="AD188" s="149">
        <v>0</v>
      </c>
      <c r="AE188" s="149">
        <v>10609014234</v>
      </c>
      <c r="AF188" s="149">
        <v>0</v>
      </c>
      <c r="AG188" s="149">
        <v>0</v>
      </c>
      <c r="AH188" s="74">
        <v>10609014234</v>
      </c>
      <c r="AI188" s="124"/>
      <c r="AJ188" s="76"/>
      <c r="AK188" s="128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</row>
    <row r="189" spans="1:51" s="60" customFormat="1" ht="34.5" hidden="1" customHeight="1" x14ac:dyDescent="0.3">
      <c r="A189" s="82">
        <f t="shared" si="2"/>
        <v>187</v>
      </c>
      <c r="B189" s="138">
        <v>68081</v>
      </c>
      <c r="C189" s="139" t="s">
        <v>1169</v>
      </c>
      <c r="D189" s="139" t="s">
        <v>680</v>
      </c>
      <c r="E189" s="139" t="s">
        <v>771</v>
      </c>
      <c r="F189" s="138">
        <v>110150010</v>
      </c>
      <c r="G189" s="139" t="s">
        <v>1457</v>
      </c>
      <c r="H189" s="138">
        <v>0.05</v>
      </c>
      <c r="I189" s="139" t="s">
        <v>1458</v>
      </c>
      <c r="J189" s="138">
        <v>0.55000000000000004</v>
      </c>
      <c r="K189" s="138">
        <v>40</v>
      </c>
      <c r="L189" s="139" t="s">
        <v>179</v>
      </c>
      <c r="M189" s="139" t="s">
        <v>766</v>
      </c>
      <c r="N189" s="138">
        <v>4003</v>
      </c>
      <c r="O189" s="139" t="s">
        <v>1431</v>
      </c>
      <c r="P189" s="138">
        <v>4003018</v>
      </c>
      <c r="Q189" s="139" t="s">
        <v>1436</v>
      </c>
      <c r="R189" s="141">
        <v>400301806</v>
      </c>
      <c r="S189" s="139" t="s">
        <v>1462</v>
      </c>
      <c r="T189" s="140" t="s">
        <v>795</v>
      </c>
      <c r="U189" s="139">
        <v>0</v>
      </c>
      <c r="V189" s="139">
        <v>1</v>
      </c>
      <c r="W189" s="139" t="s">
        <v>786</v>
      </c>
      <c r="X189" s="139" t="s">
        <v>1971</v>
      </c>
      <c r="Y189" s="148">
        <v>0.2</v>
      </c>
      <c r="Z189" s="148">
        <v>0.6</v>
      </c>
      <c r="AA189" s="148">
        <v>0.2</v>
      </c>
      <c r="AB189" s="138">
        <v>0</v>
      </c>
      <c r="AC189" s="148">
        <v>1</v>
      </c>
      <c r="AD189" s="149">
        <v>245705207</v>
      </c>
      <c r="AE189" s="149">
        <v>737115620</v>
      </c>
      <c r="AF189" s="149">
        <v>245705207</v>
      </c>
      <c r="AG189" s="149">
        <v>0</v>
      </c>
      <c r="AH189" s="74">
        <v>1228526034</v>
      </c>
      <c r="AI189" s="124"/>
      <c r="AJ189" s="76"/>
      <c r="AK189" s="128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</row>
    <row r="190" spans="1:51" s="60" customFormat="1" ht="34.5" hidden="1" customHeight="1" x14ac:dyDescent="0.3">
      <c r="A190" s="82">
        <f t="shared" si="2"/>
        <v>188</v>
      </c>
      <c r="B190" s="138">
        <v>68081</v>
      </c>
      <c r="C190" s="139" t="s">
        <v>1169</v>
      </c>
      <c r="D190" s="139" t="s">
        <v>680</v>
      </c>
      <c r="E190" s="139" t="s">
        <v>771</v>
      </c>
      <c r="F190" s="138">
        <v>110150010</v>
      </c>
      <c r="G190" s="139" t="s">
        <v>1457</v>
      </c>
      <c r="H190" s="138">
        <v>0.05</v>
      </c>
      <c r="I190" s="139" t="s">
        <v>1458</v>
      </c>
      <c r="J190" s="138">
        <v>0.55000000000000004</v>
      </c>
      <c r="K190" s="138">
        <v>40</v>
      </c>
      <c r="L190" s="139" t="s">
        <v>179</v>
      </c>
      <c r="M190" s="139" t="s">
        <v>766</v>
      </c>
      <c r="N190" s="138">
        <v>4003</v>
      </c>
      <c r="O190" s="139" t="s">
        <v>1431</v>
      </c>
      <c r="P190" s="138">
        <v>4003020</v>
      </c>
      <c r="Q190" s="139" t="s">
        <v>1463</v>
      </c>
      <c r="R190" s="138">
        <v>400302002</v>
      </c>
      <c r="S190" s="139" t="s">
        <v>1464</v>
      </c>
      <c r="T190" s="140" t="s">
        <v>796</v>
      </c>
      <c r="U190" s="139">
        <v>18</v>
      </c>
      <c r="V190" s="139">
        <v>18</v>
      </c>
      <c r="W190" s="139" t="s">
        <v>786</v>
      </c>
      <c r="X190" s="139" t="s">
        <v>1971</v>
      </c>
      <c r="Y190" s="138">
        <v>18</v>
      </c>
      <c r="Z190" s="138">
        <v>18</v>
      </c>
      <c r="AA190" s="138">
        <v>18</v>
      </c>
      <c r="AB190" s="138">
        <v>18</v>
      </c>
      <c r="AC190" s="138">
        <v>18</v>
      </c>
      <c r="AD190" s="149">
        <v>8750000000</v>
      </c>
      <c r="AE190" s="149">
        <v>8750000000</v>
      </c>
      <c r="AF190" s="149">
        <v>8750000000</v>
      </c>
      <c r="AG190" s="149">
        <v>8750000000</v>
      </c>
      <c r="AH190" s="74">
        <v>35000000000</v>
      </c>
      <c r="AI190" s="124"/>
      <c r="AJ190" s="76"/>
      <c r="AK190" s="128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</row>
    <row r="191" spans="1:51" s="60" customFormat="1" ht="34.5" hidden="1" customHeight="1" x14ac:dyDescent="0.3">
      <c r="A191" s="82">
        <f t="shared" si="2"/>
        <v>189</v>
      </c>
      <c r="B191" s="138">
        <v>68081</v>
      </c>
      <c r="C191" s="139" t="s">
        <v>1169</v>
      </c>
      <c r="D191" s="139" t="s">
        <v>680</v>
      </c>
      <c r="E191" s="139" t="s">
        <v>771</v>
      </c>
      <c r="F191" s="138">
        <v>110150010</v>
      </c>
      <c r="G191" s="139" t="s">
        <v>1457</v>
      </c>
      <c r="H191" s="138">
        <v>0.05</v>
      </c>
      <c r="I191" s="139" t="s">
        <v>1458</v>
      </c>
      <c r="J191" s="138">
        <v>0.55000000000000004</v>
      </c>
      <c r="K191" s="138">
        <v>40</v>
      </c>
      <c r="L191" s="139" t="s">
        <v>179</v>
      </c>
      <c r="M191" s="139" t="s">
        <v>766</v>
      </c>
      <c r="N191" s="138">
        <v>4003</v>
      </c>
      <c r="O191" s="139" t="s">
        <v>1431</v>
      </c>
      <c r="P191" s="138">
        <v>4003020</v>
      </c>
      <c r="Q191" s="139" t="s">
        <v>1463</v>
      </c>
      <c r="R191" s="138">
        <v>400302002</v>
      </c>
      <c r="S191" s="139" t="s">
        <v>1464</v>
      </c>
      <c r="T191" s="140" t="s">
        <v>797</v>
      </c>
      <c r="U191" s="139">
        <v>6</v>
      </c>
      <c r="V191" s="139">
        <v>6</v>
      </c>
      <c r="W191" s="139" t="s">
        <v>786</v>
      </c>
      <c r="X191" s="139" t="s">
        <v>1971</v>
      </c>
      <c r="Y191" s="138">
        <v>6</v>
      </c>
      <c r="Z191" s="138">
        <v>6</v>
      </c>
      <c r="AA191" s="138">
        <v>6</v>
      </c>
      <c r="AB191" s="138">
        <v>6</v>
      </c>
      <c r="AC191" s="138">
        <v>6</v>
      </c>
      <c r="AD191" s="149">
        <v>50000000</v>
      </c>
      <c r="AE191" s="149">
        <v>50000000</v>
      </c>
      <c r="AF191" s="149">
        <v>50000000</v>
      </c>
      <c r="AG191" s="149">
        <v>50000000</v>
      </c>
      <c r="AH191" s="74">
        <v>200000000</v>
      </c>
      <c r="AI191" s="124"/>
      <c r="AJ191" s="76"/>
      <c r="AK191" s="128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</row>
    <row r="192" spans="1:51" s="60" customFormat="1" ht="34.5" hidden="1" customHeight="1" x14ac:dyDescent="0.3">
      <c r="A192" s="82">
        <f t="shared" si="2"/>
        <v>190</v>
      </c>
      <c r="B192" s="138">
        <v>68081</v>
      </c>
      <c r="C192" s="139" t="s">
        <v>1169</v>
      </c>
      <c r="D192" s="139" t="s">
        <v>680</v>
      </c>
      <c r="E192" s="139" t="s">
        <v>771</v>
      </c>
      <c r="F192" s="138">
        <v>110150010</v>
      </c>
      <c r="G192" s="139" t="s">
        <v>1457</v>
      </c>
      <c r="H192" s="138">
        <v>0.05</v>
      </c>
      <c r="I192" s="139" t="s">
        <v>1458</v>
      </c>
      <c r="J192" s="138">
        <v>0.55000000000000004</v>
      </c>
      <c r="K192" s="138">
        <v>40</v>
      </c>
      <c r="L192" s="139" t="s">
        <v>179</v>
      </c>
      <c r="M192" s="139" t="s">
        <v>766</v>
      </c>
      <c r="N192" s="138">
        <v>4003</v>
      </c>
      <c r="O192" s="139" t="s">
        <v>1431</v>
      </c>
      <c r="P192" s="138">
        <v>4003017</v>
      </c>
      <c r="Q192" s="139" t="s">
        <v>1452</v>
      </c>
      <c r="R192" s="138">
        <v>400301702</v>
      </c>
      <c r="S192" s="139" t="s">
        <v>1465</v>
      </c>
      <c r="T192" s="140" t="s">
        <v>798</v>
      </c>
      <c r="U192" s="139">
        <v>1</v>
      </c>
      <c r="V192" s="139">
        <v>1</v>
      </c>
      <c r="W192" s="139" t="s">
        <v>786</v>
      </c>
      <c r="X192" s="139" t="s">
        <v>1971</v>
      </c>
      <c r="Y192" s="138">
        <v>1</v>
      </c>
      <c r="Z192" s="138">
        <v>1</v>
      </c>
      <c r="AA192" s="138">
        <v>1</v>
      </c>
      <c r="AB192" s="138">
        <v>1</v>
      </c>
      <c r="AC192" s="138">
        <v>1</v>
      </c>
      <c r="AD192" s="149">
        <v>375000000</v>
      </c>
      <c r="AE192" s="149">
        <v>375000000</v>
      </c>
      <c r="AF192" s="149">
        <v>375000000</v>
      </c>
      <c r="AG192" s="149">
        <v>375000000</v>
      </c>
      <c r="AH192" s="74">
        <v>1500000000</v>
      </c>
      <c r="AI192" s="124"/>
      <c r="AJ192" s="76"/>
      <c r="AK192" s="128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</row>
    <row r="193" spans="1:51" s="60" customFormat="1" ht="34.5" hidden="1" customHeight="1" x14ac:dyDescent="0.3">
      <c r="A193" s="82">
        <f t="shared" si="2"/>
        <v>191</v>
      </c>
      <c r="B193" s="138">
        <v>68081</v>
      </c>
      <c r="C193" s="139" t="s">
        <v>1169</v>
      </c>
      <c r="D193" s="139" t="s">
        <v>680</v>
      </c>
      <c r="E193" s="139" t="s">
        <v>771</v>
      </c>
      <c r="F193" s="138">
        <v>110150010</v>
      </c>
      <c r="G193" s="139" t="s">
        <v>1457</v>
      </c>
      <c r="H193" s="138">
        <v>0.05</v>
      </c>
      <c r="I193" s="139" t="s">
        <v>1458</v>
      </c>
      <c r="J193" s="138">
        <v>0.55000000000000004</v>
      </c>
      <c r="K193" s="138">
        <v>40</v>
      </c>
      <c r="L193" s="139" t="s">
        <v>179</v>
      </c>
      <c r="M193" s="139" t="s">
        <v>766</v>
      </c>
      <c r="N193" s="138">
        <v>4003</v>
      </c>
      <c r="O193" s="139" t="s">
        <v>1431</v>
      </c>
      <c r="P193" s="138">
        <v>4003020</v>
      </c>
      <c r="Q193" s="139" t="s">
        <v>1463</v>
      </c>
      <c r="R193" s="138">
        <v>400302003</v>
      </c>
      <c r="S193" s="139" t="s">
        <v>1466</v>
      </c>
      <c r="T193" s="140" t="s">
        <v>799</v>
      </c>
      <c r="U193" s="139">
        <v>1000</v>
      </c>
      <c r="V193" s="139">
        <v>1000</v>
      </c>
      <c r="W193" s="139" t="s">
        <v>770</v>
      </c>
      <c r="X193" s="139" t="s">
        <v>1971</v>
      </c>
      <c r="Y193" s="138">
        <v>0</v>
      </c>
      <c r="Z193" s="138">
        <v>400</v>
      </c>
      <c r="AA193" s="138">
        <v>300</v>
      </c>
      <c r="AB193" s="138">
        <v>300</v>
      </c>
      <c r="AC193" s="138">
        <v>1000</v>
      </c>
      <c r="AD193" s="149">
        <v>0</v>
      </c>
      <c r="AE193" s="149">
        <v>3880076800</v>
      </c>
      <c r="AF193" s="149">
        <v>2910057600</v>
      </c>
      <c r="AG193" s="149">
        <v>2910057600</v>
      </c>
      <c r="AH193" s="74">
        <v>9700192000</v>
      </c>
      <c r="AI193" s="124"/>
      <c r="AJ193" s="76"/>
      <c r="AK193" s="128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</row>
    <row r="194" spans="1:51" s="60" customFormat="1" ht="34.5" hidden="1" customHeight="1" x14ac:dyDescent="0.3">
      <c r="A194" s="82">
        <f t="shared" si="2"/>
        <v>192</v>
      </c>
      <c r="B194" s="138">
        <v>68081</v>
      </c>
      <c r="C194" s="139" t="s">
        <v>1169</v>
      </c>
      <c r="D194" s="139" t="s">
        <v>680</v>
      </c>
      <c r="E194" s="139" t="s">
        <v>771</v>
      </c>
      <c r="F194" s="138">
        <v>110150010</v>
      </c>
      <c r="G194" s="139" t="s">
        <v>1457</v>
      </c>
      <c r="H194" s="138">
        <v>0.05</v>
      </c>
      <c r="I194" s="139" t="s">
        <v>1458</v>
      </c>
      <c r="J194" s="138">
        <v>0.55000000000000004</v>
      </c>
      <c r="K194" s="138">
        <v>40</v>
      </c>
      <c r="L194" s="139" t="s">
        <v>179</v>
      </c>
      <c r="M194" s="139" t="s">
        <v>766</v>
      </c>
      <c r="N194" s="138">
        <v>4003</v>
      </c>
      <c r="O194" s="139" t="s">
        <v>1431</v>
      </c>
      <c r="P194" s="138">
        <v>4003020</v>
      </c>
      <c r="Q194" s="139" t="s">
        <v>1463</v>
      </c>
      <c r="R194" s="138">
        <v>400302004</v>
      </c>
      <c r="S194" s="139" t="s">
        <v>1467</v>
      </c>
      <c r="T194" s="140" t="s">
        <v>800</v>
      </c>
      <c r="U194" s="139">
        <v>0</v>
      </c>
      <c r="V194" s="139">
        <v>1</v>
      </c>
      <c r="W194" s="139" t="s">
        <v>786</v>
      </c>
      <c r="X194" s="139" t="s">
        <v>1971</v>
      </c>
      <c r="Y194" s="138">
        <v>0</v>
      </c>
      <c r="Z194" s="138">
        <v>0</v>
      </c>
      <c r="AA194" s="148">
        <v>0.3</v>
      </c>
      <c r="AB194" s="148">
        <v>0.7</v>
      </c>
      <c r="AC194" s="138">
        <v>1</v>
      </c>
      <c r="AD194" s="149">
        <v>0</v>
      </c>
      <c r="AE194" s="149">
        <v>0</v>
      </c>
      <c r="AF194" s="149">
        <v>2588544000</v>
      </c>
      <c r="AG194" s="149">
        <v>6039936000</v>
      </c>
      <c r="AH194" s="74">
        <v>8628480000</v>
      </c>
      <c r="AI194" s="124"/>
      <c r="AJ194" s="76"/>
      <c r="AK194" s="128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</row>
    <row r="195" spans="1:51" s="60" customFormat="1" ht="34.5" hidden="1" customHeight="1" x14ac:dyDescent="0.3">
      <c r="A195" s="82">
        <f t="shared" si="2"/>
        <v>193</v>
      </c>
      <c r="B195" s="138">
        <v>68081</v>
      </c>
      <c r="C195" s="139" t="s">
        <v>1169</v>
      </c>
      <c r="D195" s="139" t="s">
        <v>680</v>
      </c>
      <c r="E195" s="139" t="s">
        <v>771</v>
      </c>
      <c r="F195" s="138">
        <v>110150010</v>
      </c>
      <c r="G195" s="139" t="s">
        <v>1457</v>
      </c>
      <c r="H195" s="138">
        <v>0.05</v>
      </c>
      <c r="I195" s="139" t="s">
        <v>1458</v>
      </c>
      <c r="J195" s="138">
        <v>0.55000000000000004</v>
      </c>
      <c r="K195" s="138">
        <v>40</v>
      </c>
      <c r="L195" s="139" t="s">
        <v>179</v>
      </c>
      <c r="M195" s="139" t="s">
        <v>766</v>
      </c>
      <c r="N195" s="138">
        <v>4003</v>
      </c>
      <c r="O195" s="139" t="s">
        <v>1431</v>
      </c>
      <c r="P195" s="138">
        <v>4003020</v>
      </c>
      <c r="Q195" s="139" t="s">
        <v>1463</v>
      </c>
      <c r="R195" s="138">
        <v>400302005</v>
      </c>
      <c r="S195" s="139" t="s">
        <v>1468</v>
      </c>
      <c r="T195" s="140" t="s">
        <v>801</v>
      </c>
      <c r="U195" s="139">
        <v>0</v>
      </c>
      <c r="V195" s="139">
        <v>1</v>
      </c>
      <c r="W195" s="139" t="s">
        <v>786</v>
      </c>
      <c r="X195" s="139" t="s">
        <v>1971</v>
      </c>
      <c r="Y195" s="138">
        <v>0</v>
      </c>
      <c r="Z195" s="138">
        <v>0</v>
      </c>
      <c r="AA195" s="138">
        <v>1</v>
      </c>
      <c r="AB195" s="148">
        <v>0</v>
      </c>
      <c r="AC195" s="138">
        <v>1</v>
      </c>
      <c r="AD195" s="149">
        <v>0</v>
      </c>
      <c r="AE195" s="149">
        <v>0</v>
      </c>
      <c r="AF195" s="149">
        <v>2396800000</v>
      </c>
      <c r="AG195" s="149">
        <v>0</v>
      </c>
      <c r="AH195" s="74">
        <v>2396800000</v>
      </c>
      <c r="AI195" s="124"/>
      <c r="AJ195" s="76"/>
      <c r="AK195" s="128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</row>
    <row r="196" spans="1:51" s="60" customFormat="1" ht="34.5" hidden="1" customHeight="1" x14ac:dyDescent="0.3">
      <c r="A196" s="82">
        <f t="shared" si="2"/>
        <v>194</v>
      </c>
      <c r="B196" s="138">
        <v>68081</v>
      </c>
      <c r="C196" s="139" t="s">
        <v>1169</v>
      </c>
      <c r="D196" s="139" t="s">
        <v>680</v>
      </c>
      <c r="E196" s="139" t="s">
        <v>773</v>
      </c>
      <c r="F196" s="138">
        <v>110070013</v>
      </c>
      <c r="G196" s="139" t="s">
        <v>1444</v>
      </c>
      <c r="H196" s="138" t="s">
        <v>788</v>
      </c>
      <c r="I196" s="139" t="s">
        <v>1445</v>
      </c>
      <c r="J196" s="138" t="s">
        <v>788</v>
      </c>
      <c r="K196" s="138">
        <v>40</v>
      </c>
      <c r="L196" s="139" t="s">
        <v>179</v>
      </c>
      <c r="M196" s="139" t="s">
        <v>766</v>
      </c>
      <c r="N196" s="138">
        <v>4003</v>
      </c>
      <c r="O196" s="139" t="s">
        <v>1431</v>
      </c>
      <c r="P196" s="138">
        <v>4003015</v>
      </c>
      <c r="Q196" s="139" t="s">
        <v>1433</v>
      </c>
      <c r="R196" s="138">
        <v>400301504</v>
      </c>
      <c r="S196" s="139" t="s">
        <v>1434</v>
      </c>
      <c r="T196" s="140" t="s">
        <v>802</v>
      </c>
      <c r="U196" s="139">
        <v>1000</v>
      </c>
      <c r="V196" s="139">
        <v>1000</v>
      </c>
      <c r="W196" s="139" t="s">
        <v>770</v>
      </c>
      <c r="X196" s="139" t="s">
        <v>1971</v>
      </c>
      <c r="Y196" s="138">
        <v>0</v>
      </c>
      <c r="Z196" s="138">
        <v>200</v>
      </c>
      <c r="AA196" s="138">
        <v>400</v>
      </c>
      <c r="AB196" s="138">
        <v>400</v>
      </c>
      <c r="AC196" s="138">
        <v>1000</v>
      </c>
      <c r="AD196" s="149">
        <v>0</v>
      </c>
      <c r="AE196" s="149">
        <v>271920000</v>
      </c>
      <c r="AF196" s="149">
        <v>543840000</v>
      </c>
      <c r="AG196" s="149">
        <v>543840000</v>
      </c>
      <c r="AH196" s="74">
        <v>1359600000</v>
      </c>
      <c r="AI196" s="124"/>
      <c r="AJ196" s="76"/>
      <c r="AK196" s="128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</row>
    <row r="197" spans="1:51" s="60" customFormat="1" ht="34.5" hidden="1" customHeight="1" x14ac:dyDescent="0.3">
      <c r="A197" s="82">
        <f t="shared" ref="A197:A260" si="3">A196+1</f>
        <v>195</v>
      </c>
      <c r="B197" s="138">
        <v>68081</v>
      </c>
      <c r="C197" s="139" t="s">
        <v>1169</v>
      </c>
      <c r="D197" s="139" t="s">
        <v>680</v>
      </c>
      <c r="E197" s="139" t="s">
        <v>773</v>
      </c>
      <c r="F197" s="138">
        <v>110070013</v>
      </c>
      <c r="G197" s="139" t="s">
        <v>1444</v>
      </c>
      <c r="H197" s="138" t="s">
        <v>788</v>
      </c>
      <c r="I197" s="139" t="s">
        <v>1445</v>
      </c>
      <c r="J197" s="138" t="s">
        <v>788</v>
      </c>
      <c r="K197" s="138">
        <v>40</v>
      </c>
      <c r="L197" s="139" t="s">
        <v>179</v>
      </c>
      <c r="M197" s="139" t="s">
        <v>766</v>
      </c>
      <c r="N197" s="138">
        <v>4003</v>
      </c>
      <c r="O197" s="139" t="s">
        <v>1431</v>
      </c>
      <c r="P197" s="138">
        <v>4003017</v>
      </c>
      <c r="Q197" s="139" t="s">
        <v>1452</v>
      </c>
      <c r="R197" s="138">
        <v>400301702</v>
      </c>
      <c r="S197" s="139" t="s">
        <v>1465</v>
      </c>
      <c r="T197" s="140" t="s">
        <v>803</v>
      </c>
      <c r="U197" s="139">
        <v>0</v>
      </c>
      <c r="V197" s="139">
        <v>1</v>
      </c>
      <c r="W197" s="139" t="s">
        <v>786</v>
      </c>
      <c r="X197" s="139" t="s">
        <v>1971</v>
      </c>
      <c r="Y197" s="138">
        <v>0</v>
      </c>
      <c r="Z197" s="148">
        <v>0.4</v>
      </c>
      <c r="AA197" s="148">
        <v>0.3</v>
      </c>
      <c r="AB197" s="148">
        <v>0.3</v>
      </c>
      <c r="AC197" s="150">
        <v>1</v>
      </c>
      <c r="AD197" s="149">
        <v>0</v>
      </c>
      <c r="AE197" s="149">
        <v>6000000000</v>
      </c>
      <c r="AF197" s="149">
        <v>4500000000</v>
      </c>
      <c r="AG197" s="149">
        <v>4500000000</v>
      </c>
      <c r="AH197" s="74">
        <v>15000000000</v>
      </c>
      <c r="AI197" s="124"/>
      <c r="AJ197" s="76"/>
      <c r="AK197" s="128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</row>
    <row r="198" spans="1:51" s="60" customFormat="1" ht="34.5" hidden="1" customHeight="1" x14ac:dyDescent="0.3">
      <c r="A198" s="82">
        <f t="shared" si="3"/>
        <v>196</v>
      </c>
      <c r="B198" s="138">
        <v>68081</v>
      </c>
      <c r="C198" s="139" t="s">
        <v>1169</v>
      </c>
      <c r="D198" s="139" t="s">
        <v>680</v>
      </c>
      <c r="E198" s="139" t="s">
        <v>773</v>
      </c>
      <c r="F198" s="138">
        <v>110070013</v>
      </c>
      <c r="G198" s="139" t="s">
        <v>1444</v>
      </c>
      <c r="H198" s="138" t="s">
        <v>788</v>
      </c>
      <c r="I198" s="139" t="s">
        <v>1445</v>
      </c>
      <c r="J198" s="138" t="s">
        <v>788</v>
      </c>
      <c r="K198" s="138">
        <v>40</v>
      </c>
      <c r="L198" s="139" t="s">
        <v>179</v>
      </c>
      <c r="M198" s="139" t="s">
        <v>766</v>
      </c>
      <c r="N198" s="138">
        <v>4003</v>
      </c>
      <c r="O198" s="139" t="s">
        <v>1431</v>
      </c>
      <c r="P198" s="138">
        <v>4003017</v>
      </c>
      <c r="Q198" s="139" t="s">
        <v>1452</v>
      </c>
      <c r="R198" s="138">
        <v>400301704</v>
      </c>
      <c r="S198" s="139" t="s">
        <v>1469</v>
      </c>
      <c r="T198" s="140" t="s">
        <v>804</v>
      </c>
      <c r="U198" s="139">
        <v>0</v>
      </c>
      <c r="V198" s="139">
        <v>1</v>
      </c>
      <c r="W198" s="139" t="s">
        <v>786</v>
      </c>
      <c r="X198" s="139" t="s">
        <v>1971</v>
      </c>
      <c r="Y198" s="138">
        <v>0</v>
      </c>
      <c r="Z198" s="148">
        <v>0.4</v>
      </c>
      <c r="AA198" s="148">
        <v>0.3</v>
      </c>
      <c r="AB198" s="148">
        <v>0.3</v>
      </c>
      <c r="AC198" s="150">
        <v>1</v>
      </c>
      <c r="AD198" s="149">
        <v>0</v>
      </c>
      <c r="AE198" s="149">
        <v>6132769162</v>
      </c>
      <c r="AF198" s="149">
        <v>4599576871</v>
      </c>
      <c r="AG198" s="149">
        <v>4599576871</v>
      </c>
      <c r="AH198" s="74">
        <v>15331922904</v>
      </c>
      <c r="AI198" s="124"/>
      <c r="AJ198" s="76"/>
      <c r="AK198" s="128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</row>
    <row r="199" spans="1:51" s="60" customFormat="1" ht="34.5" hidden="1" customHeight="1" x14ac:dyDescent="0.3">
      <c r="A199" s="82">
        <f t="shared" si="3"/>
        <v>197</v>
      </c>
      <c r="B199" s="138">
        <v>68081</v>
      </c>
      <c r="C199" s="139" t="s">
        <v>1169</v>
      </c>
      <c r="D199" s="139" t="s">
        <v>680</v>
      </c>
      <c r="E199" s="139" t="s">
        <v>805</v>
      </c>
      <c r="F199" s="138">
        <v>30010052</v>
      </c>
      <c r="G199" s="139" t="s">
        <v>1843</v>
      </c>
      <c r="H199" s="138" t="s">
        <v>1844</v>
      </c>
      <c r="I199" s="139" t="s">
        <v>806</v>
      </c>
      <c r="J199" s="138" t="s">
        <v>1845</v>
      </c>
      <c r="K199" s="138">
        <v>40</v>
      </c>
      <c r="L199" s="139" t="s">
        <v>179</v>
      </c>
      <c r="M199" s="139" t="s">
        <v>766</v>
      </c>
      <c r="N199" s="138">
        <v>4003</v>
      </c>
      <c r="O199" s="139" t="s">
        <v>1431</v>
      </c>
      <c r="P199" s="138">
        <v>4003022</v>
      </c>
      <c r="Q199" s="139" t="s">
        <v>1470</v>
      </c>
      <c r="R199" s="138">
        <v>400302200</v>
      </c>
      <c r="S199" s="139" t="s">
        <v>1471</v>
      </c>
      <c r="T199" s="140" t="s">
        <v>807</v>
      </c>
      <c r="U199" s="139">
        <v>4</v>
      </c>
      <c r="V199" s="139">
        <v>4</v>
      </c>
      <c r="W199" s="139" t="s">
        <v>786</v>
      </c>
      <c r="X199" s="139" t="s">
        <v>1969</v>
      </c>
      <c r="Y199" s="138">
        <v>1</v>
      </c>
      <c r="Z199" s="138">
        <v>1</v>
      </c>
      <c r="AA199" s="138">
        <v>1</v>
      </c>
      <c r="AB199" s="138">
        <v>1</v>
      </c>
      <c r="AC199" s="138">
        <v>4</v>
      </c>
      <c r="AD199" s="139">
        <v>870210000</v>
      </c>
      <c r="AE199" s="139">
        <v>1018926718.67</v>
      </c>
      <c r="AF199" s="139">
        <v>3182006332.6700001</v>
      </c>
      <c r="AG199" s="139">
        <v>3182006332.6700001</v>
      </c>
      <c r="AH199" s="74">
        <v>8253149384.0100002</v>
      </c>
      <c r="AI199" s="124"/>
      <c r="AJ199" s="76"/>
      <c r="AK199" s="128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</row>
    <row r="200" spans="1:51" s="60" customFormat="1" ht="34.5" hidden="1" customHeight="1" x14ac:dyDescent="0.3">
      <c r="A200" s="82">
        <f t="shared" si="3"/>
        <v>198</v>
      </c>
      <c r="B200" s="138">
        <v>68081</v>
      </c>
      <c r="C200" s="139" t="s">
        <v>1169</v>
      </c>
      <c r="D200" s="139" t="s">
        <v>680</v>
      </c>
      <c r="E200" s="139" t="s">
        <v>805</v>
      </c>
      <c r="F200" s="138">
        <v>30010033</v>
      </c>
      <c r="G200" s="139" t="s">
        <v>1846</v>
      </c>
      <c r="H200" s="138" t="s">
        <v>1844</v>
      </c>
      <c r="I200" s="139" t="s">
        <v>808</v>
      </c>
      <c r="J200" s="138" t="s">
        <v>1845</v>
      </c>
      <c r="K200" s="138">
        <v>40</v>
      </c>
      <c r="L200" s="139" t="s">
        <v>179</v>
      </c>
      <c r="M200" s="139" t="s">
        <v>766</v>
      </c>
      <c r="N200" s="138">
        <v>4003</v>
      </c>
      <c r="O200" s="139" t="s">
        <v>1431</v>
      </c>
      <c r="P200" s="138">
        <v>4003047</v>
      </c>
      <c r="Q200" s="139" t="s">
        <v>1454</v>
      </c>
      <c r="R200" s="138">
        <v>400304700</v>
      </c>
      <c r="S200" s="139" t="s">
        <v>1455</v>
      </c>
      <c r="T200" s="140" t="s">
        <v>809</v>
      </c>
      <c r="U200" s="139">
        <v>52000</v>
      </c>
      <c r="V200" s="139">
        <v>60000</v>
      </c>
      <c r="W200" s="139" t="s">
        <v>786</v>
      </c>
      <c r="X200" s="139" t="s">
        <v>1969</v>
      </c>
      <c r="Y200" s="138">
        <v>60000</v>
      </c>
      <c r="Z200" s="138">
        <v>60000</v>
      </c>
      <c r="AA200" s="138">
        <v>60000</v>
      </c>
      <c r="AB200" s="138">
        <v>60000</v>
      </c>
      <c r="AC200" s="138">
        <v>60000</v>
      </c>
      <c r="AD200" s="139">
        <v>7983228881</v>
      </c>
      <c r="AE200" s="139">
        <v>8900120000</v>
      </c>
      <c r="AF200" s="139">
        <v>3884725559.5</v>
      </c>
      <c r="AG200" s="139">
        <v>3884725559.5</v>
      </c>
      <c r="AH200" s="74">
        <v>24652800000</v>
      </c>
      <c r="AI200" s="124"/>
      <c r="AJ200" s="76"/>
      <c r="AK200" s="128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</row>
    <row r="201" spans="1:51" s="60" customFormat="1" ht="34.5" hidden="1" customHeight="1" x14ac:dyDescent="0.3">
      <c r="A201" s="82">
        <f t="shared" si="3"/>
        <v>199</v>
      </c>
      <c r="B201" s="138">
        <v>68081</v>
      </c>
      <c r="C201" s="139" t="s">
        <v>1169</v>
      </c>
      <c r="D201" s="139" t="s">
        <v>680</v>
      </c>
      <c r="E201" s="139" t="s">
        <v>805</v>
      </c>
      <c r="F201" s="138">
        <v>30010052</v>
      </c>
      <c r="G201" s="139" t="s">
        <v>1843</v>
      </c>
      <c r="H201" s="138" t="s">
        <v>1844</v>
      </c>
      <c r="I201" s="139" t="s">
        <v>806</v>
      </c>
      <c r="J201" s="138" t="s">
        <v>1845</v>
      </c>
      <c r="K201" s="138">
        <v>40</v>
      </c>
      <c r="L201" s="139" t="s">
        <v>179</v>
      </c>
      <c r="M201" s="139" t="s">
        <v>766</v>
      </c>
      <c r="N201" s="138">
        <v>4003</v>
      </c>
      <c r="O201" s="139" t="s">
        <v>1431</v>
      </c>
      <c r="P201" s="138">
        <v>4003031</v>
      </c>
      <c r="Q201" s="139" t="s">
        <v>1472</v>
      </c>
      <c r="R201" s="138">
        <v>400303100</v>
      </c>
      <c r="S201" s="139" t="s">
        <v>1473</v>
      </c>
      <c r="T201" s="140" t="s">
        <v>810</v>
      </c>
      <c r="U201" s="139">
        <v>0</v>
      </c>
      <c r="V201" s="139">
        <v>1</v>
      </c>
      <c r="W201" s="139" t="s">
        <v>786</v>
      </c>
      <c r="X201" s="139" t="s">
        <v>1969</v>
      </c>
      <c r="Y201" s="138">
        <v>0</v>
      </c>
      <c r="Z201" s="138">
        <v>1</v>
      </c>
      <c r="AA201" s="138">
        <v>0</v>
      </c>
      <c r="AB201" s="138">
        <v>0</v>
      </c>
      <c r="AC201" s="138">
        <v>1</v>
      </c>
      <c r="AD201" s="139">
        <v>0</v>
      </c>
      <c r="AE201" s="139">
        <v>600000000</v>
      </c>
      <c r="AF201" s="139">
        <v>9700000000</v>
      </c>
      <c r="AG201" s="139">
        <v>9700000000</v>
      </c>
      <c r="AH201" s="74">
        <v>20000000000</v>
      </c>
      <c r="AI201" s="124"/>
      <c r="AJ201" s="76"/>
      <c r="AK201" s="128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</row>
    <row r="202" spans="1:51" s="60" customFormat="1" ht="34.5" hidden="1" customHeight="1" x14ac:dyDescent="0.3">
      <c r="A202" s="82">
        <f t="shared" si="3"/>
        <v>200</v>
      </c>
      <c r="B202" s="138">
        <v>68081</v>
      </c>
      <c r="C202" s="139" t="s">
        <v>1169</v>
      </c>
      <c r="D202" s="139" t="s">
        <v>680</v>
      </c>
      <c r="E202" s="139" t="s">
        <v>811</v>
      </c>
      <c r="F202" s="138">
        <v>30010047</v>
      </c>
      <c r="G202" s="139" t="s">
        <v>1474</v>
      </c>
      <c r="H202" s="138">
        <v>82</v>
      </c>
      <c r="I202" s="139" t="s">
        <v>828</v>
      </c>
      <c r="J202" s="138">
        <v>90</v>
      </c>
      <c r="K202" s="138">
        <v>21</v>
      </c>
      <c r="L202" s="139" t="s">
        <v>1475</v>
      </c>
      <c r="M202" s="139" t="s">
        <v>759</v>
      </c>
      <c r="N202" s="151">
        <v>2101</v>
      </c>
      <c r="O202" s="139" t="s">
        <v>1476</v>
      </c>
      <c r="P202" s="138">
        <v>2101016</v>
      </c>
      <c r="Q202" s="139" t="s">
        <v>1477</v>
      </c>
      <c r="R202" s="138">
        <v>210101600</v>
      </c>
      <c r="S202" s="139" t="s">
        <v>1478</v>
      </c>
      <c r="T202" s="140" t="s">
        <v>812</v>
      </c>
      <c r="U202" s="139">
        <v>0</v>
      </c>
      <c r="V202" s="139">
        <v>1000</v>
      </c>
      <c r="W202" s="139" t="s">
        <v>574</v>
      </c>
      <c r="X202" s="139" t="s">
        <v>1971</v>
      </c>
      <c r="Y202" s="138">
        <v>0</v>
      </c>
      <c r="Z202" s="138">
        <v>350</v>
      </c>
      <c r="AA202" s="138">
        <v>400</v>
      </c>
      <c r="AB202" s="138">
        <v>250</v>
      </c>
      <c r="AC202" s="138">
        <v>1000</v>
      </c>
      <c r="AD202" s="139">
        <v>0</v>
      </c>
      <c r="AE202" s="139">
        <v>150000000</v>
      </c>
      <c r="AF202" s="139">
        <v>200000000</v>
      </c>
      <c r="AG202" s="139">
        <v>150000000</v>
      </c>
      <c r="AH202" s="74">
        <v>500000000</v>
      </c>
      <c r="AI202" s="124"/>
      <c r="AJ202" s="76"/>
      <c r="AK202" s="128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</row>
    <row r="203" spans="1:51" s="60" customFormat="1" ht="34.5" hidden="1" customHeight="1" x14ac:dyDescent="0.3">
      <c r="A203" s="82">
        <f t="shared" si="3"/>
        <v>201</v>
      </c>
      <c r="B203" s="138">
        <v>68081</v>
      </c>
      <c r="C203" s="139" t="s">
        <v>1169</v>
      </c>
      <c r="D203" s="139" t="s">
        <v>680</v>
      </c>
      <c r="E203" s="139" t="s">
        <v>814</v>
      </c>
      <c r="F203" s="138">
        <v>110070016</v>
      </c>
      <c r="G203" s="139" t="s">
        <v>1479</v>
      </c>
      <c r="H203" s="138" t="s">
        <v>1847</v>
      </c>
      <c r="I203" s="139" t="s">
        <v>806</v>
      </c>
      <c r="J203" s="138" t="s">
        <v>1848</v>
      </c>
      <c r="K203" s="138">
        <v>21</v>
      </c>
      <c r="L203" s="139" t="s">
        <v>1475</v>
      </c>
      <c r="M203" s="139" t="s">
        <v>744</v>
      </c>
      <c r="N203" s="151">
        <v>2102</v>
      </c>
      <c r="O203" s="139" t="s">
        <v>1480</v>
      </c>
      <c r="P203" s="138">
        <v>2102058</v>
      </c>
      <c r="Q203" s="139" t="s">
        <v>1481</v>
      </c>
      <c r="R203" s="138">
        <v>210205800</v>
      </c>
      <c r="S203" s="139" t="s">
        <v>1481</v>
      </c>
      <c r="T203" s="140" t="s">
        <v>815</v>
      </c>
      <c r="U203" s="139">
        <v>0</v>
      </c>
      <c r="V203" s="139">
        <v>8000</v>
      </c>
      <c r="W203" s="139" t="s">
        <v>574</v>
      </c>
      <c r="X203" s="139" t="s">
        <v>1969</v>
      </c>
      <c r="Y203" s="138">
        <v>0</v>
      </c>
      <c r="Z203" s="138">
        <v>2000</v>
      </c>
      <c r="AA203" s="138">
        <v>3000</v>
      </c>
      <c r="AB203" s="138">
        <v>3000</v>
      </c>
      <c r="AC203" s="138">
        <v>8000</v>
      </c>
      <c r="AD203" s="139">
        <v>0</v>
      </c>
      <c r="AE203" s="139">
        <v>8000000000</v>
      </c>
      <c r="AF203" s="139">
        <v>11000000000</v>
      </c>
      <c r="AG203" s="139">
        <v>12599097136.137501</v>
      </c>
      <c r="AH203" s="74">
        <v>31599097136.137501</v>
      </c>
      <c r="AI203" s="124"/>
      <c r="AJ203" s="76"/>
      <c r="AK203" s="128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</row>
    <row r="204" spans="1:51" s="60" customFormat="1" ht="34.5" hidden="1" customHeight="1" x14ac:dyDescent="0.3">
      <c r="A204" s="82">
        <f t="shared" si="3"/>
        <v>202</v>
      </c>
      <c r="B204" s="138">
        <v>68081</v>
      </c>
      <c r="C204" s="139" t="s">
        <v>1169</v>
      </c>
      <c r="D204" s="139" t="s">
        <v>680</v>
      </c>
      <c r="E204" s="139" t="s">
        <v>816</v>
      </c>
      <c r="F204" s="138">
        <v>80030003</v>
      </c>
      <c r="G204" s="139" t="s">
        <v>1482</v>
      </c>
      <c r="H204" s="138">
        <v>0</v>
      </c>
      <c r="I204" s="139" t="s">
        <v>1171</v>
      </c>
      <c r="J204" s="138" t="s">
        <v>1849</v>
      </c>
      <c r="K204" s="138">
        <v>21</v>
      </c>
      <c r="L204" s="139" t="s">
        <v>1475</v>
      </c>
      <c r="M204" s="139" t="s">
        <v>716</v>
      </c>
      <c r="N204" s="151">
        <v>2102</v>
      </c>
      <c r="O204" s="139" t="s">
        <v>1480</v>
      </c>
      <c r="P204" s="138">
        <v>2102069</v>
      </c>
      <c r="Q204" s="139" t="s">
        <v>1483</v>
      </c>
      <c r="R204" s="138">
        <v>210206900</v>
      </c>
      <c r="S204" s="139" t="s">
        <v>1484</v>
      </c>
      <c r="T204" s="140" t="s">
        <v>817</v>
      </c>
      <c r="U204" s="139">
        <v>38236</v>
      </c>
      <c r="V204" s="139">
        <v>40000</v>
      </c>
      <c r="W204" s="139" t="s">
        <v>574</v>
      </c>
      <c r="X204" s="139" t="s">
        <v>1971</v>
      </c>
      <c r="Y204" s="138">
        <v>0</v>
      </c>
      <c r="Z204" s="138">
        <v>15000</v>
      </c>
      <c r="AA204" s="138">
        <v>15000</v>
      </c>
      <c r="AB204" s="138">
        <v>10000</v>
      </c>
      <c r="AC204" s="138">
        <v>40000</v>
      </c>
      <c r="AD204" s="139">
        <v>0</v>
      </c>
      <c r="AE204" s="139">
        <v>200000000</v>
      </c>
      <c r="AF204" s="139">
        <v>200000000</v>
      </c>
      <c r="AG204" s="139">
        <v>100000000</v>
      </c>
      <c r="AH204" s="74">
        <v>500000000</v>
      </c>
      <c r="AI204" s="124"/>
      <c r="AJ204" s="76"/>
      <c r="AK204" s="128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</row>
    <row r="205" spans="1:51" s="60" customFormat="1" ht="34.5" hidden="1" customHeight="1" x14ac:dyDescent="0.3">
      <c r="A205" s="82">
        <f t="shared" si="3"/>
        <v>203</v>
      </c>
      <c r="B205" s="138">
        <v>68081</v>
      </c>
      <c r="C205" s="139" t="s">
        <v>1169</v>
      </c>
      <c r="D205" s="139" t="s">
        <v>680</v>
      </c>
      <c r="E205" s="139" t="s">
        <v>805</v>
      </c>
      <c r="F205" s="138">
        <v>110070016</v>
      </c>
      <c r="G205" s="139" t="s">
        <v>1479</v>
      </c>
      <c r="H205" s="138" t="s">
        <v>1805</v>
      </c>
      <c r="I205" s="139" t="s">
        <v>806</v>
      </c>
      <c r="J205" s="138" t="s">
        <v>1850</v>
      </c>
      <c r="K205" s="138">
        <v>21</v>
      </c>
      <c r="L205" s="139" t="s">
        <v>1475</v>
      </c>
      <c r="M205" s="139" t="s">
        <v>759</v>
      </c>
      <c r="N205" s="151">
        <v>2102</v>
      </c>
      <c r="O205" s="139" t="s">
        <v>1480</v>
      </c>
      <c r="P205" s="138">
        <v>2102063</v>
      </c>
      <c r="Q205" s="139" t="s">
        <v>1485</v>
      </c>
      <c r="R205" s="138">
        <v>210206300</v>
      </c>
      <c r="S205" s="139" t="s">
        <v>1486</v>
      </c>
      <c r="T205" s="140" t="s">
        <v>818</v>
      </c>
      <c r="U205" s="139">
        <v>0</v>
      </c>
      <c r="V205" s="139">
        <v>5000</v>
      </c>
      <c r="W205" s="139" t="s">
        <v>819</v>
      </c>
      <c r="X205" s="139" t="s">
        <v>1969</v>
      </c>
      <c r="Y205" s="138">
        <v>1000</v>
      </c>
      <c r="Z205" s="138">
        <v>1500</v>
      </c>
      <c r="AA205" s="138">
        <v>1500</v>
      </c>
      <c r="AB205" s="138">
        <v>1000</v>
      </c>
      <c r="AC205" s="138">
        <v>5000</v>
      </c>
      <c r="AD205" s="139">
        <v>0</v>
      </c>
      <c r="AE205" s="139">
        <v>5983333333.3299999</v>
      </c>
      <c r="AF205" s="139">
        <v>5983333333.3299999</v>
      </c>
      <c r="AG205" s="139">
        <v>5983333333.3299999</v>
      </c>
      <c r="AH205" s="74">
        <v>17949999999.989998</v>
      </c>
      <c r="AI205" s="124"/>
      <c r="AJ205" s="76"/>
      <c r="AK205" s="128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</row>
    <row r="206" spans="1:51" s="60" customFormat="1" ht="34.5" hidden="1" customHeight="1" x14ac:dyDescent="0.3">
      <c r="A206" s="82">
        <f t="shared" si="3"/>
        <v>204</v>
      </c>
      <c r="B206" s="138">
        <v>68081</v>
      </c>
      <c r="C206" s="139" t="s">
        <v>1169</v>
      </c>
      <c r="D206" s="139" t="s">
        <v>680</v>
      </c>
      <c r="E206" s="139" t="s">
        <v>805</v>
      </c>
      <c r="F206" s="138">
        <v>110070016</v>
      </c>
      <c r="G206" s="139" t="s">
        <v>1479</v>
      </c>
      <c r="H206" s="138" t="s">
        <v>1805</v>
      </c>
      <c r="I206" s="139" t="s">
        <v>806</v>
      </c>
      <c r="J206" s="138" t="s">
        <v>1850</v>
      </c>
      <c r="K206" s="138">
        <v>21</v>
      </c>
      <c r="L206" s="139" t="s">
        <v>1475</v>
      </c>
      <c r="M206" s="139" t="s">
        <v>759</v>
      </c>
      <c r="N206" s="151">
        <v>2102</v>
      </c>
      <c r="O206" s="139" t="s">
        <v>1480</v>
      </c>
      <c r="P206" s="138">
        <v>2102009</v>
      </c>
      <c r="Q206" s="139" t="s">
        <v>1250</v>
      </c>
      <c r="R206" s="138">
        <v>210200900</v>
      </c>
      <c r="S206" s="139" t="s">
        <v>1283</v>
      </c>
      <c r="T206" s="140" t="s">
        <v>820</v>
      </c>
      <c r="U206" s="139">
        <v>0</v>
      </c>
      <c r="V206" s="139">
        <v>1</v>
      </c>
      <c r="W206" s="139" t="s">
        <v>574</v>
      </c>
      <c r="X206" s="139" t="s">
        <v>1969</v>
      </c>
      <c r="Y206" s="138">
        <v>0</v>
      </c>
      <c r="Z206" s="138">
        <v>0</v>
      </c>
      <c r="AA206" s="138">
        <v>0</v>
      </c>
      <c r="AB206" s="138">
        <v>1</v>
      </c>
      <c r="AC206" s="138">
        <v>1</v>
      </c>
      <c r="AD206" s="139">
        <v>0</v>
      </c>
      <c r="AE206" s="139">
        <v>0</v>
      </c>
      <c r="AF206" s="139">
        <v>0</v>
      </c>
      <c r="AG206" s="139">
        <v>800000000</v>
      </c>
      <c r="AH206" s="74">
        <v>800000000</v>
      </c>
      <c r="AI206" s="124"/>
      <c r="AJ206" s="76"/>
      <c r="AK206" s="128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</row>
    <row r="207" spans="1:51" s="60" customFormat="1" ht="34.5" hidden="1" customHeight="1" x14ac:dyDescent="0.3">
      <c r="A207" s="82">
        <f t="shared" si="3"/>
        <v>205</v>
      </c>
      <c r="B207" s="138">
        <v>68081</v>
      </c>
      <c r="C207" s="139" t="s">
        <v>1169</v>
      </c>
      <c r="D207" s="139" t="s">
        <v>680</v>
      </c>
      <c r="E207" s="139" t="s">
        <v>814</v>
      </c>
      <c r="F207" s="138">
        <v>30010027</v>
      </c>
      <c r="G207" s="139" t="s">
        <v>1487</v>
      </c>
      <c r="H207" s="138" t="s">
        <v>1847</v>
      </c>
      <c r="I207" s="139" t="s">
        <v>808</v>
      </c>
      <c r="J207" s="138" t="s">
        <v>1848</v>
      </c>
      <c r="K207" s="138">
        <v>21</v>
      </c>
      <c r="L207" s="139" t="s">
        <v>1475</v>
      </c>
      <c r="M207" s="139" t="s">
        <v>759</v>
      </c>
      <c r="N207" s="151">
        <v>2102</v>
      </c>
      <c r="O207" s="139" t="s">
        <v>1480</v>
      </c>
      <c r="P207" s="138">
        <v>2102009</v>
      </c>
      <c r="Q207" s="139" t="s">
        <v>1250</v>
      </c>
      <c r="R207" s="138">
        <v>210200901</v>
      </c>
      <c r="S207" s="139" t="s">
        <v>1488</v>
      </c>
      <c r="T207" s="140" t="s">
        <v>822</v>
      </c>
      <c r="U207" s="139">
        <v>1</v>
      </c>
      <c r="V207" s="139">
        <v>3</v>
      </c>
      <c r="W207" s="139" t="s">
        <v>574</v>
      </c>
      <c r="X207" s="139" t="s">
        <v>1969</v>
      </c>
      <c r="Y207" s="138">
        <v>2</v>
      </c>
      <c r="Z207" s="138">
        <v>1</v>
      </c>
      <c r="AA207" s="138">
        <v>0</v>
      </c>
      <c r="AB207" s="138">
        <v>0</v>
      </c>
      <c r="AC207" s="138">
        <v>3</v>
      </c>
      <c r="AD207" s="139">
        <v>767000000</v>
      </c>
      <c r="AE207" s="139">
        <v>383000000</v>
      </c>
      <c r="AF207" s="139">
        <v>0</v>
      </c>
      <c r="AG207" s="139">
        <v>0</v>
      </c>
      <c r="AH207" s="74">
        <v>1150000000</v>
      </c>
      <c r="AI207" s="124"/>
      <c r="AJ207" s="76"/>
      <c r="AK207" s="128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</row>
    <row r="208" spans="1:51" s="60" customFormat="1" ht="34.5" hidden="1" customHeight="1" x14ac:dyDescent="0.3">
      <c r="A208" s="82">
        <f t="shared" si="3"/>
        <v>206</v>
      </c>
      <c r="B208" s="138">
        <v>68081</v>
      </c>
      <c r="C208" s="139" t="s">
        <v>1169</v>
      </c>
      <c r="D208" s="139" t="s">
        <v>680</v>
      </c>
      <c r="E208" s="139" t="s">
        <v>814</v>
      </c>
      <c r="F208" s="138">
        <v>30010027</v>
      </c>
      <c r="G208" s="139" t="s">
        <v>1487</v>
      </c>
      <c r="H208" s="138" t="s">
        <v>1848</v>
      </c>
      <c r="I208" s="139" t="s">
        <v>808</v>
      </c>
      <c r="J208" s="138" t="s">
        <v>1848</v>
      </c>
      <c r="K208" s="138">
        <v>21</v>
      </c>
      <c r="L208" s="139" t="s">
        <v>1475</v>
      </c>
      <c r="M208" s="139" t="s">
        <v>759</v>
      </c>
      <c r="N208" s="151">
        <v>2102</v>
      </c>
      <c r="O208" s="139" t="s">
        <v>1480</v>
      </c>
      <c r="P208" s="138">
        <v>2102062</v>
      </c>
      <c r="Q208" s="139" t="s">
        <v>1489</v>
      </c>
      <c r="R208" s="138">
        <v>210206200</v>
      </c>
      <c r="S208" s="139" t="s">
        <v>1486</v>
      </c>
      <c r="T208" s="140" t="s">
        <v>823</v>
      </c>
      <c r="U208" s="139">
        <v>0</v>
      </c>
      <c r="V208" s="139">
        <v>3000</v>
      </c>
      <c r="W208" s="139" t="s">
        <v>574</v>
      </c>
      <c r="X208" s="139" t="s">
        <v>1969</v>
      </c>
      <c r="Y208" s="138">
        <v>0</v>
      </c>
      <c r="Z208" s="138">
        <v>1000</v>
      </c>
      <c r="AA208" s="138">
        <v>1000</v>
      </c>
      <c r="AB208" s="138">
        <v>1000</v>
      </c>
      <c r="AC208" s="138">
        <v>3000</v>
      </c>
      <c r="AD208" s="139">
        <v>0</v>
      </c>
      <c r="AE208" s="139">
        <v>666000000</v>
      </c>
      <c r="AF208" s="139">
        <v>667000000</v>
      </c>
      <c r="AG208" s="139">
        <v>667000000</v>
      </c>
      <c r="AH208" s="74">
        <v>2000000000</v>
      </c>
      <c r="AI208" s="124"/>
      <c r="AJ208" s="76"/>
      <c r="AK208" s="128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</row>
    <row r="209" spans="1:51" s="60" customFormat="1" ht="34.5" hidden="1" customHeight="1" x14ac:dyDescent="0.3">
      <c r="A209" s="82">
        <f t="shared" si="3"/>
        <v>207</v>
      </c>
      <c r="B209" s="138">
        <v>68081</v>
      </c>
      <c r="C209" s="139" t="s">
        <v>1169</v>
      </c>
      <c r="D209" s="139" t="s">
        <v>680</v>
      </c>
      <c r="E209" s="139" t="s">
        <v>814</v>
      </c>
      <c r="F209" s="138">
        <v>30010027</v>
      </c>
      <c r="G209" s="139" t="s">
        <v>1487</v>
      </c>
      <c r="H209" s="138" t="s">
        <v>1848</v>
      </c>
      <c r="I209" s="139" t="s">
        <v>808</v>
      </c>
      <c r="J209" s="138" t="s">
        <v>1848</v>
      </c>
      <c r="K209" s="138">
        <v>21</v>
      </c>
      <c r="L209" s="139" t="s">
        <v>1475</v>
      </c>
      <c r="M209" s="139" t="s">
        <v>759</v>
      </c>
      <c r="N209" s="151">
        <v>2102</v>
      </c>
      <c r="O209" s="139" t="s">
        <v>1480</v>
      </c>
      <c r="P209" s="138">
        <v>2102008</v>
      </c>
      <c r="Q209" s="139" t="s">
        <v>1226</v>
      </c>
      <c r="R209" s="138">
        <v>210200801</v>
      </c>
      <c r="S209" s="139" t="s">
        <v>1490</v>
      </c>
      <c r="T209" s="140" t="s">
        <v>824</v>
      </c>
      <c r="U209" s="139">
        <v>0</v>
      </c>
      <c r="V209" s="139">
        <v>4</v>
      </c>
      <c r="W209" s="139" t="s">
        <v>574</v>
      </c>
      <c r="X209" s="139" t="s">
        <v>1969</v>
      </c>
      <c r="Y209" s="138">
        <v>1</v>
      </c>
      <c r="Z209" s="138">
        <v>1</v>
      </c>
      <c r="AA209" s="138">
        <v>1</v>
      </c>
      <c r="AB209" s="138">
        <v>1</v>
      </c>
      <c r="AC209" s="138">
        <v>4</v>
      </c>
      <c r="AD209" s="139">
        <v>386000000</v>
      </c>
      <c r="AE209" s="139">
        <v>386000000</v>
      </c>
      <c r="AF209" s="139">
        <v>386000000</v>
      </c>
      <c r="AG209" s="139">
        <v>386000000</v>
      </c>
      <c r="AH209" s="74">
        <v>1544000000</v>
      </c>
      <c r="AI209" s="124"/>
      <c r="AJ209" s="76"/>
      <c r="AK209" s="128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</row>
    <row r="210" spans="1:51" s="60" customFormat="1" ht="34.5" hidden="1" customHeight="1" x14ac:dyDescent="0.3">
      <c r="A210" s="82">
        <f t="shared" si="3"/>
        <v>208</v>
      </c>
      <c r="B210" s="138">
        <v>68081</v>
      </c>
      <c r="C210" s="139" t="s">
        <v>1169</v>
      </c>
      <c r="D210" s="139" t="s">
        <v>680</v>
      </c>
      <c r="E210" s="139" t="s">
        <v>814</v>
      </c>
      <c r="F210" s="138">
        <v>30010027</v>
      </c>
      <c r="G210" s="139" t="s">
        <v>1487</v>
      </c>
      <c r="H210" s="138" t="s">
        <v>1848</v>
      </c>
      <c r="I210" s="139" t="s">
        <v>808</v>
      </c>
      <c r="J210" s="138" t="s">
        <v>1848</v>
      </c>
      <c r="K210" s="138">
        <v>21</v>
      </c>
      <c r="L210" s="139" t="s">
        <v>1475</v>
      </c>
      <c r="M210" s="139" t="s">
        <v>689</v>
      </c>
      <c r="N210" s="151">
        <v>2104</v>
      </c>
      <c r="O210" s="139" t="s">
        <v>1491</v>
      </c>
      <c r="P210" s="138">
        <v>2104022</v>
      </c>
      <c r="Q210" s="139" t="s">
        <v>1492</v>
      </c>
      <c r="R210" s="138">
        <v>210402200</v>
      </c>
      <c r="S210" s="139" t="s">
        <v>1493</v>
      </c>
      <c r="T210" s="140" t="s">
        <v>825</v>
      </c>
      <c r="U210" s="139">
        <v>172</v>
      </c>
      <c r="V210" s="139">
        <v>200</v>
      </c>
      <c r="W210" s="139" t="s">
        <v>574</v>
      </c>
      <c r="X210" s="139" t="s">
        <v>1975</v>
      </c>
      <c r="Y210" s="138">
        <v>0</v>
      </c>
      <c r="Z210" s="138">
        <v>0</v>
      </c>
      <c r="AA210" s="138">
        <v>200</v>
      </c>
      <c r="AB210" s="138">
        <v>0</v>
      </c>
      <c r="AC210" s="138">
        <v>200</v>
      </c>
      <c r="AD210" s="139">
        <v>0</v>
      </c>
      <c r="AE210" s="139">
        <v>0</v>
      </c>
      <c r="AF210" s="139">
        <v>400000000</v>
      </c>
      <c r="AG210" s="139">
        <v>0</v>
      </c>
      <c r="AH210" s="74">
        <v>400000000</v>
      </c>
      <c r="AI210" s="124"/>
      <c r="AJ210" s="76"/>
      <c r="AK210" s="128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</row>
    <row r="211" spans="1:51" s="60" customFormat="1" ht="34.5" hidden="1" customHeight="1" x14ac:dyDescent="0.3">
      <c r="A211" s="82">
        <f t="shared" si="3"/>
        <v>209</v>
      </c>
      <c r="B211" s="138">
        <v>68081</v>
      </c>
      <c r="C211" s="139" t="s">
        <v>1169</v>
      </c>
      <c r="D211" s="139" t="s">
        <v>680</v>
      </c>
      <c r="E211" s="139" t="s">
        <v>805</v>
      </c>
      <c r="F211" s="138">
        <v>110070004</v>
      </c>
      <c r="G211" s="139" t="s">
        <v>1851</v>
      </c>
      <c r="H211" s="138" t="s">
        <v>1805</v>
      </c>
      <c r="I211" s="139" t="s">
        <v>826</v>
      </c>
      <c r="J211" s="138" t="s">
        <v>1850</v>
      </c>
      <c r="K211" s="138">
        <v>32</v>
      </c>
      <c r="L211" s="139" t="s">
        <v>241</v>
      </c>
      <c r="M211" s="139" t="s">
        <v>756</v>
      </c>
      <c r="N211" s="138">
        <v>3201</v>
      </c>
      <c r="O211" s="139" t="s">
        <v>1494</v>
      </c>
      <c r="P211" s="138">
        <v>3201007</v>
      </c>
      <c r="Q211" s="139" t="s">
        <v>1495</v>
      </c>
      <c r="R211" s="138">
        <v>320100700</v>
      </c>
      <c r="S211" s="139" t="s">
        <v>1496</v>
      </c>
      <c r="T211" s="140" t="s">
        <v>827</v>
      </c>
      <c r="U211" s="139">
        <v>4</v>
      </c>
      <c r="V211" s="139">
        <v>4</v>
      </c>
      <c r="W211" s="139" t="s">
        <v>574</v>
      </c>
      <c r="X211" s="139" t="s">
        <v>1969</v>
      </c>
      <c r="Y211" s="138">
        <v>1</v>
      </c>
      <c r="Z211" s="138">
        <v>1</v>
      </c>
      <c r="AA211" s="138">
        <v>1</v>
      </c>
      <c r="AB211" s="138">
        <v>1</v>
      </c>
      <c r="AC211" s="138">
        <v>4</v>
      </c>
      <c r="AD211" s="139">
        <v>2562237380.75</v>
      </c>
      <c r="AE211" s="139">
        <v>2562237380.75</v>
      </c>
      <c r="AF211" s="139">
        <v>2562237380.75</v>
      </c>
      <c r="AG211" s="139">
        <v>2562237380.75</v>
      </c>
      <c r="AH211" s="74">
        <v>10248949523</v>
      </c>
      <c r="AI211" s="124"/>
      <c r="AJ211" s="76"/>
      <c r="AK211" s="128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</row>
    <row r="212" spans="1:51" s="60" customFormat="1" ht="34.5" hidden="1" customHeight="1" x14ac:dyDescent="0.3">
      <c r="A212" s="82">
        <f t="shared" si="3"/>
        <v>210</v>
      </c>
      <c r="B212" s="138">
        <v>68081</v>
      </c>
      <c r="C212" s="139" t="s">
        <v>1169</v>
      </c>
      <c r="D212" s="139" t="s">
        <v>680</v>
      </c>
      <c r="E212" s="139" t="s">
        <v>805</v>
      </c>
      <c r="F212" s="138">
        <v>110150013</v>
      </c>
      <c r="G212" s="139" t="s">
        <v>1852</v>
      </c>
      <c r="H212" s="138" t="s">
        <v>1805</v>
      </c>
      <c r="I212" s="139" t="s">
        <v>828</v>
      </c>
      <c r="J212" s="138" t="s">
        <v>1850</v>
      </c>
      <c r="K212" s="138">
        <v>32</v>
      </c>
      <c r="L212" s="139" t="s">
        <v>241</v>
      </c>
      <c r="M212" s="139" t="s">
        <v>633</v>
      </c>
      <c r="N212" s="138">
        <v>3201</v>
      </c>
      <c r="O212" s="139" t="s">
        <v>1494</v>
      </c>
      <c r="P212" s="138">
        <v>3201008</v>
      </c>
      <c r="Q212" s="139" t="s">
        <v>1497</v>
      </c>
      <c r="R212" s="138">
        <v>320100805</v>
      </c>
      <c r="S212" s="139" t="s">
        <v>1498</v>
      </c>
      <c r="T212" s="140" t="s">
        <v>829</v>
      </c>
      <c r="U212" s="139">
        <v>4</v>
      </c>
      <c r="V212" s="139">
        <v>4</v>
      </c>
      <c r="W212" s="139" t="s">
        <v>574</v>
      </c>
      <c r="X212" s="139" t="s">
        <v>1969</v>
      </c>
      <c r="Y212" s="138">
        <v>1</v>
      </c>
      <c r="Z212" s="138">
        <v>1</v>
      </c>
      <c r="AA212" s="138">
        <v>1</v>
      </c>
      <c r="AB212" s="138">
        <v>1</v>
      </c>
      <c r="AC212" s="138">
        <v>4</v>
      </c>
      <c r="AD212" s="139">
        <v>358713233.31636965</v>
      </c>
      <c r="AE212" s="139">
        <v>358713233.31636965</v>
      </c>
      <c r="AF212" s="139">
        <v>358713233.31636965</v>
      </c>
      <c r="AG212" s="139">
        <v>358713233.31636965</v>
      </c>
      <c r="AH212" s="74">
        <v>1434852933.2654786</v>
      </c>
      <c r="AI212" s="124"/>
      <c r="AJ212" s="76"/>
      <c r="AK212" s="128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</row>
    <row r="213" spans="1:51" s="60" customFormat="1" ht="34.5" hidden="1" customHeight="1" x14ac:dyDescent="0.3">
      <c r="A213" s="82">
        <f t="shared" si="3"/>
        <v>211</v>
      </c>
      <c r="B213" s="138">
        <v>68081</v>
      </c>
      <c r="C213" s="139" t="s">
        <v>1169</v>
      </c>
      <c r="D213" s="139" t="s">
        <v>680</v>
      </c>
      <c r="E213" s="139" t="s">
        <v>805</v>
      </c>
      <c r="F213" s="138">
        <v>110030011</v>
      </c>
      <c r="G213" s="139" t="s">
        <v>1853</v>
      </c>
      <c r="H213" s="138" t="s">
        <v>1805</v>
      </c>
      <c r="I213" s="139" t="s">
        <v>806</v>
      </c>
      <c r="J213" s="138" t="s">
        <v>1850</v>
      </c>
      <c r="K213" s="138">
        <v>32</v>
      </c>
      <c r="L213" s="139" t="s">
        <v>241</v>
      </c>
      <c r="M213" s="139" t="s">
        <v>756</v>
      </c>
      <c r="N213" s="138">
        <v>3202</v>
      </c>
      <c r="O213" s="139" t="s">
        <v>1499</v>
      </c>
      <c r="P213" s="138">
        <v>3202005</v>
      </c>
      <c r="Q213" s="139" t="s">
        <v>1500</v>
      </c>
      <c r="R213" s="138">
        <v>320200500</v>
      </c>
      <c r="S213" s="139" t="s">
        <v>1501</v>
      </c>
      <c r="T213" s="140" t="s">
        <v>830</v>
      </c>
      <c r="U213" s="139">
        <v>36</v>
      </c>
      <c r="V213" s="139">
        <v>200</v>
      </c>
      <c r="W213" s="139" t="s">
        <v>831</v>
      </c>
      <c r="X213" s="139" t="s">
        <v>1969</v>
      </c>
      <c r="Y213" s="138">
        <v>50</v>
      </c>
      <c r="Z213" s="138">
        <v>50</v>
      </c>
      <c r="AA213" s="138">
        <v>50</v>
      </c>
      <c r="AB213" s="138">
        <v>50</v>
      </c>
      <c r="AC213" s="138">
        <v>200</v>
      </c>
      <c r="AD213" s="139">
        <v>1593596898.6600001</v>
      </c>
      <c r="AE213" s="139">
        <v>1139469521</v>
      </c>
      <c r="AF213" s="139">
        <v>4782836504</v>
      </c>
      <c r="AG213" s="139">
        <v>4782836504</v>
      </c>
      <c r="AH213" s="74">
        <v>12298739427.66</v>
      </c>
      <c r="AI213" s="124"/>
      <c r="AJ213" s="76"/>
      <c r="AK213" s="128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</row>
    <row r="214" spans="1:51" s="60" customFormat="1" ht="34.5" hidden="1" customHeight="1" x14ac:dyDescent="0.3">
      <c r="A214" s="82">
        <f t="shared" si="3"/>
        <v>212</v>
      </c>
      <c r="B214" s="138">
        <v>68081</v>
      </c>
      <c r="C214" s="139" t="s">
        <v>1169</v>
      </c>
      <c r="D214" s="139" t="s">
        <v>680</v>
      </c>
      <c r="E214" s="139" t="s">
        <v>805</v>
      </c>
      <c r="F214" s="138">
        <v>110070014</v>
      </c>
      <c r="G214" s="139" t="s">
        <v>1854</v>
      </c>
      <c r="H214" s="138" t="s">
        <v>1805</v>
      </c>
      <c r="I214" s="139" t="s">
        <v>828</v>
      </c>
      <c r="J214" s="138" t="s">
        <v>1850</v>
      </c>
      <c r="K214" s="138">
        <v>32</v>
      </c>
      <c r="L214" s="139" t="s">
        <v>241</v>
      </c>
      <c r="M214" s="139" t="s">
        <v>756</v>
      </c>
      <c r="N214" s="138">
        <v>3202</v>
      </c>
      <c r="O214" s="139" t="s">
        <v>1499</v>
      </c>
      <c r="P214" s="138">
        <v>3202012</v>
      </c>
      <c r="Q214" s="139" t="s">
        <v>1502</v>
      </c>
      <c r="R214" s="138">
        <v>320201200</v>
      </c>
      <c r="S214" s="139" t="s">
        <v>1503</v>
      </c>
      <c r="T214" s="140" t="s">
        <v>832</v>
      </c>
      <c r="U214" s="139">
        <v>324</v>
      </c>
      <c r="V214" s="139">
        <v>300</v>
      </c>
      <c r="W214" s="139" t="s">
        <v>831</v>
      </c>
      <c r="X214" s="139" t="s">
        <v>1969</v>
      </c>
      <c r="Y214" s="138">
        <v>0</v>
      </c>
      <c r="Z214" s="138">
        <v>100</v>
      </c>
      <c r="AA214" s="138">
        <v>100</v>
      </c>
      <c r="AB214" s="138">
        <v>100</v>
      </c>
      <c r="AC214" s="138">
        <v>300</v>
      </c>
      <c r="AD214" s="139">
        <v>2947176414</v>
      </c>
      <c r="AE214" s="139">
        <v>3000000000</v>
      </c>
      <c r="AF214" s="139">
        <v>9325151221</v>
      </c>
      <c r="AG214" s="139">
        <v>9325151221</v>
      </c>
      <c r="AH214" s="74">
        <v>24597478856</v>
      </c>
      <c r="AI214" s="124"/>
      <c r="AJ214" s="76"/>
      <c r="AK214" s="128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</row>
    <row r="215" spans="1:51" s="60" customFormat="1" ht="34.5" hidden="1" customHeight="1" x14ac:dyDescent="0.3">
      <c r="A215" s="82">
        <f t="shared" si="3"/>
        <v>213</v>
      </c>
      <c r="B215" s="138">
        <v>68081</v>
      </c>
      <c r="C215" s="139" t="s">
        <v>1169</v>
      </c>
      <c r="D215" s="139" t="s">
        <v>680</v>
      </c>
      <c r="E215" s="139" t="s">
        <v>805</v>
      </c>
      <c r="F215" s="138">
        <v>110150010</v>
      </c>
      <c r="G215" s="139" t="s">
        <v>1457</v>
      </c>
      <c r="H215" s="138" t="s">
        <v>1805</v>
      </c>
      <c r="I215" s="139" t="s">
        <v>1458</v>
      </c>
      <c r="J215" s="138" t="s">
        <v>1850</v>
      </c>
      <c r="K215" s="138">
        <v>32</v>
      </c>
      <c r="L215" s="139" t="s">
        <v>241</v>
      </c>
      <c r="M215" s="139" t="s">
        <v>766</v>
      </c>
      <c r="N215" s="138">
        <v>3202</v>
      </c>
      <c r="O215" s="139" t="s">
        <v>1499</v>
      </c>
      <c r="P215" s="138">
        <v>3202037</v>
      </c>
      <c r="Q215" s="139" t="s">
        <v>1504</v>
      </c>
      <c r="R215" s="138">
        <v>320203700</v>
      </c>
      <c r="S215" s="139" t="s">
        <v>1505</v>
      </c>
      <c r="T215" s="140" t="s">
        <v>833</v>
      </c>
      <c r="U215" s="139">
        <v>120</v>
      </c>
      <c r="V215" s="139">
        <v>120</v>
      </c>
      <c r="W215" s="139" t="s">
        <v>831</v>
      </c>
      <c r="X215" s="139" t="s">
        <v>1969</v>
      </c>
      <c r="Y215" s="138">
        <v>40</v>
      </c>
      <c r="Z215" s="138">
        <v>40</v>
      </c>
      <c r="AA215" s="138">
        <v>20</v>
      </c>
      <c r="AB215" s="138">
        <v>20</v>
      </c>
      <c r="AC215" s="138">
        <v>120</v>
      </c>
      <c r="AD215" s="139">
        <v>14340449742</v>
      </c>
      <c r="AE215" s="139">
        <v>17318549092.849998</v>
      </c>
      <c r="AF215" s="139">
        <v>14917349152.549999</v>
      </c>
      <c r="AG215" s="139">
        <v>14917349152.549999</v>
      </c>
      <c r="AH215" s="74">
        <v>61493697139.949997</v>
      </c>
      <c r="AI215" s="124"/>
      <c r="AJ215" s="76"/>
      <c r="AK215" s="128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</row>
    <row r="216" spans="1:51" s="60" customFormat="1" ht="34.5" hidden="1" customHeight="1" x14ac:dyDescent="0.3">
      <c r="A216" s="82">
        <f t="shared" si="3"/>
        <v>214</v>
      </c>
      <c r="B216" s="138">
        <v>68081</v>
      </c>
      <c r="C216" s="139" t="s">
        <v>1169</v>
      </c>
      <c r="D216" s="139" t="s">
        <v>680</v>
      </c>
      <c r="E216" s="139" t="s">
        <v>805</v>
      </c>
      <c r="F216" s="138">
        <v>110050003</v>
      </c>
      <c r="G216" s="139" t="s">
        <v>1855</v>
      </c>
      <c r="H216" s="138" t="s">
        <v>1805</v>
      </c>
      <c r="I216" s="139" t="s">
        <v>1856</v>
      </c>
      <c r="J216" s="138" t="s">
        <v>1850</v>
      </c>
      <c r="K216" s="138">
        <v>32</v>
      </c>
      <c r="L216" s="139" t="s">
        <v>241</v>
      </c>
      <c r="M216" s="139" t="s">
        <v>756</v>
      </c>
      <c r="N216" s="138">
        <v>3202</v>
      </c>
      <c r="O216" s="139" t="s">
        <v>1499</v>
      </c>
      <c r="P216" s="138">
        <v>3202038</v>
      </c>
      <c r="Q216" s="139" t="s">
        <v>1506</v>
      </c>
      <c r="R216" s="138">
        <v>320203800</v>
      </c>
      <c r="S216" s="139" t="s">
        <v>1507</v>
      </c>
      <c r="T216" s="140" t="s">
        <v>834</v>
      </c>
      <c r="U216" s="139">
        <v>8000</v>
      </c>
      <c r="V216" s="139">
        <v>16000</v>
      </c>
      <c r="W216" s="139" t="s">
        <v>574</v>
      </c>
      <c r="X216" s="139" t="s">
        <v>1969</v>
      </c>
      <c r="Y216" s="138">
        <v>4000</v>
      </c>
      <c r="Z216" s="138">
        <v>4000</v>
      </c>
      <c r="AA216" s="138">
        <v>4000</v>
      </c>
      <c r="AB216" s="138">
        <v>4000</v>
      </c>
      <c r="AC216" s="138">
        <v>16000</v>
      </c>
      <c r="AD216" s="139">
        <v>79999044</v>
      </c>
      <c r="AE216" s="139">
        <v>50000000</v>
      </c>
      <c r="AF216" s="139">
        <v>344958458.93000001</v>
      </c>
      <c r="AG216" s="139">
        <v>344958458.93598765</v>
      </c>
      <c r="AH216" s="74">
        <v>819915961.86598766</v>
      </c>
      <c r="AI216" s="124"/>
      <c r="AJ216" s="76"/>
      <c r="AK216" s="128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</row>
    <row r="217" spans="1:51" s="60" customFormat="1" ht="34.5" hidden="1" customHeight="1" x14ac:dyDescent="0.3">
      <c r="A217" s="82">
        <f t="shared" si="3"/>
        <v>215</v>
      </c>
      <c r="B217" s="138">
        <v>68081</v>
      </c>
      <c r="C217" s="139" t="s">
        <v>1169</v>
      </c>
      <c r="D217" s="139" t="s">
        <v>680</v>
      </c>
      <c r="E217" s="139" t="s">
        <v>805</v>
      </c>
      <c r="F217" s="138">
        <v>110050003</v>
      </c>
      <c r="G217" s="139" t="s">
        <v>1855</v>
      </c>
      <c r="H217" s="138" t="s">
        <v>1805</v>
      </c>
      <c r="I217" s="139" t="s">
        <v>1856</v>
      </c>
      <c r="J217" s="138" t="s">
        <v>1850</v>
      </c>
      <c r="K217" s="138">
        <v>32</v>
      </c>
      <c r="L217" s="139" t="s">
        <v>241</v>
      </c>
      <c r="M217" s="139" t="s">
        <v>756</v>
      </c>
      <c r="N217" s="138">
        <v>3202</v>
      </c>
      <c r="O217" s="139" t="s">
        <v>1499</v>
      </c>
      <c r="P217" s="138">
        <v>3202042</v>
      </c>
      <c r="Q217" s="139" t="s">
        <v>1508</v>
      </c>
      <c r="R217" s="138">
        <v>320204200</v>
      </c>
      <c r="S217" s="139" t="s">
        <v>1509</v>
      </c>
      <c r="T217" s="140" t="s">
        <v>835</v>
      </c>
      <c r="U217" s="139">
        <v>20000</v>
      </c>
      <c r="V217" s="139">
        <v>25000</v>
      </c>
      <c r="W217" s="139" t="s">
        <v>574</v>
      </c>
      <c r="X217" s="139" t="s">
        <v>1969</v>
      </c>
      <c r="Y217" s="138">
        <v>2000</v>
      </c>
      <c r="Z217" s="138">
        <v>10000</v>
      </c>
      <c r="AA217" s="138">
        <v>10000</v>
      </c>
      <c r="AB217" s="138">
        <v>3000</v>
      </c>
      <c r="AC217" s="138">
        <v>25000</v>
      </c>
      <c r="AD217" s="139">
        <v>81280037.090000004</v>
      </c>
      <c r="AE217" s="139">
        <v>656169955.86000001</v>
      </c>
      <c r="AF217" s="139">
        <v>656169955.86000001</v>
      </c>
      <c r="AG217" s="139">
        <v>656169955.86000001</v>
      </c>
      <c r="AH217" s="74">
        <v>2049789904.6700001</v>
      </c>
      <c r="AI217" s="124"/>
      <c r="AJ217" s="76"/>
      <c r="AK217" s="128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</row>
    <row r="218" spans="1:51" s="60" customFormat="1" ht="34.5" hidden="1" customHeight="1" x14ac:dyDescent="0.3">
      <c r="A218" s="82">
        <f t="shared" si="3"/>
        <v>216</v>
      </c>
      <c r="B218" s="138">
        <v>68081</v>
      </c>
      <c r="C218" s="139" t="s">
        <v>1169</v>
      </c>
      <c r="D218" s="139" t="s">
        <v>680</v>
      </c>
      <c r="E218" s="139" t="s">
        <v>805</v>
      </c>
      <c r="F218" s="138">
        <v>110030011</v>
      </c>
      <c r="G218" s="139" t="s">
        <v>1853</v>
      </c>
      <c r="H218" s="138" t="s">
        <v>1805</v>
      </c>
      <c r="I218" s="139" t="s">
        <v>806</v>
      </c>
      <c r="J218" s="138" t="s">
        <v>1850</v>
      </c>
      <c r="K218" s="138">
        <v>32</v>
      </c>
      <c r="L218" s="139" t="s">
        <v>241</v>
      </c>
      <c r="M218" s="139" t="s">
        <v>756</v>
      </c>
      <c r="N218" s="138">
        <v>3202</v>
      </c>
      <c r="O218" s="139" t="s">
        <v>1499</v>
      </c>
      <c r="P218" s="138">
        <v>3202047</v>
      </c>
      <c r="Q218" s="139" t="s">
        <v>1510</v>
      </c>
      <c r="R218" s="138">
        <v>320204700</v>
      </c>
      <c r="S218" s="139" t="s">
        <v>1511</v>
      </c>
      <c r="T218" s="140" t="s">
        <v>836</v>
      </c>
      <c r="U218" s="139">
        <v>2</v>
      </c>
      <c r="V218" s="139">
        <v>2</v>
      </c>
      <c r="W218" s="139" t="s">
        <v>831</v>
      </c>
      <c r="X218" s="139" t="s">
        <v>1969</v>
      </c>
      <c r="Y218" s="138">
        <v>0</v>
      </c>
      <c r="Z218" s="138">
        <v>0</v>
      </c>
      <c r="AA218" s="138">
        <v>1</v>
      </c>
      <c r="AB218" s="138">
        <v>1</v>
      </c>
      <c r="AC218" s="138">
        <v>2</v>
      </c>
      <c r="AD218" s="139">
        <v>0</v>
      </c>
      <c r="AE218" s="139">
        <v>0</v>
      </c>
      <c r="AF218" s="139">
        <v>1537342428.5</v>
      </c>
      <c r="AG218" s="139">
        <v>1537342428.5</v>
      </c>
      <c r="AH218" s="74">
        <v>3074684857</v>
      </c>
      <c r="AI218" s="124"/>
      <c r="AJ218" s="76"/>
      <c r="AK218" s="128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</row>
    <row r="219" spans="1:51" s="60" customFormat="1" ht="34.5" hidden="1" customHeight="1" x14ac:dyDescent="0.3">
      <c r="A219" s="82">
        <f t="shared" si="3"/>
        <v>217</v>
      </c>
      <c r="B219" s="138">
        <v>68081</v>
      </c>
      <c r="C219" s="139" t="s">
        <v>1169</v>
      </c>
      <c r="D219" s="139" t="s">
        <v>680</v>
      </c>
      <c r="E219" s="139" t="s">
        <v>805</v>
      </c>
      <c r="F219" s="138">
        <v>110070013</v>
      </c>
      <c r="G219" s="139" t="s">
        <v>1444</v>
      </c>
      <c r="H219" s="138" t="s">
        <v>1805</v>
      </c>
      <c r="I219" s="139" t="s">
        <v>1445</v>
      </c>
      <c r="J219" s="138" t="s">
        <v>1850</v>
      </c>
      <c r="K219" s="138">
        <v>32</v>
      </c>
      <c r="L219" s="139" t="s">
        <v>241</v>
      </c>
      <c r="M219" s="139" t="s">
        <v>766</v>
      </c>
      <c r="N219" s="138">
        <v>3203</v>
      </c>
      <c r="O219" s="139" t="s">
        <v>1512</v>
      </c>
      <c r="P219" s="138">
        <v>3203001</v>
      </c>
      <c r="Q219" s="139" t="s">
        <v>1513</v>
      </c>
      <c r="R219" s="138">
        <v>320300103</v>
      </c>
      <c r="S219" s="139" t="s">
        <v>1514</v>
      </c>
      <c r="T219" s="140" t="s">
        <v>837</v>
      </c>
      <c r="U219" s="139">
        <v>0</v>
      </c>
      <c r="V219" s="139">
        <v>1</v>
      </c>
      <c r="W219" s="139" t="s">
        <v>591</v>
      </c>
      <c r="X219" s="139" t="s">
        <v>1969</v>
      </c>
      <c r="Y219" s="138">
        <v>0</v>
      </c>
      <c r="Z219" s="138">
        <v>0</v>
      </c>
      <c r="AA219" s="138">
        <v>1</v>
      </c>
      <c r="AB219" s="138">
        <v>0</v>
      </c>
      <c r="AC219" s="138">
        <v>1</v>
      </c>
      <c r="AD219" s="139">
        <v>0</v>
      </c>
      <c r="AE219" s="139">
        <v>0</v>
      </c>
      <c r="AF219" s="139">
        <v>614936971</v>
      </c>
      <c r="AG219" s="139">
        <v>0</v>
      </c>
      <c r="AH219" s="74">
        <v>614936971</v>
      </c>
      <c r="AI219" s="124"/>
      <c r="AJ219" s="76"/>
      <c r="AK219" s="128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</row>
    <row r="220" spans="1:51" s="60" customFormat="1" ht="34.5" hidden="1" customHeight="1" x14ac:dyDescent="0.3">
      <c r="A220" s="82">
        <f t="shared" si="3"/>
        <v>218</v>
      </c>
      <c r="B220" s="138">
        <v>68081</v>
      </c>
      <c r="C220" s="139" t="s">
        <v>1169</v>
      </c>
      <c r="D220" s="139" t="s">
        <v>680</v>
      </c>
      <c r="E220" s="139" t="s">
        <v>805</v>
      </c>
      <c r="F220" s="138">
        <v>110150010</v>
      </c>
      <c r="G220" s="139" t="s">
        <v>1457</v>
      </c>
      <c r="H220" s="138" t="s">
        <v>1805</v>
      </c>
      <c r="I220" s="139" t="s">
        <v>1458</v>
      </c>
      <c r="J220" s="138" t="s">
        <v>1850</v>
      </c>
      <c r="K220" s="138">
        <v>32</v>
      </c>
      <c r="L220" s="139" t="s">
        <v>241</v>
      </c>
      <c r="M220" s="139" t="s">
        <v>766</v>
      </c>
      <c r="N220" s="138">
        <v>3203</v>
      </c>
      <c r="O220" s="139" t="s">
        <v>1512</v>
      </c>
      <c r="P220" s="138">
        <v>3203009</v>
      </c>
      <c r="Q220" s="139" t="s">
        <v>1515</v>
      </c>
      <c r="R220" s="138">
        <v>320300901</v>
      </c>
      <c r="S220" s="139" t="s">
        <v>1516</v>
      </c>
      <c r="T220" s="140" t="s">
        <v>838</v>
      </c>
      <c r="U220" s="139">
        <v>2</v>
      </c>
      <c r="V220" s="139">
        <v>2</v>
      </c>
      <c r="W220" s="139" t="s">
        <v>574</v>
      </c>
      <c r="X220" s="139" t="s">
        <v>1969</v>
      </c>
      <c r="Y220" s="138">
        <v>0</v>
      </c>
      <c r="Z220" s="138">
        <v>1</v>
      </c>
      <c r="AA220" s="138">
        <v>1</v>
      </c>
      <c r="AB220" s="138">
        <v>0</v>
      </c>
      <c r="AC220" s="138">
        <v>2</v>
      </c>
      <c r="AD220" s="139">
        <v>0</v>
      </c>
      <c r="AE220" s="139">
        <v>717426466.63</v>
      </c>
      <c r="AF220" s="139">
        <v>717426466.63</v>
      </c>
      <c r="AG220" s="139">
        <v>0</v>
      </c>
      <c r="AH220" s="74">
        <v>1434852933.26</v>
      </c>
      <c r="AI220" s="124"/>
      <c r="AJ220" s="76"/>
      <c r="AK220" s="128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</row>
    <row r="221" spans="1:51" s="60" customFormat="1" ht="34.5" hidden="1" customHeight="1" x14ac:dyDescent="0.3">
      <c r="A221" s="82">
        <f t="shared" si="3"/>
        <v>219</v>
      </c>
      <c r="B221" s="138">
        <v>68081</v>
      </c>
      <c r="C221" s="139" t="s">
        <v>1169</v>
      </c>
      <c r="D221" s="139" t="s">
        <v>680</v>
      </c>
      <c r="E221" s="139" t="s">
        <v>805</v>
      </c>
      <c r="F221" s="138">
        <v>110150011</v>
      </c>
      <c r="G221" s="139" t="s">
        <v>1857</v>
      </c>
      <c r="H221" s="138" t="s">
        <v>1805</v>
      </c>
      <c r="I221" s="139" t="s">
        <v>1858</v>
      </c>
      <c r="J221" s="138" t="s">
        <v>1850</v>
      </c>
      <c r="K221" s="138">
        <v>32</v>
      </c>
      <c r="L221" s="139" t="s">
        <v>241</v>
      </c>
      <c r="M221" s="139" t="s">
        <v>766</v>
      </c>
      <c r="N221" s="138">
        <v>3203</v>
      </c>
      <c r="O221" s="139" t="s">
        <v>1512</v>
      </c>
      <c r="P221" s="138">
        <v>3203034</v>
      </c>
      <c r="Q221" s="139" t="s">
        <v>1517</v>
      </c>
      <c r="R221" s="138">
        <v>320303400</v>
      </c>
      <c r="S221" s="139" t="s">
        <v>1518</v>
      </c>
      <c r="T221" s="140" t="s">
        <v>839</v>
      </c>
      <c r="U221" s="139">
        <v>1</v>
      </c>
      <c r="V221" s="139">
        <v>1</v>
      </c>
      <c r="W221" s="139" t="s">
        <v>574</v>
      </c>
      <c r="X221" s="139" t="s">
        <v>1969</v>
      </c>
      <c r="Y221" s="138">
        <v>0</v>
      </c>
      <c r="Z221" s="138">
        <v>1</v>
      </c>
      <c r="AA221" s="138">
        <v>0</v>
      </c>
      <c r="AB221" s="138">
        <v>0</v>
      </c>
      <c r="AC221" s="138">
        <v>1</v>
      </c>
      <c r="AD221" s="139">
        <v>0</v>
      </c>
      <c r="AE221" s="139">
        <v>2049789905</v>
      </c>
      <c r="AF221" s="139">
        <v>0</v>
      </c>
      <c r="AG221" s="139">
        <v>0</v>
      </c>
      <c r="AH221" s="74">
        <v>2049789905</v>
      </c>
      <c r="AI221" s="124"/>
      <c r="AJ221" s="76"/>
      <c r="AK221" s="128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</row>
    <row r="222" spans="1:51" s="60" customFormat="1" ht="34.5" hidden="1" customHeight="1" x14ac:dyDescent="0.3">
      <c r="A222" s="82">
        <f t="shared" si="3"/>
        <v>220</v>
      </c>
      <c r="B222" s="138">
        <v>68081</v>
      </c>
      <c r="C222" s="139" t="s">
        <v>1169</v>
      </c>
      <c r="D222" s="139" t="s">
        <v>680</v>
      </c>
      <c r="E222" s="139" t="s">
        <v>805</v>
      </c>
      <c r="F222" s="138">
        <v>110130003</v>
      </c>
      <c r="G222" s="139" t="s">
        <v>1859</v>
      </c>
      <c r="H222" s="138" t="s">
        <v>1805</v>
      </c>
      <c r="I222" s="139" t="s">
        <v>840</v>
      </c>
      <c r="J222" s="138" t="s">
        <v>1850</v>
      </c>
      <c r="K222" s="138">
        <v>32</v>
      </c>
      <c r="L222" s="139" t="s">
        <v>241</v>
      </c>
      <c r="M222" s="139" t="s">
        <v>633</v>
      </c>
      <c r="N222" s="138">
        <v>3206</v>
      </c>
      <c r="O222" s="139" t="s">
        <v>1519</v>
      </c>
      <c r="P222" s="138">
        <v>3206003</v>
      </c>
      <c r="Q222" s="139" t="s">
        <v>1520</v>
      </c>
      <c r="R222" s="138">
        <v>320600300</v>
      </c>
      <c r="S222" s="139" t="s">
        <v>1521</v>
      </c>
      <c r="T222" s="140" t="s">
        <v>841</v>
      </c>
      <c r="U222" s="139">
        <v>1</v>
      </c>
      <c r="V222" s="139">
        <v>4</v>
      </c>
      <c r="W222" s="139" t="s">
        <v>574</v>
      </c>
      <c r="X222" s="139" t="s">
        <v>1969</v>
      </c>
      <c r="Y222" s="138">
        <v>1</v>
      </c>
      <c r="Z222" s="138">
        <v>1</v>
      </c>
      <c r="AA222" s="138">
        <v>1</v>
      </c>
      <c r="AB222" s="138">
        <v>1</v>
      </c>
      <c r="AC222" s="138">
        <v>4</v>
      </c>
      <c r="AD222" s="139">
        <v>0</v>
      </c>
      <c r="AE222" s="139">
        <v>3416316507.77</v>
      </c>
      <c r="AF222" s="139">
        <v>3416316507.77</v>
      </c>
      <c r="AG222" s="139">
        <v>3416316507.77</v>
      </c>
      <c r="AH222" s="74">
        <v>10248949523.309999</v>
      </c>
      <c r="AI222" s="124"/>
      <c r="AJ222" s="76"/>
      <c r="AK222" s="128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</row>
    <row r="223" spans="1:51" s="60" customFormat="1" ht="34.5" hidden="1" customHeight="1" x14ac:dyDescent="0.3">
      <c r="A223" s="82">
        <f t="shared" si="3"/>
        <v>221</v>
      </c>
      <c r="B223" s="138">
        <v>68081</v>
      </c>
      <c r="C223" s="139" t="s">
        <v>1169</v>
      </c>
      <c r="D223" s="139" t="s">
        <v>680</v>
      </c>
      <c r="E223" s="139" t="s">
        <v>805</v>
      </c>
      <c r="F223" s="138">
        <v>110130003</v>
      </c>
      <c r="G223" s="139" t="s">
        <v>1859</v>
      </c>
      <c r="H223" s="138" t="s">
        <v>1805</v>
      </c>
      <c r="I223" s="139" t="s">
        <v>840</v>
      </c>
      <c r="J223" s="138" t="s">
        <v>1850</v>
      </c>
      <c r="K223" s="138">
        <v>32</v>
      </c>
      <c r="L223" s="139" t="s">
        <v>241</v>
      </c>
      <c r="M223" s="139" t="s">
        <v>633</v>
      </c>
      <c r="N223" s="138">
        <v>3206</v>
      </c>
      <c r="O223" s="139" t="s">
        <v>1519</v>
      </c>
      <c r="P223" s="138">
        <v>3206005</v>
      </c>
      <c r="Q223" s="139" t="s">
        <v>1522</v>
      </c>
      <c r="R223" s="138">
        <v>320600500</v>
      </c>
      <c r="S223" s="139" t="s">
        <v>1523</v>
      </c>
      <c r="T223" s="140" t="s">
        <v>842</v>
      </c>
      <c r="U223" s="139">
        <v>1</v>
      </c>
      <c r="V223" s="139">
        <v>4</v>
      </c>
      <c r="W223" s="139" t="s">
        <v>574</v>
      </c>
      <c r="X223" s="139" t="s">
        <v>1969</v>
      </c>
      <c r="Y223" s="138">
        <v>1</v>
      </c>
      <c r="Z223" s="138">
        <v>1</v>
      </c>
      <c r="AA223" s="138">
        <v>1</v>
      </c>
      <c r="AB223" s="138">
        <v>1</v>
      </c>
      <c r="AC223" s="138">
        <v>4</v>
      </c>
      <c r="AD223" s="139">
        <v>0</v>
      </c>
      <c r="AE223" s="139">
        <v>546610641.24000001</v>
      </c>
      <c r="AF223" s="139">
        <v>546610641.24000001</v>
      </c>
      <c r="AG223" s="139">
        <v>546610641.24000001</v>
      </c>
      <c r="AH223" s="74">
        <v>1639831923.72</v>
      </c>
      <c r="AI223" s="124"/>
      <c r="AJ223" s="76"/>
      <c r="AK223" s="128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</row>
    <row r="224" spans="1:51" s="60" customFormat="1" ht="34.5" hidden="1" customHeight="1" x14ac:dyDescent="0.3">
      <c r="A224" s="82">
        <f t="shared" si="3"/>
        <v>222</v>
      </c>
      <c r="B224" s="138">
        <v>68081</v>
      </c>
      <c r="C224" s="139" t="s">
        <v>1169</v>
      </c>
      <c r="D224" s="139" t="s">
        <v>680</v>
      </c>
      <c r="E224" s="139" t="s">
        <v>805</v>
      </c>
      <c r="F224" s="138">
        <v>110070004</v>
      </c>
      <c r="G224" s="139" t="s">
        <v>1851</v>
      </c>
      <c r="H224" s="138" t="s">
        <v>1805</v>
      </c>
      <c r="I224" s="139" t="s">
        <v>826</v>
      </c>
      <c r="J224" s="138" t="s">
        <v>1850</v>
      </c>
      <c r="K224" s="138">
        <v>32</v>
      </c>
      <c r="L224" s="139" t="s">
        <v>241</v>
      </c>
      <c r="M224" s="139" t="s">
        <v>756</v>
      </c>
      <c r="N224" s="138">
        <v>3208</v>
      </c>
      <c r="O224" s="139" t="s">
        <v>1524</v>
      </c>
      <c r="P224" s="138">
        <v>3208006</v>
      </c>
      <c r="Q224" s="139" t="s">
        <v>1525</v>
      </c>
      <c r="R224" s="138">
        <v>320800600</v>
      </c>
      <c r="S224" s="139" t="s">
        <v>1526</v>
      </c>
      <c r="T224" s="140" t="s">
        <v>843</v>
      </c>
      <c r="U224" s="139">
        <v>2</v>
      </c>
      <c r="V224" s="139">
        <v>8</v>
      </c>
      <c r="W224" s="139" t="s">
        <v>574</v>
      </c>
      <c r="X224" s="139" t="s">
        <v>1969</v>
      </c>
      <c r="Y224" s="138">
        <v>2</v>
      </c>
      <c r="Z224" s="138">
        <v>2</v>
      </c>
      <c r="AA224" s="138">
        <v>2</v>
      </c>
      <c r="AB224" s="138">
        <v>2</v>
      </c>
      <c r="AC224" s="138">
        <v>8</v>
      </c>
      <c r="AD224" s="139">
        <v>797903090</v>
      </c>
      <c r="AE224" s="139">
        <v>22012872</v>
      </c>
      <c r="AF224" s="139">
        <v>0</v>
      </c>
      <c r="AG224" s="139">
        <v>0</v>
      </c>
      <c r="AH224" s="74">
        <v>819915962</v>
      </c>
      <c r="AI224" s="124"/>
      <c r="AJ224" s="76"/>
      <c r="AK224" s="128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</row>
    <row r="225" spans="1:51" s="60" customFormat="1" ht="34.5" hidden="1" customHeight="1" x14ac:dyDescent="0.3">
      <c r="A225" s="82">
        <f t="shared" si="3"/>
        <v>223</v>
      </c>
      <c r="B225" s="138">
        <v>68081</v>
      </c>
      <c r="C225" s="139" t="s">
        <v>1169</v>
      </c>
      <c r="D225" s="139" t="s">
        <v>844</v>
      </c>
      <c r="E225" s="139" t="s">
        <v>845</v>
      </c>
      <c r="F225" s="138">
        <v>50020001</v>
      </c>
      <c r="G225" s="139" t="s">
        <v>1527</v>
      </c>
      <c r="H225" s="138" t="s">
        <v>1860</v>
      </c>
      <c r="I225" s="139" t="s">
        <v>1528</v>
      </c>
      <c r="J225" s="138" t="s">
        <v>1860</v>
      </c>
      <c r="K225" s="138">
        <v>19</v>
      </c>
      <c r="L225" s="139" t="s">
        <v>55</v>
      </c>
      <c r="M225" s="139" t="s">
        <v>846</v>
      </c>
      <c r="N225" s="138">
        <v>1903</v>
      </c>
      <c r="O225" s="139" t="s">
        <v>1529</v>
      </c>
      <c r="P225" s="138">
        <v>1903001</v>
      </c>
      <c r="Q225" s="139" t="s">
        <v>1226</v>
      </c>
      <c r="R225" s="138">
        <v>190300100</v>
      </c>
      <c r="S225" s="139" t="s">
        <v>1530</v>
      </c>
      <c r="T225" s="140" t="s">
        <v>847</v>
      </c>
      <c r="U225" s="139" t="s">
        <v>848</v>
      </c>
      <c r="V225" s="139">
        <v>1</v>
      </c>
      <c r="W225" s="139" t="s">
        <v>574</v>
      </c>
      <c r="X225" s="139" t="s">
        <v>1978</v>
      </c>
      <c r="Y225" s="138">
        <v>0</v>
      </c>
      <c r="Z225" s="138">
        <v>0</v>
      </c>
      <c r="AA225" s="138">
        <v>1</v>
      </c>
      <c r="AB225" s="138">
        <v>0</v>
      </c>
      <c r="AC225" s="138">
        <v>1</v>
      </c>
      <c r="AD225" s="139">
        <v>0</v>
      </c>
      <c r="AE225" s="139">
        <v>0</v>
      </c>
      <c r="AF225" s="139">
        <v>197134171.19</v>
      </c>
      <c r="AG225" s="139">
        <v>0</v>
      </c>
      <c r="AH225" s="74">
        <v>197134171.19</v>
      </c>
      <c r="AI225" s="124"/>
      <c r="AJ225" s="76"/>
      <c r="AK225" s="128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</row>
    <row r="226" spans="1:51" s="60" customFormat="1" ht="34.5" hidden="1" customHeight="1" x14ac:dyDescent="0.3">
      <c r="A226" s="82">
        <f t="shared" si="3"/>
        <v>224</v>
      </c>
      <c r="B226" s="138">
        <v>68081</v>
      </c>
      <c r="C226" s="139" t="s">
        <v>1169</v>
      </c>
      <c r="D226" s="139" t="s">
        <v>844</v>
      </c>
      <c r="E226" s="139" t="s">
        <v>845</v>
      </c>
      <c r="F226" s="138">
        <v>50020001</v>
      </c>
      <c r="G226" s="139" t="s">
        <v>1527</v>
      </c>
      <c r="H226" s="138" t="s">
        <v>1860</v>
      </c>
      <c r="I226" s="139" t="s">
        <v>1528</v>
      </c>
      <c r="J226" s="138" t="s">
        <v>1860</v>
      </c>
      <c r="K226" s="138">
        <v>19</v>
      </c>
      <c r="L226" s="139" t="s">
        <v>55</v>
      </c>
      <c r="M226" s="139" t="s">
        <v>846</v>
      </c>
      <c r="N226" s="138">
        <v>1903</v>
      </c>
      <c r="O226" s="139" t="s">
        <v>1529</v>
      </c>
      <c r="P226" s="138">
        <v>1903011</v>
      </c>
      <c r="Q226" s="139" t="s">
        <v>1531</v>
      </c>
      <c r="R226" s="138">
        <v>190301100</v>
      </c>
      <c r="S226" s="139" t="s">
        <v>1532</v>
      </c>
      <c r="T226" s="140" t="s">
        <v>849</v>
      </c>
      <c r="U226" s="139" t="s">
        <v>848</v>
      </c>
      <c r="V226" s="139">
        <v>400</v>
      </c>
      <c r="W226" s="139" t="s">
        <v>574</v>
      </c>
      <c r="X226" s="139" t="s">
        <v>1978</v>
      </c>
      <c r="Y226" s="138">
        <v>100</v>
      </c>
      <c r="Z226" s="138">
        <v>100</v>
      </c>
      <c r="AA226" s="138">
        <v>100</v>
      </c>
      <c r="AB226" s="138">
        <v>100</v>
      </c>
      <c r="AC226" s="138">
        <v>400</v>
      </c>
      <c r="AD226" s="139">
        <v>213791546</v>
      </c>
      <c r="AE226" s="139">
        <v>220205292.48228917</v>
      </c>
      <c r="AF226" s="139">
        <v>226811451.25675783</v>
      </c>
      <c r="AG226" s="139">
        <v>233615794.79446056</v>
      </c>
      <c r="AH226" s="74">
        <v>894424084.53350759</v>
      </c>
      <c r="AI226" s="124"/>
      <c r="AJ226" s="76"/>
      <c r="AK226" s="128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</row>
    <row r="227" spans="1:51" s="60" customFormat="1" ht="34.5" hidden="1" customHeight="1" x14ac:dyDescent="0.3">
      <c r="A227" s="82">
        <f t="shared" si="3"/>
        <v>225</v>
      </c>
      <c r="B227" s="138">
        <v>68081</v>
      </c>
      <c r="C227" s="139" t="s">
        <v>1169</v>
      </c>
      <c r="D227" s="139" t="s">
        <v>844</v>
      </c>
      <c r="E227" s="139" t="s">
        <v>845</v>
      </c>
      <c r="F227" s="138">
        <v>50020001</v>
      </c>
      <c r="G227" s="139" t="s">
        <v>1527</v>
      </c>
      <c r="H227" s="138" t="s">
        <v>1860</v>
      </c>
      <c r="I227" s="139" t="s">
        <v>1528</v>
      </c>
      <c r="J227" s="138" t="s">
        <v>1860</v>
      </c>
      <c r="K227" s="138">
        <v>19</v>
      </c>
      <c r="L227" s="139" t="s">
        <v>55</v>
      </c>
      <c r="M227" s="139" t="s">
        <v>846</v>
      </c>
      <c r="N227" s="138">
        <v>1903</v>
      </c>
      <c r="O227" s="139" t="s">
        <v>1529</v>
      </c>
      <c r="P227" s="138">
        <v>1903011</v>
      </c>
      <c r="Q227" s="139" t="s">
        <v>1531</v>
      </c>
      <c r="R227" s="138">
        <v>190301100</v>
      </c>
      <c r="S227" s="139" t="s">
        <v>1532</v>
      </c>
      <c r="T227" s="140" t="s">
        <v>850</v>
      </c>
      <c r="U227" s="139" t="s">
        <v>848</v>
      </c>
      <c r="V227" s="139">
        <v>240</v>
      </c>
      <c r="W227" s="139" t="s">
        <v>574</v>
      </c>
      <c r="X227" s="139" t="s">
        <v>1978</v>
      </c>
      <c r="Y227" s="138">
        <v>60</v>
      </c>
      <c r="Z227" s="138">
        <v>60</v>
      </c>
      <c r="AA227" s="138">
        <v>60</v>
      </c>
      <c r="AB227" s="138">
        <v>60</v>
      </c>
      <c r="AC227" s="138">
        <v>240</v>
      </c>
      <c r="AD227" s="139">
        <v>53447886.465926968</v>
      </c>
      <c r="AE227" s="139">
        <v>55051323.059904777</v>
      </c>
      <c r="AF227" s="139">
        <v>56702862.751701921</v>
      </c>
      <c r="AG227" s="139">
        <v>58403948.63425298</v>
      </c>
      <c r="AH227" s="74">
        <v>223606020.91178662</v>
      </c>
      <c r="AI227" s="124"/>
      <c r="AJ227" s="76"/>
      <c r="AK227" s="128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</row>
    <row r="228" spans="1:51" s="60" customFormat="1" ht="35.25" hidden="1" customHeight="1" x14ac:dyDescent="0.3">
      <c r="A228" s="82">
        <f t="shared" si="3"/>
        <v>226</v>
      </c>
      <c r="B228" s="138">
        <v>68081</v>
      </c>
      <c r="C228" s="139" t="s">
        <v>1169</v>
      </c>
      <c r="D228" s="139" t="s">
        <v>844</v>
      </c>
      <c r="E228" s="139" t="s">
        <v>845</v>
      </c>
      <c r="F228" s="138">
        <v>50020001</v>
      </c>
      <c r="G228" s="139" t="s">
        <v>1527</v>
      </c>
      <c r="H228" s="138" t="s">
        <v>1860</v>
      </c>
      <c r="I228" s="139" t="s">
        <v>1528</v>
      </c>
      <c r="J228" s="138" t="s">
        <v>1860</v>
      </c>
      <c r="K228" s="138">
        <v>19</v>
      </c>
      <c r="L228" s="139" t="s">
        <v>55</v>
      </c>
      <c r="M228" s="139" t="s">
        <v>846</v>
      </c>
      <c r="N228" s="138">
        <v>1903</v>
      </c>
      <c r="O228" s="139" t="s">
        <v>1529</v>
      </c>
      <c r="P228" s="138">
        <v>1903011</v>
      </c>
      <c r="Q228" s="139" t="s">
        <v>1531</v>
      </c>
      <c r="R228" s="138">
        <v>190301100</v>
      </c>
      <c r="S228" s="139" t="s">
        <v>1532</v>
      </c>
      <c r="T228" s="140" t="s">
        <v>851</v>
      </c>
      <c r="U228" s="139" t="s">
        <v>848</v>
      </c>
      <c r="V228" s="139">
        <v>600</v>
      </c>
      <c r="W228" s="139" t="s">
        <v>574</v>
      </c>
      <c r="X228" s="139" t="s">
        <v>1978</v>
      </c>
      <c r="Y228" s="138">
        <v>150</v>
      </c>
      <c r="Z228" s="138">
        <v>150</v>
      </c>
      <c r="AA228" s="138">
        <v>150</v>
      </c>
      <c r="AB228" s="138">
        <v>150</v>
      </c>
      <c r="AC228" s="138">
        <v>600</v>
      </c>
      <c r="AD228" s="139">
        <v>314748665.241171</v>
      </c>
      <c r="AE228" s="139">
        <v>324191125.19840938</v>
      </c>
      <c r="AF228" s="139">
        <v>333916858.95436168</v>
      </c>
      <c r="AG228" s="139">
        <v>343934364.72299254</v>
      </c>
      <c r="AH228" s="74">
        <v>1316791014.1169348</v>
      </c>
      <c r="AI228" s="124"/>
      <c r="AJ228" s="76"/>
      <c r="AK228" s="128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</row>
    <row r="229" spans="1:51" s="60" customFormat="1" ht="35.25" hidden="1" customHeight="1" x14ac:dyDescent="0.3">
      <c r="A229" s="82">
        <f t="shared" si="3"/>
        <v>227</v>
      </c>
      <c r="B229" s="138">
        <v>68081</v>
      </c>
      <c r="C229" s="139" t="s">
        <v>1169</v>
      </c>
      <c r="D229" s="139" t="s">
        <v>844</v>
      </c>
      <c r="E229" s="139" t="s">
        <v>852</v>
      </c>
      <c r="F229" s="138">
        <v>50020001</v>
      </c>
      <c r="G229" s="139" t="s">
        <v>1527</v>
      </c>
      <c r="H229" s="138">
        <v>0.5</v>
      </c>
      <c r="I229" s="139" t="s">
        <v>1528</v>
      </c>
      <c r="J229" s="138">
        <v>0.55000000000000004</v>
      </c>
      <c r="K229" s="138">
        <v>19</v>
      </c>
      <c r="L229" s="139" t="s">
        <v>55</v>
      </c>
      <c r="M229" s="139" t="s">
        <v>846</v>
      </c>
      <c r="N229" s="138">
        <v>1903</v>
      </c>
      <c r="O229" s="139" t="s">
        <v>1529</v>
      </c>
      <c r="P229" s="138">
        <v>1903025</v>
      </c>
      <c r="Q229" s="139" t="s">
        <v>1533</v>
      </c>
      <c r="R229" s="138">
        <v>190302500</v>
      </c>
      <c r="S229" s="139" t="s">
        <v>1534</v>
      </c>
      <c r="T229" s="140" t="s">
        <v>853</v>
      </c>
      <c r="U229" s="139" t="s">
        <v>854</v>
      </c>
      <c r="V229" s="139">
        <v>1</v>
      </c>
      <c r="W229" s="139" t="s">
        <v>574</v>
      </c>
      <c r="X229" s="139" t="s">
        <v>1978</v>
      </c>
      <c r="Y229" s="138">
        <v>0.25</v>
      </c>
      <c r="Z229" s="138">
        <v>0.25</v>
      </c>
      <c r="AA229" s="138">
        <v>0.25</v>
      </c>
      <c r="AB229" s="138">
        <v>0.25</v>
      </c>
      <c r="AC229" s="138">
        <v>1</v>
      </c>
      <c r="AD229" s="139">
        <v>74233175.791099787</v>
      </c>
      <c r="AE229" s="139">
        <v>76460171.064832777</v>
      </c>
      <c r="AF229" s="139">
        <v>78753976.196777761</v>
      </c>
      <c r="AG229" s="139">
        <v>81116595.482681096</v>
      </c>
      <c r="AH229" s="74">
        <v>310563918.53539145</v>
      </c>
      <c r="AI229" s="124"/>
      <c r="AJ229" s="76"/>
      <c r="AK229" s="128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</row>
    <row r="230" spans="1:51" s="60" customFormat="1" ht="35.25" hidden="1" customHeight="1" x14ac:dyDescent="0.3">
      <c r="A230" s="82">
        <f t="shared" si="3"/>
        <v>228</v>
      </c>
      <c r="B230" s="138">
        <v>68081</v>
      </c>
      <c r="C230" s="139" t="s">
        <v>1169</v>
      </c>
      <c r="D230" s="139" t="s">
        <v>844</v>
      </c>
      <c r="E230" s="139" t="s">
        <v>855</v>
      </c>
      <c r="F230" s="138">
        <v>50020001</v>
      </c>
      <c r="G230" s="139" t="s">
        <v>1527</v>
      </c>
      <c r="H230" s="138">
        <v>8.0000000000000004E-4</v>
      </c>
      <c r="I230" s="139" t="s">
        <v>1528</v>
      </c>
      <c r="J230" s="138">
        <v>0.01</v>
      </c>
      <c r="K230" s="138">
        <v>19</v>
      </c>
      <c r="L230" s="139" t="s">
        <v>55</v>
      </c>
      <c r="M230" s="139" t="s">
        <v>846</v>
      </c>
      <c r="N230" s="138">
        <v>1903</v>
      </c>
      <c r="O230" s="139" t="s">
        <v>1529</v>
      </c>
      <c r="P230" s="138">
        <v>1903025</v>
      </c>
      <c r="Q230" s="139" t="s">
        <v>1533</v>
      </c>
      <c r="R230" s="138">
        <v>190302500</v>
      </c>
      <c r="S230" s="139" t="s">
        <v>1534</v>
      </c>
      <c r="T230" s="140" t="s">
        <v>856</v>
      </c>
      <c r="U230" s="139" t="s">
        <v>854</v>
      </c>
      <c r="V230" s="139">
        <v>1</v>
      </c>
      <c r="W230" s="139" t="s">
        <v>574</v>
      </c>
      <c r="X230" s="139" t="s">
        <v>1978</v>
      </c>
      <c r="Y230" s="138">
        <v>0.25</v>
      </c>
      <c r="Z230" s="138">
        <v>0.25</v>
      </c>
      <c r="AA230" s="138">
        <v>0.25</v>
      </c>
      <c r="AB230" s="138">
        <v>0.25</v>
      </c>
      <c r="AC230" s="138">
        <v>1</v>
      </c>
      <c r="AD230" s="139">
        <v>14549702.33913938</v>
      </c>
      <c r="AE230" s="139">
        <v>14986193.409313561</v>
      </c>
      <c r="AF230" s="139">
        <v>15435779.211592969</v>
      </c>
      <c r="AG230" s="139">
        <v>15898852.587940758</v>
      </c>
      <c r="AH230" s="74">
        <v>60870527.547986664</v>
      </c>
      <c r="AI230" s="124"/>
      <c r="AJ230" s="76"/>
      <c r="AK230" s="128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</row>
    <row r="231" spans="1:51" s="60" customFormat="1" ht="35.25" hidden="1" customHeight="1" x14ac:dyDescent="0.3">
      <c r="A231" s="82">
        <f t="shared" si="3"/>
        <v>229</v>
      </c>
      <c r="B231" s="138">
        <v>68081</v>
      </c>
      <c r="C231" s="139" t="s">
        <v>1169</v>
      </c>
      <c r="D231" s="139" t="s">
        <v>844</v>
      </c>
      <c r="E231" s="139" t="s">
        <v>857</v>
      </c>
      <c r="F231" s="138">
        <v>50020001</v>
      </c>
      <c r="G231" s="139" t="s">
        <v>1527</v>
      </c>
      <c r="H231" s="138">
        <v>5.0000000000000001E-4</v>
      </c>
      <c r="I231" s="139" t="s">
        <v>1528</v>
      </c>
      <c r="J231" s="138">
        <v>0.01</v>
      </c>
      <c r="K231" s="138">
        <v>19</v>
      </c>
      <c r="L231" s="139" t="s">
        <v>55</v>
      </c>
      <c r="M231" s="139" t="s">
        <v>846</v>
      </c>
      <c r="N231" s="138">
        <v>1903</v>
      </c>
      <c r="O231" s="139" t="s">
        <v>1529</v>
      </c>
      <c r="P231" s="138">
        <v>1903025</v>
      </c>
      <c r="Q231" s="139" t="s">
        <v>1533</v>
      </c>
      <c r="R231" s="138">
        <v>190302500</v>
      </c>
      <c r="S231" s="139" t="s">
        <v>1534</v>
      </c>
      <c r="T231" s="140" t="s">
        <v>858</v>
      </c>
      <c r="U231" s="139" t="s">
        <v>854</v>
      </c>
      <c r="V231" s="139">
        <v>1</v>
      </c>
      <c r="W231" s="139" t="s">
        <v>574</v>
      </c>
      <c r="X231" s="139" t="s">
        <v>1978</v>
      </c>
      <c r="Y231" s="138">
        <v>0.25</v>
      </c>
      <c r="Z231" s="138">
        <v>0.25</v>
      </c>
      <c r="AA231" s="138">
        <v>0.25</v>
      </c>
      <c r="AB231" s="138">
        <v>0.25</v>
      </c>
      <c r="AC231" s="138">
        <v>1</v>
      </c>
      <c r="AD231" s="139">
        <v>119513522.59654123</v>
      </c>
      <c r="AE231" s="139">
        <v>123098928.27443746</v>
      </c>
      <c r="AF231" s="139">
        <v>126791896.12267058</v>
      </c>
      <c r="AG231" s="139">
        <v>130595653.0063507</v>
      </c>
      <c r="AH231" s="74">
        <v>499999999.99999994</v>
      </c>
      <c r="AI231" s="124"/>
      <c r="AJ231" s="76"/>
      <c r="AK231" s="128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</row>
    <row r="232" spans="1:51" s="60" customFormat="1" ht="35.25" hidden="1" customHeight="1" x14ac:dyDescent="0.3">
      <c r="A232" s="82">
        <f t="shared" si="3"/>
        <v>230</v>
      </c>
      <c r="B232" s="138">
        <v>68081</v>
      </c>
      <c r="C232" s="139" t="s">
        <v>1169</v>
      </c>
      <c r="D232" s="139" t="s">
        <v>844</v>
      </c>
      <c r="E232" s="139" t="s">
        <v>859</v>
      </c>
      <c r="F232" s="138">
        <v>50020001</v>
      </c>
      <c r="G232" s="139" t="s">
        <v>1527</v>
      </c>
      <c r="H232" s="138" t="s">
        <v>860</v>
      </c>
      <c r="I232" s="139" t="s">
        <v>1528</v>
      </c>
      <c r="J232" s="138">
        <v>0.05</v>
      </c>
      <c r="K232" s="138">
        <v>19</v>
      </c>
      <c r="L232" s="139" t="s">
        <v>55</v>
      </c>
      <c r="M232" s="139" t="s">
        <v>846</v>
      </c>
      <c r="N232" s="138">
        <v>1903</v>
      </c>
      <c r="O232" s="139" t="s">
        <v>1529</v>
      </c>
      <c r="P232" s="138">
        <v>1903025</v>
      </c>
      <c r="Q232" s="139" t="s">
        <v>1533</v>
      </c>
      <c r="R232" s="138">
        <v>190302500</v>
      </c>
      <c r="S232" s="139" t="s">
        <v>1534</v>
      </c>
      <c r="T232" s="140" t="s">
        <v>861</v>
      </c>
      <c r="U232" s="139" t="s">
        <v>854</v>
      </c>
      <c r="V232" s="139">
        <v>1</v>
      </c>
      <c r="W232" s="139" t="s">
        <v>574</v>
      </c>
      <c r="X232" s="139" t="s">
        <v>1978</v>
      </c>
      <c r="Y232" s="138">
        <v>0.25</v>
      </c>
      <c r="Z232" s="138">
        <v>0.25</v>
      </c>
      <c r="AA232" s="138">
        <v>0.25</v>
      </c>
      <c r="AB232" s="138">
        <v>0.25</v>
      </c>
      <c r="AC232" s="138">
        <v>1</v>
      </c>
      <c r="AD232" s="139">
        <v>31177933.752157234</v>
      </c>
      <c r="AE232" s="139">
        <v>32113271.764721952</v>
      </c>
      <c r="AF232" s="139">
        <v>33076669.917663611</v>
      </c>
      <c r="AG232" s="139">
        <v>34068970.015193522</v>
      </c>
      <c r="AH232" s="74">
        <v>130436845.44973633</v>
      </c>
      <c r="AI232" s="124"/>
      <c r="AJ232" s="76"/>
      <c r="AK232" s="128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</row>
    <row r="233" spans="1:51" s="60" customFormat="1" ht="35.25" hidden="1" customHeight="1" x14ac:dyDescent="0.3">
      <c r="A233" s="82">
        <f t="shared" si="3"/>
        <v>231</v>
      </c>
      <c r="B233" s="138">
        <v>68081</v>
      </c>
      <c r="C233" s="139" t="s">
        <v>1169</v>
      </c>
      <c r="D233" s="139" t="s">
        <v>844</v>
      </c>
      <c r="E233" s="139" t="s">
        <v>862</v>
      </c>
      <c r="F233" s="138">
        <v>50020001</v>
      </c>
      <c r="G233" s="139" t="s">
        <v>1527</v>
      </c>
      <c r="H233" s="138">
        <v>2.5000000000000001E-2</v>
      </c>
      <c r="I233" s="139" t="s">
        <v>1528</v>
      </c>
      <c r="J233" s="138">
        <v>0.03</v>
      </c>
      <c r="K233" s="138">
        <v>19</v>
      </c>
      <c r="L233" s="139" t="s">
        <v>55</v>
      </c>
      <c r="M233" s="139" t="s">
        <v>846</v>
      </c>
      <c r="N233" s="138">
        <v>1903</v>
      </c>
      <c r="O233" s="139" t="s">
        <v>1529</v>
      </c>
      <c r="P233" s="138">
        <v>1903025</v>
      </c>
      <c r="Q233" s="139" t="s">
        <v>1533</v>
      </c>
      <c r="R233" s="138">
        <v>190302500</v>
      </c>
      <c r="S233" s="139" t="s">
        <v>1534</v>
      </c>
      <c r="T233" s="140" t="s">
        <v>863</v>
      </c>
      <c r="U233" s="139" t="s">
        <v>854</v>
      </c>
      <c r="V233" s="139">
        <v>1</v>
      </c>
      <c r="W233" s="139" t="s">
        <v>574</v>
      </c>
      <c r="X233" s="139" t="s">
        <v>1978</v>
      </c>
      <c r="Y233" s="138">
        <v>0.25</v>
      </c>
      <c r="Z233" s="138">
        <v>0.25</v>
      </c>
      <c r="AA233" s="138">
        <v>0.25</v>
      </c>
      <c r="AB233" s="138">
        <v>0.25</v>
      </c>
      <c r="AC233" s="138">
        <v>1</v>
      </c>
      <c r="AD233" s="139">
        <v>38601251.401947811</v>
      </c>
      <c r="AE233" s="139">
        <v>39759288.944006249</v>
      </c>
      <c r="AF233" s="139">
        <v>40952067.612326436</v>
      </c>
      <c r="AG233" s="139">
        <v>42180629.640696228</v>
      </c>
      <c r="AH233" s="74">
        <v>161493237.59897673</v>
      </c>
      <c r="AI233" s="124"/>
      <c r="AJ233" s="76"/>
      <c r="AK233" s="128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</row>
    <row r="234" spans="1:51" s="60" customFormat="1" ht="35.25" hidden="1" customHeight="1" x14ac:dyDescent="0.3">
      <c r="A234" s="82">
        <f t="shared" si="3"/>
        <v>232</v>
      </c>
      <c r="B234" s="138">
        <v>68081</v>
      </c>
      <c r="C234" s="139" t="s">
        <v>1169</v>
      </c>
      <c r="D234" s="139" t="s">
        <v>844</v>
      </c>
      <c r="E234" s="139" t="s">
        <v>864</v>
      </c>
      <c r="F234" s="138">
        <v>50020001</v>
      </c>
      <c r="G234" s="139" t="s">
        <v>1527</v>
      </c>
      <c r="H234" s="138">
        <v>8.0000000000000004E-4</v>
      </c>
      <c r="I234" s="139" t="s">
        <v>1528</v>
      </c>
      <c r="J234" s="138">
        <v>0.01</v>
      </c>
      <c r="K234" s="138">
        <v>19</v>
      </c>
      <c r="L234" s="139" t="s">
        <v>55</v>
      </c>
      <c r="M234" s="139" t="s">
        <v>846</v>
      </c>
      <c r="N234" s="138">
        <v>1903</v>
      </c>
      <c r="O234" s="139" t="s">
        <v>1529</v>
      </c>
      <c r="P234" s="138">
        <v>1903025</v>
      </c>
      <c r="Q234" s="139" t="s">
        <v>1533</v>
      </c>
      <c r="R234" s="138">
        <v>190302500</v>
      </c>
      <c r="S234" s="139" t="s">
        <v>1534</v>
      </c>
      <c r="T234" s="140" t="s">
        <v>865</v>
      </c>
      <c r="U234" s="139" t="s">
        <v>854</v>
      </c>
      <c r="V234" s="139">
        <v>1</v>
      </c>
      <c r="W234" s="139" t="s">
        <v>574</v>
      </c>
      <c r="X234" s="139" t="s">
        <v>1978</v>
      </c>
      <c r="Y234" s="138">
        <v>0.25</v>
      </c>
      <c r="Z234" s="138">
        <v>0.25</v>
      </c>
      <c r="AA234" s="138">
        <v>0.25</v>
      </c>
      <c r="AB234" s="138">
        <v>0.25</v>
      </c>
      <c r="AC234" s="138">
        <v>1</v>
      </c>
      <c r="AD234" s="139">
        <v>31177933.752157234</v>
      </c>
      <c r="AE234" s="139">
        <v>32113271.764721952</v>
      </c>
      <c r="AF234" s="139">
        <v>33076669.917663611</v>
      </c>
      <c r="AG234" s="139">
        <v>34068970.015193522</v>
      </c>
      <c r="AH234" s="74">
        <v>130436845.44973633</v>
      </c>
      <c r="AI234" s="124"/>
      <c r="AJ234" s="76"/>
      <c r="AK234" s="128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</row>
    <row r="235" spans="1:51" s="60" customFormat="1" ht="35.25" hidden="1" customHeight="1" x14ac:dyDescent="0.3">
      <c r="A235" s="82">
        <f t="shared" si="3"/>
        <v>233</v>
      </c>
      <c r="B235" s="138">
        <v>68081</v>
      </c>
      <c r="C235" s="139" t="s">
        <v>1169</v>
      </c>
      <c r="D235" s="139" t="s">
        <v>844</v>
      </c>
      <c r="E235" s="139" t="s">
        <v>866</v>
      </c>
      <c r="F235" s="138">
        <v>50020001</v>
      </c>
      <c r="G235" s="139" t="s">
        <v>1527</v>
      </c>
      <c r="H235" s="138">
        <v>8.0000000000000004E-4</v>
      </c>
      <c r="I235" s="139" t="s">
        <v>1528</v>
      </c>
      <c r="J235" s="138">
        <v>0.01</v>
      </c>
      <c r="K235" s="138">
        <v>19</v>
      </c>
      <c r="L235" s="139" t="s">
        <v>55</v>
      </c>
      <c r="M235" s="139" t="s">
        <v>846</v>
      </c>
      <c r="N235" s="138">
        <v>1903</v>
      </c>
      <c r="O235" s="139" t="s">
        <v>1529</v>
      </c>
      <c r="P235" s="138">
        <v>1903025</v>
      </c>
      <c r="Q235" s="139" t="s">
        <v>1533</v>
      </c>
      <c r="R235" s="138">
        <v>190302500</v>
      </c>
      <c r="S235" s="139" t="s">
        <v>1534</v>
      </c>
      <c r="T235" s="140" t="s">
        <v>867</v>
      </c>
      <c r="U235" s="139" t="s">
        <v>854</v>
      </c>
      <c r="V235" s="139">
        <v>1</v>
      </c>
      <c r="W235" s="139" t="s">
        <v>574</v>
      </c>
      <c r="X235" s="139" t="s">
        <v>1978</v>
      </c>
      <c r="Y235" s="138">
        <v>0.25</v>
      </c>
      <c r="Z235" s="138">
        <v>0.25</v>
      </c>
      <c r="AA235" s="138">
        <v>0.25</v>
      </c>
      <c r="AB235" s="138">
        <v>0.25</v>
      </c>
      <c r="AC235" s="138">
        <v>1</v>
      </c>
      <c r="AD235" s="139">
        <v>20785289.325172819</v>
      </c>
      <c r="AE235" s="139">
        <v>21408848.004928004</v>
      </c>
      <c r="AF235" s="139">
        <v>22051113.445075843</v>
      </c>
      <c r="AG235" s="139">
        <v>22712646.848428119</v>
      </c>
      <c r="AH235" s="74">
        <v>86957897.623604774</v>
      </c>
      <c r="AI235" s="124"/>
      <c r="AJ235" s="76"/>
      <c r="AK235" s="128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</row>
    <row r="236" spans="1:51" s="60" customFormat="1" ht="35.25" hidden="1" customHeight="1" x14ac:dyDescent="0.3">
      <c r="A236" s="82">
        <f t="shared" si="3"/>
        <v>234</v>
      </c>
      <c r="B236" s="138">
        <v>68081</v>
      </c>
      <c r="C236" s="139" t="s">
        <v>1169</v>
      </c>
      <c r="D236" s="139" t="s">
        <v>844</v>
      </c>
      <c r="E236" s="139" t="s">
        <v>868</v>
      </c>
      <c r="F236" s="138">
        <v>60020001</v>
      </c>
      <c r="G236" s="139" t="s">
        <v>1535</v>
      </c>
      <c r="H236" s="138">
        <v>1</v>
      </c>
      <c r="I236" s="139" t="s">
        <v>1362</v>
      </c>
      <c r="J236" s="138">
        <v>1</v>
      </c>
      <c r="K236" s="138">
        <v>19</v>
      </c>
      <c r="L236" s="139" t="s">
        <v>55</v>
      </c>
      <c r="M236" s="139" t="s">
        <v>846</v>
      </c>
      <c r="N236" s="138">
        <v>1903</v>
      </c>
      <c r="O236" s="139" t="s">
        <v>1529</v>
      </c>
      <c r="P236" s="138">
        <v>1903025</v>
      </c>
      <c r="Q236" s="139" t="s">
        <v>1533</v>
      </c>
      <c r="R236" s="138">
        <v>190302500</v>
      </c>
      <c r="S236" s="139" t="s">
        <v>1534</v>
      </c>
      <c r="T236" s="140" t="s">
        <v>869</v>
      </c>
      <c r="U236" s="139" t="s">
        <v>854</v>
      </c>
      <c r="V236" s="139">
        <v>1</v>
      </c>
      <c r="W236" s="139" t="s">
        <v>574</v>
      </c>
      <c r="X236" s="139" t="s">
        <v>1978</v>
      </c>
      <c r="Y236" s="138">
        <v>0.25</v>
      </c>
      <c r="Z236" s="138">
        <v>0.25</v>
      </c>
      <c r="AA236" s="138">
        <v>0.25</v>
      </c>
      <c r="AB236" s="138">
        <v>0.25</v>
      </c>
      <c r="AC236" s="138">
        <v>1</v>
      </c>
      <c r="AD236" s="139">
        <v>14549702.33913938</v>
      </c>
      <c r="AE236" s="139">
        <v>14986193.409313561</v>
      </c>
      <c r="AF236" s="139">
        <v>15435779.211592969</v>
      </c>
      <c r="AG236" s="139">
        <v>15898852.587940758</v>
      </c>
      <c r="AH236" s="74">
        <v>60870527.547986664</v>
      </c>
      <c r="AI236" s="124"/>
      <c r="AJ236" s="76"/>
      <c r="AK236" s="128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</row>
    <row r="237" spans="1:51" s="60" customFormat="1" ht="35.25" hidden="1" customHeight="1" x14ac:dyDescent="0.3">
      <c r="A237" s="82">
        <f t="shared" si="3"/>
        <v>235</v>
      </c>
      <c r="B237" s="138">
        <v>68081</v>
      </c>
      <c r="C237" s="139" t="s">
        <v>1169</v>
      </c>
      <c r="D237" s="139" t="s">
        <v>844</v>
      </c>
      <c r="E237" s="139" t="s">
        <v>870</v>
      </c>
      <c r="F237" s="138">
        <v>50020001</v>
      </c>
      <c r="G237" s="139" t="s">
        <v>1527</v>
      </c>
      <c r="H237" s="138">
        <v>1.4999999999999999E-2</v>
      </c>
      <c r="I237" s="139" t="s">
        <v>1528</v>
      </c>
      <c r="J237" s="138">
        <v>0.04</v>
      </c>
      <c r="K237" s="138">
        <v>19</v>
      </c>
      <c r="L237" s="139" t="s">
        <v>55</v>
      </c>
      <c r="M237" s="139" t="s">
        <v>846</v>
      </c>
      <c r="N237" s="138">
        <v>1903</v>
      </c>
      <c r="O237" s="139" t="s">
        <v>1529</v>
      </c>
      <c r="P237" s="138">
        <v>1903025</v>
      </c>
      <c r="Q237" s="139" t="s">
        <v>1533</v>
      </c>
      <c r="R237" s="138">
        <v>190302500</v>
      </c>
      <c r="S237" s="139" t="s">
        <v>1534</v>
      </c>
      <c r="T237" s="140" t="s">
        <v>871</v>
      </c>
      <c r="U237" s="139" t="s">
        <v>854</v>
      </c>
      <c r="V237" s="139">
        <v>1</v>
      </c>
      <c r="W237" s="139" t="s">
        <v>574</v>
      </c>
      <c r="X237" s="139" t="s">
        <v>1978</v>
      </c>
      <c r="Y237" s="138">
        <v>0.25</v>
      </c>
      <c r="Z237" s="138">
        <v>0.25</v>
      </c>
      <c r="AA237" s="138">
        <v>0.25</v>
      </c>
      <c r="AB237" s="138">
        <v>0.25</v>
      </c>
      <c r="AC237" s="138">
        <v>1</v>
      </c>
      <c r="AD237" s="139">
        <v>100957119.14186427</v>
      </c>
      <c r="AE237" s="139">
        <v>103985832.7161202</v>
      </c>
      <c r="AF237" s="139">
        <v>107105407.69760381</v>
      </c>
      <c r="AG237" s="139">
        <v>110318569.92853191</v>
      </c>
      <c r="AH237" s="74">
        <v>422366929.48412025</v>
      </c>
      <c r="AI237" s="124"/>
      <c r="AJ237" s="76"/>
      <c r="AK237" s="128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</row>
    <row r="238" spans="1:51" s="60" customFormat="1" ht="35.25" hidden="1" customHeight="1" x14ac:dyDescent="0.3">
      <c r="A238" s="82">
        <f t="shared" si="3"/>
        <v>236</v>
      </c>
      <c r="B238" s="138">
        <v>68081</v>
      </c>
      <c r="C238" s="139" t="s">
        <v>1169</v>
      </c>
      <c r="D238" s="139" t="s">
        <v>844</v>
      </c>
      <c r="E238" s="139" t="s">
        <v>872</v>
      </c>
      <c r="F238" s="138">
        <v>50020001</v>
      </c>
      <c r="G238" s="139" t="s">
        <v>1527</v>
      </c>
      <c r="H238" s="138">
        <v>0.15</v>
      </c>
      <c r="I238" s="139" t="s">
        <v>1528</v>
      </c>
      <c r="J238" s="138">
        <v>0.3</v>
      </c>
      <c r="K238" s="138">
        <v>19</v>
      </c>
      <c r="L238" s="139" t="s">
        <v>55</v>
      </c>
      <c r="M238" s="139" t="s">
        <v>846</v>
      </c>
      <c r="N238" s="138">
        <v>1903</v>
      </c>
      <c r="O238" s="139" t="s">
        <v>1529</v>
      </c>
      <c r="P238" s="138">
        <v>1903025</v>
      </c>
      <c r="Q238" s="139" t="s">
        <v>1533</v>
      </c>
      <c r="R238" s="138">
        <v>190302500</v>
      </c>
      <c r="S238" s="139" t="s">
        <v>1534</v>
      </c>
      <c r="T238" s="140" t="s">
        <v>873</v>
      </c>
      <c r="U238" s="139" t="s">
        <v>854</v>
      </c>
      <c r="V238" s="139">
        <v>1</v>
      </c>
      <c r="W238" s="139" t="s">
        <v>574</v>
      </c>
      <c r="X238" s="139" t="s">
        <v>1978</v>
      </c>
      <c r="Y238" s="138">
        <v>0.25</v>
      </c>
      <c r="Z238" s="138">
        <v>0.25</v>
      </c>
      <c r="AA238" s="138">
        <v>0.25</v>
      </c>
      <c r="AB238" s="138">
        <v>0.25</v>
      </c>
      <c r="AC238" s="138">
        <v>1</v>
      </c>
      <c r="AD238" s="139">
        <v>21973019.988929957</v>
      </c>
      <c r="AE238" s="139">
        <v>22632210.588597856</v>
      </c>
      <c r="AF238" s="139">
        <v>23311176.906255793</v>
      </c>
      <c r="AG238" s="139">
        <v>24010512.213443466</v>
      </c>
      <c r="AH238" s="74">
        <v>91926919.697227061</v>
      </c>
      <c r="AI238" s="124"/>
      <c r="AJ238" s="76"/>
      <c r="AK238" s="128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</row>
    <row r="239" spans="1:51" s="60" customFormat="1" ht="35.25" hidden="1" customHeight="1" x14ac:dyDescent="0.3">
      <c r="A239" s="82">
        <f t="shared" si="3"/>
        <v>237</v>
      </c>
      <c r="B239" s="138">
        <v>68081</v>
      </c>
      <c r="C239" s="139" t="s">
        <v>1169</v>
      </c>
      <c r="D239" s="139" t="s">
        <v>844</v>
      </c>
      <c r="E239" s="139" t="s">
        <v>874</v>
      </c>
      <c r="F239" s="138">
        <v>50020001</v>
      </c>
      <c r="G239" s="139" t="s">
        <v>1527</v>
      </c>
      <c r="H239" s="138">
        <v>1</v>
      </c>
      <c r="I239" s="139" t="s">
        <v>1528</v>
      </c>
      <c r="J239" s="138">
        <v>1</v>
      </c>
      <c r="K239" s="138">
        <v>19</v>
      </c>
      <c r="L239" s="139" t="s">
        <v>55</v>
      </c>
      <c r="M239" s="139" t="s">
        <v>846</v>
      </c>
      <c r="N239" s="138">
        <v>1903</v>
      </c>
      <c r="O239" s="139" t="s">
        <v>1529</v>
      </c>
      <c r="P239" s="138">
        <v>1903025</v>
      </c>
      <c r="Q239" s="139" t="s">
        <v>1533</v>
      </c>
      <c r="R239" s="138">
        <v>190302500</v>
      </c>
      <c r="S239" s="139" t="s">
        <v>1534</v>
      </c>
      <c r="T239" s="140" t="s">
        <v>875</v>
      </c>
      <c r="U239" s="139" t="s">
        <v>854</v>
      </c>
      <c r="V239" s="139">
        <v>1</v>
      </c>
      <c r="W239" s="139" t="s">
        <v>574</v>
      </c>
      <c r="X239" s="139" t="s">
        <v>1978</v>
      </c>
      <c r="Y239" s="138">
        <v>0.25</v>
      </c>
      <c r="Z239" s="138">
        <v>0.25</v>
      </c>
      <c r="AA239" s="138">
        <v>0.25</v>
      </c>
      <c r="AB239" s="138">
        <v>0.25</v>
      </c>
      <c r="AC239" s="138">
        <v>1</v>
      </c>
      <c r="AD239" s="139">
        <v>119513522.59654123</v>
      </c>
      <c r="AE239" s="139">
        <v>123098928.27443746</v>
      </c>
      <c r="AF239" s="139">
        <v>126791896.12267058</v>
      </c>
      <c r="AG239" s="139">
        <v>130595653.0063507</v>
      </c>
      <c r="AH239" s="74">
        <v>499999999.99999994</v>
      </c>
      <c r="AI239" s="124"/>
      <c r="AJ239" s="76"/>
      <c r="AK239" s="128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</row>
    <row r="240" spans="1:51" s="60" customFormat="1" ht="35.25" hidden="1" customHeight="1" x14ac:dyDescent="0.3">
      <c r="A240" s="82">
        <f t="shared" si="3"/>
        <v>238</v>
      </c>
      <c r="B240" s="138">
        <v>68081</v>
      </c>
      <c r="C240" s="139" t="s">
        <v>1169</v>
      </c>
      <c r="D240" s="139" t="s">
        <v>844</v>
      </c>
      <c r="E240" s="139" t="s">
        <v>845</v>
      </c>
      <c r="F240" s="138">
        <v>50020001</v>
      </c>
      <c r="G240" s="139" t="s">
        <v>1527</v>
      </c>
      <c r="H240" s="138" t="s">
        <v>1860</v>
      </c>
      <c r="I240" s="139" t="s">
        <v>1528</v>
      </c>
      <c r="J240" s="138" t="s">
        <v>1860</v>
      </c>
      <c r="K240" s="138">
        <v>19</v>
      </c>
      <c r="L240" s="139" t="s">
        <v>55</v>
      </c>
      <c r="M240" s="139" t="s">
        <v>846</v>
      </c>
      <c r="N240" s="138">
        <v>1903</v>
      </c>
      <c r="O240" s="139" t="s">
        <v>1529</v>
      </c>
      <c r="P240" s="138">
        <v>1903051</v>
      </c>
      <c r="Q240" s="139" t="s">
        <v>1250</v>
      </c>
      <c r="R240" s="138">
        <v>190305100</v>
      </c>
      <c r="S240" s="139" t="s">
        <v>1283</v>
      </c>
      <c r="T240" s="140" t="s">
        <v>876</v>
      </c>
      <c r="U240" s="139" t="s">
        <v>848</v>
      </c>
      <c r="V240" s="139">
        <v>1</v>
      </c>
      <c r="W240" s="139" t="s">
        <v>574</v>
      </c>
      <c r="X240" s="139" t="s">
        <v>1978</v>
      </c>
      <c r="Y240" s="138">
        <v>0</v>
      </c>
      <c r="Z240" s="138">
        <v>0</v>
      </c>
      <c r="AA240" s="138">
        <v>0</v>
      </c>
      <c r="AB240" s="138">
        <v>1</v>
      </c>
      <c r="AC240" s="138">
        <v>1</v>
      </c>
      <c r="AD240" s="139">
        <v>0</v>
      </c>
      <c r="AE240" s="139">
        <v>0</v>
      </c>
      <c r="AF240" s="139">
        <v>0</v>
      </c>
      <c r="AG240" s="139">
        <v>197134171.191057</v>
      </c>
      <c r="AH240" s="74">
        <v>197134171.191057</v>
      </c>
      <c r="AI240" s="124"/>
      <c r="AJ240" s="76"/>
      <c r="AK240" s="128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</row>
    <row r="241" spans="1:51" s="60" customFormat="1" ht="35.25" hidden="1" customHeight="1" x14ac:dyDescent="0.3">
      <c r="A241" s="82">
        <f t="shared" si="3"/>
        <v>239</v>
      </c>
      <c r="B241" s="138">
        <v>68081</v>
      </c>
      <c r="C241" s="139" t="s">
        <v>1169</v>
      </c>
      <c r="D241" s="139" t="s">
        <v>844</v>
      </c>
      <c r="E241" s="139" t="s">
        <v>877</v>
      </c>
      <c r="F241" s="138">
        <v>80010002</v>
      </c>
      <c r="G241" s="139" t="s">
        <v>1223</v>
      </c>
      <c r="H241" s="138">
        <v>0</v>
      </c>
      <c r="I241" s="139" t="s">
        <v>1171</v>
      </c>
      <c r="J241" s="138">
        <v>1</v>
      </c>
      <c r="K241" s="138">
        <v>19</v>
      </c>
      <c r="L241" s="139" t="s">
        <v>55</v>
      </c>
      <c r="M241" s="139" t="s">
        <v>846</v>
      </c>
      <c r="N241" s="138">
        <v>1903</v>
      </c>
      <c r="O241" s="139" t="s">
        <v>1529</v>
      </c>
      <c r="P241" s="138">
        <v>1903034</v>
      </c>
      <c r="Q241" s="139" t="s">
        <v>1536</v>
      </c>
      <c r="R241" s="138">
        <v>190303400</v>
      </c>
      <c r="S241" s="139" t="s">
        <v>1197</v>
      </c>
      <c r="T241" s="140" t="s">
        <v>878</v>
      </c>
      <c r="U241" s="139" t="s">
        <v>848</v>
      </c>
      <c r="V241" s="139">
        <v>192</v>
      </c>
      <c r="W241" s="139" t="s">
        <v>574</v>
      </c>
      <c r="X241" s="139" t="s">
        <v>1978</v>
      </c>
      <c r="Y241" s="138">
        <v>48</v>
      </c>
      <c r="Z241" s="138">
        <v>48</v>
      </c>
      <c r="AA241" s="138">
        <v>48</v>
      </c>
      <c r="AB241" s="138">
        <v>48</v>
      </c>
      <c r="AC241" s="138">
        <v>192</v>
      </c>
      <c r="AD241" s="139">
        <v>910775000</v>
      </c>
      <c r="AE241" s="139">
        <v>696408334</v>
      </c>
      <c r="AF241" s="139">
        <v>696408333</v>
      </c>
      <c r="AG241" s="139">
        <v>696408333</v>
      </c>
      <c r="AH241" s="74">
        <v>3000000000</v>
      </c>
      <c r="AI241" s="124"/>
      <c r="AJ241" s="76"/>
      <c r="AK241" s="128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</row>
    <row r="242" spans="1:51" s="60" customFormat="1" ht="35.25" hidden="1" customHeight="1" x14ac:dyDescent="0.3">
      <c r="A242" s="82">
        <f t="shared" si="3"/>
        <v>240</v>
      </c>
      <c r="B242" s="138">
        <v>68081</v>
      </c>
      <c r="C242" s="139" t="s">
        <v>1169</v>
      </c>
      <c r="D242" s="139" t="s">
        <v>844</v>
      </c>
      <c r="E242" s="139" t="s">
        <v>879</v>
      </c>
      <c r="F242" s="138">
        <v>50020019</v>
      </c>
      <c r="G242" s="139" t="s">
        <v>1537</v>
      </c>
      <c r="H242" s="138">
        <v>-0.95</v>
      </c>
      <c r="I242" s="139" t="s">
        <v>808</v>
      </c>
      <c r="J242" s="138">
        <v>-0.95</v>
      </c>
      <c r="K242" s="138">
        <v>19</v>
      </c>
      <c r="L242" s="139" t="s">
        <v>55</v>
      </c>
      <c r="M242" s="139" t="s">
        <v>846</v>
      </c>
      <c r="N242" s="138">
        <v>1905</v>
      </c>
      <c r="O242" s="139" t="s">
        <v>1538</v>
      </c>
      <c r="P242" s="138">
        <v>1905012</v>
      </c>
      <c r="Q242" s="139" t="s">
        <v>1539</v>
      </c>
      <c r="R242" s="138">
        <v>190501200</v>
      </c>
      <c r="S242" s="139" t="s">
        <v>1539</v>
      </c>
      <c r="T242" s="140" t="s">
        <v>880</v>
      </c>
      <c r="U242" s="139">
        <v>0</v>
      </c>
      <c r="V242" s="139">
        <v>1</v>
      </c>
      <c r="W242" s="139" t="s">
        <v>574</v>
      </c>
      <c r="X242" s="139" t="s">
        <v>1978</v>
      </c>
      <c r="Y242" s="138">
        <v>0</v>
      </c>
      <c r="Z242" s="138">
        <v>0</v>
      </c>
      <c r="AA242" s="138">
        <v>0</v>
      </c>
      <c r="AB242" s="138">
        <v>1</v>
      </c>
      <c r="AC242" s="138">
        <v>1</v>
      </c>
      <c r="AD242" s="139">
        <v>0</v>
      </c>
      <c r="AE242" s="139">
        <v>0</v>
      </c>
      <c r="AF242" s="139">
        <v>0</v>
      </c>
      <c r="AG242" s="139">
        <v>200000000</v>
      </c>
      <c r="AH242" s="74">
        <v>200000000</v>
      </c>
      <c r="AI242" s="124"/>
      <c r="AJ242" s="76"/>
      <c r="AK242" s="128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</row>
    <row r="243" spans="1:51" s="60" customFormat="1" ht="35.25" hidden="1" customHeight="1" x14ac:dyDescent="0.3">
      <c r="A243" s="82">
        <f t="shared" si="3"/>
        <v>241</v>
      </c>
      <c r="B243" s="138">
        <v>68081</v>
      </c>
      <c r="C243" s="139" t="s">
        <v>1169</v>
      </c>
      <c r="D243" s="139" t="s">
        <v>844</v>
      </c>
      <c r="E243" s="139" t="s">
        <v>881</v>
      </c>
      <c r="F243" s="138">
        <v>50020030</v>
      </c>
      <c r="G243" s="139" t="s">
        <v>1540</v>
      </c>
      <c r="H243" s="138" t="s">
        <v>882</v>
      </c>
      <c r="I243" s="139" t="s">
        <v>1381</v>
      </c>
      <c r="J243" s="138" t="s">
        <v>883</v>
      </c>
      <c r="K243" s="138">
        <v>19</v>
      </c>
      <c r="L243" s="139" t="s">
        <v>55</v>
      </c>
      <c r="M243" s="139" t="s">
        <v>846</v>
      </c>
      <c r="N243" s="138">
        <v>1905</v>
      </c>
      <c r="O243" s="139" t="s">
        <v>1538</v>
      </c>
      <c r="P243" s="138">
        <v>1905020</v>
      </c>
      <c r="Q243" s="139" t="s">
        <v>1541</v>
      </c>
      <c r="R243" s="138">
        <v>190502000</v>
      </c>
      <c r="S243" s="139" t="s">
        <v>1542</v>
      </c>
      <c r="T243" s="140" t="s">
        <v>884</v>
      </c>
      <c r="U243" s="139" t="s">
        <v>854</v>
      </c>
      <c r="V243" s="139">
        <v>1</v>
      </c>
      <c r="W243" s="139" t="s">
        <v>574</v>
      </c>
      <c r="X243" s="139" t="s">
        <v>1978</v>
      </c>
      <c r="Y243" s="138">
        <v>0.25</v>
      </c>
      <c r="Z243" s="138">
        <v>0.25</v>
      </c>
      <c r="AA243" s="138">
        <v>0.25</v>
      </c>
      <c r="AB243" s="138">
        <v>0.25</v>
      </c>
      <c r="AC243" s="138">
        <v>1</v>
      </c>
      <c r="AD243" s="139">
        <v>13847420.863102414</v>
      </c>
      <c r="AE243" s="139">
        <v>14262843.488995487</v>
      </c>
      <c r="AF243" s="139">
        <v>14690728.793665351</v>
      </c>
      <c r="AG243" s="139">
        <v>15131450.657475311</v>
      </c>
      <c r="AH243" s="74">
        <v>57932443.803238556</v>
      </c>
      <c r="AI243" s="124"/>
      <c r="AJ243" s="76"/>
      <c r="AK243" s="128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</row>
    <row r="244" spans="1:51" s="60" customFormat="1" ht="35.25" hidden="1" customHeight="1" x14ac:dyDescent="0.3">
      <c r="A244" s="82">
        <f t="shared" si="3"/>
        <v>242</v>
      </c>
      <c r="B244" s="138">
        <v>68081</v>
      </c>
      <c r="C244" s="139" t="s">
        <v>1169</v>
      </c>
      <c r="D244" s="139" t="s">
        <v>844</v>
      </c>
      <c r="E244" s="139" t="s">
        <v>881</v>
      </c>
      <c r="F244" s="138">
        <v>50020030</v>
      </c>
      <c r="G244" s="139" t="s">
        <v>1540</v>
      </c>
      <c r="H244" s="138" t="s">
        <v>882</v>
      </c>
      <c r="I244" s="139" t="s">
        <v>1381</v>
      </c>
      <c r="J244" s="138" t="s">
        <v>883</v>
      </c>
      <c r="K244" s="138">
        <v>19</v>
      </c>
      <c r="L244" s="139" t="s">
        <v>55</v>
      </c>
      <c r="M244" s="139" t="s">
        <v>846</v>
      </c>
      <c r="N244" s="138">
        <v>1905</v>
      </c>
      <c r="O244" s="139" t="s">
        <v>1538</v>
      </c>
      <c r="P244" s="138">
        <v>1905020</v>
      </c>
      <c r="Q244" s="139" t="s">
        <v>1541</v>
      </c>
      <c r="R244" s="138">
        <v>190502000</v>
      </c>
      <c r="S244" s="139" t="s">
        <v>1542</v>
      </c>
      <c r="T244" s="140" t="s">
        <v>885</v>
      </c>
      <c r="U244" s="139" t="s">
        <v>854</v>
      </c>
      <c r="V244" s="139">
        <v>1</v>
      </c>
      <c r="W244" s="139" t="s">
        <v>574</v>
      </c>
      <c r="X244" s="139" t="s">
        <v>1978</v>
      </c>
      <c r="Y244" s="138">
        <v>0.25</v>
      </c>
      <c r="Z244" s="138">
        <v>0.25</v>
      </c>
      <c r="AA244" s="138">
        <v>0.25</v>
      </c>
      <c r="AB244" s="138">
        <v>0.25</v>
      </c>
      <c r="AC244" s="138">
        <v>1</v>
      </c>
      <c r="AD244" s="139">
        <v>64061032.446655191</v>
      </c>
      <c r="AE244" s="139">
        <v>65982863.420054846</v>
      </c>
      <c r="AF244" s="139">
        <v>67962349.322656497</v>
      </c>
      <c r="AG244" s="139">
        <v>70001219.802336186</v>
      </c>
      <c r="AH244" s="74">
        <v>268007464.99170271</v>
      </c>
      <c r="AI244" s="124"/>
      <c r="AJ244" s="76"/>
      <c r="AK244" s="128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</row>
    <row r="245" spans="1:51" s="60" customFormat="1" ht="35.25" hidden="1" customHeight="1" x14ac:dyDescent="0.3">
      <c r="A245" s="82">
        <f t="shared" si="3"/>
        <v>243</v>
      </c>
      <c r="B245" s="138">
        <v>68081</v>
      </c>
      <c r="C245" s="139" t="s">
        <v>1169</v>
      </c>
      <c r="D245" s="139" t="s">
        <v>844</v>
      </c>
      <c r="E245" s="139" t="s">
        <v>881</v>
      </c>
      <c r="F245" s="138">
        <v>50020030</v>
      </c>
      <c r="G245" s="139" t="s">
        <v>1540</v>
      </c>
      <c r="H245" s="138" t="s">
        <v>882</v>
      </c>
      <c r="I245" s="139" t="s">
        <v>1381</v>
      </c>
      <c r="J245" s="138" t="s">
        <v>883</v>
      </c>
      <c r="K245" s="138">
        <v>19</v>
      </c>
      <c r="L245" s="139" t="s">
        <v>55</v>
      </c>
      <c r="M245" s="139" t="s">
        <v>846</v>
      </c>
      <c r="N245" s="138">
        <v>1905</v>
      </c>
      <c r="O245" s="139" t="s">
        <v>1538</v>
      </c>
      <c r="P245" s="138">
        <v>1905020</v>
      </c>
      <c r="Q245" s="139" t="s">
        <v>1541</v>
      </c>
      <c r="R245" s="138">
        <v>190502001</v>
      </c>
      <c r="S245" s="139" t="s">
        <v>1543</v>
      </c>
      <c r="T245" s="140" t="s">
        <v>886</v>
      </c>
      <c r="U245" s="139">
        <v>1</v>
      </c>
      <c r="V245" s="139">
        <v>1</v>
      </c>
      <c r="W245" s="139" t="s">
        <v>786</v>
      </c>
      <c r="X245" s="139" t="s">
        <v>1978</v>
      </c>
      <c r="Y245" s="138">
        <v>0.25</v>
      </c>
      <c r="Z245" s="138">
        <v>0.25</v>
      </c>
      <c r="AA245" s="138">
        <v>0.25</v>
      </c>
      <c r="AB245" s="138">
        <v>0.25</v>
      </c>
      <c r="AC245" s="138">
        <v>1</v>
      </c>
      <c r="AD245" s="139">
        <v>26239115.445497822</v>
      </c>
      <c r="AE245" s="139">
        <v>27026288.908862758</v>
      </c>
      <c r="AF245" s="139">
        <v>27837077.576128639</v>
      </c>
      <c r="AG245" s="139">
        <v>28672189.903412499</v>
      </c>
      <c r="AH245" s="74">
        <v>109774671.8339017</v>
      </c>
      <c r="AI245" s="124"/>
      <c r="AJ245" s="76"/>
      <c r="AK245" s="128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</row>
    <row r="246" spans="1:51" s="60" customFormat="1" ht="35.25" hidden="1" customHeight="1" x14ac:dyDescent="0.3">
      <c r="A246" s="82">
        <f t="shared" si="3"/>
        <v>244</v>
      </c>
      <c r="B246" s="138">
        <v>68081</v>
      </c>
      <c r="C246" s="139" t="s">
        <v>1169</v>
      </c>
      <c r="D246" s="139" t="s">
        <v>844</v>
      </c>
      <c r="E246" s="139" t="s">
        <v>881</v>
      </c>
      <c r="F246" s="138">
        <v>50020030</v>
      </c>
      <c r="G246" s="139" t="s">
        <v>1540</v>
      </c>
      <c r="H246" s="138" t="s">
        <v>882</v>
      </c>
      <c r="I246" s="139" t="s">
        <v>1381</v>
      </c>
      <c r="J246" s="138" t="s">
        <v>883</v>
      </c>
      <c r="K246" s="138">
        <v>19</v>
      </c>
      <c r="L246" s="139" t="s">
        <v>55</v>
      </c>
      <c r="M246" s="139" t="s">
        <v>846</v>
      </c>
      <c r="N246" s="138">
        <v>1905</v>
      </c>
      <c r="O246" s="139" t="s">
        <v>1538</v>
      </c>
      <c r="P246" s="138">
        <v>1905020</v>
      </c>
      <c r="Q246" s="139" t="s">
        <v>1541</v>
      </c>
      <c r="R246" s="138">
        <v>190502001</v>
      </c>
      <c r="S246" s="139" t="s">
        <v>1543</v>
      </c>
      <c r="T246" s="140" t="s">
        <v>887</v>
      </c>
      <c r="U246" s="139">
        <v>1</v>
      </c>
      <c r="V246" s="139">
        <v>1</v>
      </c>
      <c r="W246" s="139" t="s">
        <v>786</v>
      </c>
      <c r="X246" s="139" t="s">
        <v>1978</v>
      </c>
      <c r="Y246" s="138">
        <v>0.25</v>
      </c>
      <c r="Z246" s="138">
        <v>0.25</v>
      </c>
      <c r="AA246" s="138">
        <v>0.25</v>
      </c>
      <c r="AB246" s="138">
        <v>0.25</v>
      </c>
      <c r="AC246" s="138">
        <v>1</v>
      </c>
      <c r="AD246" s="139">
        <v>41570578.414743632</v>
      </c>
      <c r="AE246" s="139">
        <v>42817695.767185941</v>
      </c>
      <c r="AF246" s="139">
        <v>44102226.640201516</v>
      </c>
      <c r="AG246" s="139">
        <v>45425293.439407565</v>
      </c>
      <c r="AH246" s="74">
        <v>173915794.26153865</v>
      </c>
      <c r="AI246" s="124"/>
      <c r="AJ246" s="76"/>
      <c r="AK246" s="128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</row>
    <row r="247" spans="1:51" s="60" customFormat="1" ht="35.25" hidden="1" customHeight="1" x14ac:dyDescent="0.3">
      <c r="A247" s="82">
        <f t="shared" si="3"/>
        <v>245</v>
      </c>
      <c r="B247" s="138">
        <v>68081</v>
      </c>
      <c r="C247" s="139" t="s">
        <v>1169</v>
      </c>
      <c r="D247" s="139" t="s">
        <v>844</v>
      </c>
      <c r="E247" s="139" t="s">
        <v>881</v>
      </c>
      <c r="F247" s="138">
        <v>50020030</v>
      </c>
      <c r="G247" s="139" t="s">
        <v>1540</v>
      </c>
      <c r="H247" s="138" t="s">
        <v>882</v>
      </c>
      <c r="I247" s="139" t="s">
        <v>1381</v>
      </c>
      <c r="J247" s="138" t="s">
        <v>883</v>
      </c>
      <c r="K247" s="138">
        <v>19</v>
      </c>
      <c r="L247" s="139" t="s">
        <v>55</v>
      </c>
      <c r="M247" s="139" t="s">
        <v>846</v>
      </c>
      <c r="N247" s="138">
        <v>1905</v>
      </c>
      <c r="O247" s="139" t="s">
        <v>1538</v>
      </c>
      <c r="P247" s="138">
        <v>1905020</v>
      </c>
      <c r="Q247" s="139" t="s">
        <v>1541</v>
      </c>
      <c r="R247" s="138">
        <v>190502002</v>
      </c>
      <c r="S247" s="139" t="s">
        <v>1544</v>
      </c>
      <c r="T247" s="140" t="s">
        <v>888</v>
      </c>
      <c r="U247" s="139" t="s">
        <v>854</v>
      </c>
      <c r="V247" s="139">
        <v>1</v>
      </c>
      <c r="W247" s="139" t="s">
        <v>574</v>
      </c>
      <c r="X247" s="139" t="s">
        <v>1978</v>
      </c>
      <c r="Y247" s="138">
        <v>0.25</v>
      </c>
      <c r="Z247" s="138">
        <v>0.25</v>
      </c>
      <c r="AA247" s="138">
        <v>0.25</v>
      </c>
      <c r="AB247" s="138">
        <v>0.25</v>
      </c>
      <c r="AC247" s="138">
        <v>1</v>
      </c>
      <c r="AD247" s="139">
        <v>41570578.414743632</v>
      </c>
      <c r="AE247" s="139">
        <v>42817695.767185941</v>
      </c>
      <c r="AF247" s="139">
        <v>44102226.640201516</v>
      </c>
      <c r="AG247" s="139">
        <v>45425293.439407565</v>
      </c>
      <c r="AH247" s="74">
        <v>173915794.26153865</v>
      </c>
      <c r="AI247" s="124"/>
      <c r="AJ247" s="76"/>
      <c r="AK247" s="128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</row>
    <row r="248" spans="1:51" s="60" customFormat="1" ht="35.25" hidden="1" customHeight="1" x14ac:dyDescent="0.3">
      <c r="A248" s="82">
        <f t="shared" si="3"/>
        <v>246</v>
      </c>
      <c r="B248" s="138">
        <v>68081</v>
      </c>
      <c r="C248" s="139" t="s">
        <v>1169</v>
      </c>
      <c r="D248" s="139" t="s">
        <v>844</v>
      </c>
      <c r="E248" s="139" t="s">
        <v>845</v>
      </c>
      <c r="F248" s="138">
        <v>50020001</v>
      </c>
      <c r="G248" s="139" t="s">
        <v>1527</v>
      </c>
      <c r="H248" s="138" t="s">
        <v>1860</v>
      </c>
      <c r="I248" s="139" t="s">
        <v>1528</v>
      </c>
      <c r="J248" s="138" t="s">
        <v>1860</v>
      </c>
      <c r="K248" s="138">
        <v>19</v>
      </c>
      <c r="L248" s="139" t="s">
        <v>55</v>
      </c>
      <c r="M248" s="139" t="s">
        <v>846</v>
      </c>
      <c r="N248" s="138">
        <v>1905</v>
      </c>
      <c r="O248" s="139" t="s">
        <v>1538</v>
      </c>
      <c r="P248" s="138">
        <v>1905037</v>
      </c>
      <c r="Q248" s="139" t="s">
        <v>1274</v>
      </c>
      <c r="R248" s="138">
        <v>190503701</v>
      </c>
      <c r="S248" s="139" t="s">
        <v>1545</v>
      </c>
      <c r="T248" s="140" t="s">
        <v>889</v>
      </c>
      <c r="U248" s="139" t="s">
        <v>854</v>
      </c>
      <c r="V248" s="139">
        <v>1</v>
      </c>
      <c r="W248" s="139" t="s">
        <v>574</v>
      </c>
      <c r="X248" s="139" t="s">
        <v>1978</v>
      </c>
      <c r="Y248" s="138">
        <v>0.25</v>
      </c>
      <c r="Z248" s="138">
        <v>0.25</v>
      </c>
      <c r="AA248" s="138">
        <v>0.25</v>
      </c>
      <c r="AB248" s="138">
        <v>0.25</v>
      </c>
      <c r="AC248" s="138">
        <v>1</v>
      </c>
      <c r="AD248" s="139">
        <v>537833983.04867995</v>
      </c>
      <c r="AE248" s="139">
        <v>553969002.54014039</v>
      </c>
      <c r="AF248" s="139">
        <v>570588072.61634457</v>
      </c>
      <c r="AG248" s="139">
        <v>587705714.79483485</v>
      </c>
      <c r="AH248" s="74">
        <v>2250096773</v>
      </c>
      <c r="AI248" s="124"/>
      <c r="AJ248" s="76"/>
      <c r="AK248" s="128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</row>
    <row r="249" spans="1:51" s="60" customFormat="1" ht="35.25" hidden="1" customHeight="1" x14ac:dyDescent="0.3">
      <c r="A249" s="82">
        <f t="shared" si="3"/>
        <v>247</v>
      </c>
      <c r="B249" s="138">
        <v>68081</v>
      </c>
      <c r="C249" s="139" t="s">
        <v>1169</v>
      </c>
      <c r="D249" s="139" t="s">
        <v>844</v>
      </c>
      <c r="E249" s="139" t="s">
        <v>890</v>
      </c>
      <c r="F249" s="138">
        <v>50020078</v>
      </c>
      <c r="G249" s="139" t="s">
        <v>1546</v>
      </c>
      <c r="H249" s="138">
        <v>0.45</v>
      </c>
      <c r="I249" s="139" t="s">
        <v>828</v>
      </c>
      <c r="J249" s="138" t="s">
        <v>891</v>
      </c>
      <c r="K249" s="138">
        <v>19</v>
      </c>
      <c r="L249" s="139" t="s">
        <v>55</v>
      </c>
      <c r="M249" s="139" t="s">
        <v>846</v>
      </c>
      <c r="N249" s="138">
        <v>1905</v>
      </c>
      <c r="O249" s="139" t="s">
        <v>1538</v>
      </c>
      <c r="P249" s="138">
        <v>1905023</v>
      </c>
      <c r="Q249" s="139" t="s">
        <v>1547</v>
      </c>
      <c r="R249" s="138">
        <v>190502301</v>
      </c>
      <c r="S249" s="139" t="s">
        <v>1548</v>
      </c>
      <c r="T249" s="140" t="s">
        <v>892</v>
      </c>
      <c r="U249" s="139" t="s">
        <v>854</v>
      </c>
      <c r="V249" s="139">
        <v>1</v>
      </c>
      <c r="W249" s="139" t="s">
        <v>574</v>
      </c>
      <c r="X249" s="139" t="s">
        <v>1978</v>
      </c>
      <c r="Y249" s="138">
        <v>0.25</v>
      </c>
      <c r="Z249" s="138">
        <v>0.25</v>
      </c>
      <c r="AA249" s="138">
        <v>0.25</v>
      </c>
      <c r="AB249" s="138">
        <v>0.25</v>
      </c>
      <c r="AC249" s="138">
        <v>1</v>
      </c>
      <c r="AD249" s="139">
        <v>4375210.9699960947</v>
      </c>
      <c r="AE249" s="139">
        <v>4506467.2990959771</v>
      </c>
      <c r="AF249" s="139">
        <v>4641661.3180688564</v>
      </c>
      <c r="AG249" s="139">
        <v>4780911.1576109221</v>
      </c>
      <c r="AH249" s="74">
        <v>18304250.744771849</v>
      </c>
      <c r="AI249" s="124"/>
      <c r="AJ249" s="76"/>
      <c r="AK249" s="128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</row>
    <row r="250" spans="1:51" s="60" customFormat="1" ht="35.25" hidden="1" customHeight="1" x14ac:dyDescent="0.3">
      <c r="A250" s="82">
        <f t="shared" si="3"/>
        <v>248</v>
      </c>
      <c r="B250" s="138">
        <v>68081</v>
      </c>
      <c r="C250" s="139" t="s">
        <v>1169</v>
      </c>
      <c r="D250" s="139" t="s">
        <v>844</v>
      </c>
      <c r="E250" s="139" t="s">
        <v>845</v>
      </c>
      <c r="F250" s="138">
        <v>50020001</v>
      </c>
      <c r="G250" s="139" t="s">
        <v>1527</v>
      </c>
      <c r="H250" s="138" t="s">
        <v>1860</v>
      </c>
      <c r="I250" s="139" t="s">
        <v>1528</v>
      </c>
      <c r="J250" s="138" t="s">
        <v>1860</v>
      </c>
      <c r="K250" s="138">
        <v>19</v>
      </c>
      <c r="L250" s="139" t="s">
        <v>55</v>
      </c>
      <c r="M250" s="139" t="s">
        <v>846</v>
      </c>
      <c r="N250" s="138">
        <v>1905</v>
      </c>
      <c r="O250" s="139" t="s">
        <v>1538</v>
      </c>
      <c r="P250" s="138">
        <v>1905023</v>
      </c>
      <c r="Q250" s="139" t="s">
        <v>1547</v>
      </c>
      <c r="R250" s="138">
        <v>190502301</v>
      </c>
      <c r="S250" s="139" t="s">
        <v>1548</v>
      </c>
      <c r="T250" s="140" t="s">
        <v>893</v>
      </c>
      <c r="U250" s="139" t="s">
        <v>854</v>
      </c>
      <c r="V250" s="139">
        <v>1</v>
      </c>
      <c r="W250" s="139" t="s">
        <v>574</v>
      </c>
      <c r="X250" s="139" t="s">
        <v>1978</v>
      </c>
      <c r="Y250" s="138">
        <v>0.25</v>
      </c>
      <c r="Z250" s="138">
        <v>0.25</v>
      </c>
      <c r="AA250" s="138">
        <v>0.25</v>
      </c>
      <c r="AB250" s="138">
        <v>0.25</v>
      </c>
      <c r="AC250" s="138">
        <v>1</v>
      </c>
      <c r="AD250" s="139">
        <v>40722198.965313703</v>
      </c>
      <c r="AE250" s="139">
        <v>41943864.934273116</v>
      </c>
      <c r="AF250" s="139">
        <v>43202180.882301308</v>
      </c>
      <c r="AG250" s="139">
        <v>44498246.308770344</v>
      </c>
      <c r="AH250" s="74">
        <v>170366491.09065849</v>
      </c>
      <c r="AI250" s="124"/>
      <c r="AJ250" s="76"/>
      <c r="AK250" s="128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</row>
    <row r="251" spans="1:51" s="60" customFormat="1" ht="35.25" hidden="1" customHeight="1" x14ac:dyDescent="0.3">
      <c r="A251" s="82">
        <f t="shared" si="3"/>
        <v>249</v>
      </c>
      <c r="B251" s="138">
        <v>68081</v>
      </c>
      <c r="C251" s="139" t="s">
        <v>1169</v>
      </c>
      <c r="D251" s="139" t="s">
        <v>844</v>
      </c>
      <c r="E251" s="139" t="s">
        <v>894</v>
      </c>
      <c r="F251" s="138">
        <v>50020014</v>
      </c>
      <c r="G251" s="139" t="s">
        <v>1549</v>
      </c>
      <c r="H251" s="138" t="s">
        <v>1861</v>
      </c>
      <c r="I251" s="139" t="s">
        <v>1550</v>
      </c>
      <c r="J251" s="138" t="s">
        <v>1861</v>
      </c>
      <c r="K251" s="138">
        <v>19</v>
      </c>
      <c r="L251" s="139" t="s">
        <v>55</v>
      </c>
      <c r="M251" s="139" t="s">
        <v>846</v>
      </c>
      <c r="N251" s="138">
        <v>1905</v>
      </c>
      <c r="O251" s="139" t="s">
        <v>1538</v>
      </c>
      <c r="P251" s="138">
        <v>1905023</v>
      </c>
      <c r="Q251" s="139" t="s">
        <v>1547</v>
      </c>
      <c r="R251" s="138">
        <v>190502302</v>
      </c>
      <c r="S251" s="139" t="s">
        <v>1551</v>
      </c>
      <c r="T251" s="140" t="s">
        <v>895</v>
      </c>
      <c r="U251" s="139" t="s">
        <v>854</v>
      </c>
      <c r="V251" s="139">
        <v>1</v>
      </c>
      <c r="W251" s="139" t="s">
        <v>574</v>
      </c>
      <c r="X251" s="139" t="s">
        <v>1978</v>
      </c>
      <c r="Y251" s="138">
        <v>0.25</v>
      </c>
      <c r="Z251" s="138">
        <v>0.25</v>
      </c>
      <c r="AA251" s="138">
        <v>0.25</v>
      </c>
      <c r="AB251" s="138">
        <v>0.25</v>
      </c>
      <c r="AC251" s="138">
        <v>1</v>
      </c>
      <c r="AD251" s="139">
        <v>40722198.965313703</v>
      </c>
      <c r="AE251" s="139">
        <v>41943864.934273116</v>
      </c>
      <c r="AF251" s="139">
        <v>43202180.882301308</v>
      </c>
      <c r="AG251" s="139">
        <v>44498246.308770344</v>
      </c>
      <c r="AH251" s="74">
        <v>170366491.09065849</v>
      </c>
      <c r="AI251" s="124"/>
      <c r="AJ251" s="76"/>
      <c r="AK251" s="128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</row>
    <row r="252" spans="1:51" s="60" customFormat="1" ht="35.25" hidden="1" customHeight="1" x14ac:dyDescent="0.3">
      <c r="A252" s="82">
        <f t="shared" si="3"/>
        <v>250</v>
      </c>
      <c r="B252" s="138">
        <v>68081</v>
      </c>
      <c r="C252" s="139" t="s">
        <v>1169</v>
      </c>
      <c r="D252" s="139" t="s">
        <v>844</v>
      </c>
      <c r="E252" s="139" t="s">
        <v>896</v>
      </c>
      <c r="F252" s="138">
        <v>50020001</v>
      </c>
      <c r="G252" s="139" t="s">
        <v>1527</v>
      </c>
      <c r="H252" s="138" t="s">
        <v>1862</v>
      </c>
      <c r="I252" s="139" t="s">
        <v>1528</v>
      </c>
      <c r="J252" s="138" t="s">
        <v>1862</v>
      </c>
      <c r="K252" s="138">
        <v>19</v>
      </c>
      <c r="L252" s="139" t="s">
        <v>55</v>
      </c>
      <c r="M252" s="139" t="s">
        <v>846</v>
      </c>
      <c r="N252" s="138">
        <v>1905</v>
      </c>
      <c r="O252" s="139" t="s">
        <v>1538</v>
      </c>
      <c r="P252" s="138">
        <v>1905023</v>
      </c>
      <c r="Q252" s="139" t="s">
        <v>1547</v>
      </c>
      <c r="R252" s="138">
        <v>190502302</v>
      </c>
      <c r="S252" s="139" t="s">
        <v>1551</v>
      </c>
      <c r="T252" s="140" t="s">
        <v>897</v>
      </c>
      <c r="U252" s="139" t="s">
        <v>854</v>
      </c>
      <c r="V252" s="139">
        <v>1</v>
      </c>
      <c r="W252" s="139" t="s">
        <v>574</v>
      </c>
      <c r="X252" s="139" t="s">
        <v>1978</v>
      </c>
      <c r="Y252" s="138">
        <v>0.25</v>
      </c>
      <c r="Z252" s="138">
        <v>0.25</v>
      </c>
      <c r="AA252" s="138">
        <v>0.25</v>
      </c>
      <c r="AB252" s="138">
        <v>0.25</v>
      </c>
      <c r="AC252" s="138">
        <v>1</v>
      </c>
      <c r="AD252" s="139">
        <v>40722198.965313703</v>
      </c>
      <c r="AE252" s="139">
        <v>41943864.934273116</v>
      </c>
      <c r="AF252" s="139">
        <v>43202180.882301308</v>
      </c>
      <c r="AG252" s="139">
        <v>44498246.308770344</v>
      </c>
      <c r="AH252" s="74">
        <v>170366491.09065849</v>
      </c>
      <c r="AI252" s="124"/>
      <c r="AJ252" s="76"/>
      <c r="AK252" s="128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</row>
    <row r="253" spans="1:51" s="60" customFormat="1" ht="35.25" hidden="1" customHeight="1" x14ac:dyDescent="0.3">
      <c r="A253" s="82">
        <f t="shared" si="3"/>
        <v>251</v>
      </c>
      <c r="B253" s="138">
        <v>68081</v>
      </c>
      <c r="C253" s="139" t="s">
        <v>1169</v>
      </c>
      <c r="D253" s="139" t="s">
        <v>844</v>
      </c>
      <c r="E253" s="139" t="s">
        <v>898</v>
      </c>
      <c r="F253" s="138">
        <v>50020001</v>
      </c>
      <c r="G253" s="139" t="s">
        <v>1527</v>
      </c>
      <c r="H253" s="138" t="s">
        <v>1863</v>
      </c>
      <c r="I253" s="139" t="s">
        <v>1528</v>
      </c>
      <c r="J253" s="138" t="s">
        <v>1863</v>
      </c>
      <c r="K253" s="138">
        <v>19</v>
      </c>
      <c r="L253" s="139" t="s">
        <v>55</v>
      </c>
      <c r="M253" s="139" t="s">
        <v>846</v>
      </c>
      <c r="N253" s="138">
        <v>1905</v>
      </c>
      <c r="O253" s="139" t="s">
        <v>1538</v>
      </c>
      <c r="P253" s="138">
        <v>1905023</v>
      </c>
      <c r="Q253" s="139" t="s">
        <v>1547</v>
      </c>
      <c r="R253" s="138">
        <v>190502302</v>
      </c>
      <c r="S253" s="139" t="s">
        <v>1551</v>
      </c>
      <c r="T253" s="140" t="s">
        <v>899</v>
      </c>
      <c r="U253" s="139" t="s">
        <v>854</v>
      </c>
      <c r="V253" s="139">
        <v>1</v>
      </c>
      <c r="W253" s="139" t="s">
        <v>574</v>
      </c>
      <c r="X253" s="139" t="s">
        <v>1978</v>
      </c>
      <c r="Y253" s="138">
        <v>0.25</v>
      </c>
      <c r="Z253" s="138">
        <v>0.25</v>
      </c>
      <c r="AA253" s="138">
        <v>0.25</v>
      </c>
      <c r="AB253" s="138">
        <v>0.25</v>
      </c>
      <c r="AC253" s="138">
        <v>1</v>
      </c>
      <c r="AD253" s="139">
        <v>40722198.965313703</v>
      </c>
      <c r="AE253" s="139">
        <v>41943864.934273116</v>
      </c>
      <c r="AF253" s="139">
        <v>43202180.882301308</v>
      </c>
      <c r="AG253" s="139">
        <v>44498246.308770344</v>
      </c>
      <c r="AH253" s="74">
        <v>170366491.09065849</v>
      </c>
      <c r="AI253" s="124"/>
      <c r="AJ253" s="76"/>
      <c r="AK253" s="128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</row>
    <row r="254" spans="1:51" s="60" customFormat="1" ht="35.25" hidden="1" customHeight="1" x14ac:dyDescent="0.3">
      <c r="A254" s="82">
        <f t="shared" si="3"/>
        <v>252</v>
      </c>
      <c r="B254" s="138">
        <v>68081</v>
      </c>
      <c r="C254" s="139" t="s">
        <v>1169</v>
      </c>
      <c r="D254" s="139" t="s">
        <v>844</v>
      </c>
      <c r="E254" s="139" t="s">
        <v>900</v>
      </c>
      <c r="F254" s="138">
        <v>50020029</v>
      </c>
      <c r="G254" s="139" t="s">
        <v>1552</v>
      </c>
      <c r="H254" s="138" t="s">
        <v>1864</v>
      </c>
      <c r="I254" s="139" t="s">
        <v>1553</v>
      </c>
      <c r="J254" s="138" t="s">
        <v>1864</v>
      </c>
      <c r="K254" s="138">
        <v>19</v>
      </c>
      <c r="L254" s="139" t="s">
        <v>55</v>
      </c>
      <c r="M254" s="139" t="s">
        <v>846</v>
      </c>
      <c r="N254" s="138">
        <v>1905</v>
      </c>
      <c r="O254" s="139" t="s">
        <v>1538</v>
      </c>
      <c r="P254" s="138">
        <v>1905023</v>
      </c>
      <c r="Q254" s="139" t="s">
        <v>1547</v>
      </c>
      <c r="R254" s="138">
        <v>190502302</v>
      </c>
      <c r="S254" s="139" t="s">
        <v>1551</v>
      </c>
      <c r="T254" s="140" t="s">
        <v>901</v>
      </c>
      <c r="U254" s="139" t="s">
        <v>854</v>
      </c>
      <c r="V254" s="139">
        <v>1</v>
      </c>
      <c r="W254" s="139" t="s">
        <v>574</v>
      </c>
      <c r="X254" s="139" t="s">
        <v>1978</v>
      </c>
      <c r="Y254" s="138">
        <v>0.25</v>
      </c>
      <c r="Z254" s="138">
        <v>0.25</v>
      </c>
      <c r="AA254" s="138">
        <v>0.25</v>
      </c>
      <c r="AB254" s="138">
        <v>0.25</v>
      </c>
      <c r="AC254" s="138">
        <v>1</v>
      </c>
      <c r="AD254" s="139">
        <v>40722198.965313703</v>
      </c>
      <c r="AE254" s="139">
        <v>41943864.934273116</v>
      </c>
      <c r="AF254" s="139">
        <v>43202180.882301308</v>
      </c>
      <c r="AG254" s="139">
        <v>44498246.308770344</v>
      </c>
      <c r="AH254" s="74">
        <v>170366491.09065849</v>
      </c>
      <c r="AI254" s="124"/>
      <c r="AJ254" s="76"/>
      <c r="AK254" s="128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</row>
    <row r="255" spans="1:51" s="60" customFormat="1" ht="35.25" hidden="1" customHeight="1" x14ac:dyDescent="0.3">
      <c r="A255" s="82">
        <f t="shared" si="3"/>
        <v>253</v>
      </c>
      <c r="B255" s="138">
        <v>68081</v>
      </c>
      <c r="C255" s="139" t="s">
        <v>1169</v>
      </c>
      <c r="D255" s="139" t="s">
        <v>844</v>
      </c>
      <c r="E255" s="139" t="s">
        <v>902</v>
      </c>
      <c r="F255" s="138">
        <v>50020027</v>
      </c>
      <c r="G255" s="139" t="s">
        <v>1554</v>
      </c>
      <c r="H255" s="138" t="s">
        <v>1865</v>
      </c>
      <c r="I255" s="139" t="s">
        <v>1555</v>
      </c>
      <c r="J255" s="138" t="s">
        <v>1865</v>
      </c>
      <c r="K255" s="138">
        <v>19</v>
      </c>
      <c r="L255" s="139" t="s">
        <v>55</v>
      </c>
      <c r="M255" s="139" t="s">
        <v>846</v>
      </c>
      <c r="N255" s="138">
        <v>1905</v>
      </c>
      <c r="O255" s="139" t="s">
        <v>1538</v>
      </c>
      <c r="P255" s="138">
        <v>1905023</v>
      </c>
      <c r="Q255" s="139" t="s">
        <v>1547</v>
      </c>
      <c r="R255" s="138">
        <v>190502302</v>
      </c>
      <c r="S255" s="139" t="s">
        <v>1551</v>
      </c>
      <c r="T255" s="140" t="s">
        <v>903</v>
      </c>
      <c r="U255" s="139" t="s">
        <v>854</v>
      </c>
      <c r="V255" s="139">
        <v>1</v>
      </c>
      <c r="W255" s="139" t="s">
        <v>574</v>
      </c>
      <c r="X255" s="139" t="s">
        <v>1978</v>
      </c>
      <c r="Y255" s="138">
        <v>0.25</v>
      </c>
      <c r="Z255" s="138">
        <v>0.25</v>
      </c>
      <c r="AA255" s="138">
        <v>0.25</v>
      </c>
      <c r="AB255" s="138">
        <v>0.25</v>
      </c>
      <c r="AC255" s="138">
        <v>1</v>
      </c>
      <c r="AD255" s="139">
        <v>40722198.965313703</v>
      </c>
      <c r="AE255" s="139">
        <v>41943864.934273116</v>
      </c>
      <c r="AF255" s="139">
        <v>43202180.882301308</v>
      </c>
      <c r="AG255" s="139">
        <v>44498246.308770344</v>
      </c>
      <c r="AH255" s="74">
        <v>170366491.09065849</v>
      </c>
      <c r="AI255" s="124"/>
      <c r="AJ255" s="76"/>
      <c r="AK255" s="128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</row>
    <row r="256" spans="1:51" s="60" customFormat="1" ht="35.25" hidden="1" customHeight="1" x14ac:dyDescent="0.3">
      <c r="A256" s="82">
        <f t="shared" si="3"/>
        <v>254</v>
      </c>
      <c r="B256" s="138">
        <v>68081</v>
      </c>
      <c r="C256" s="139" t="s">
        <v>1169</v>
      </c>
      <c r="D256" s="139" t="s">
        <v>844</v>
      </c>
      <c r="E256" s="139" t="s">
        <v>904</v>
      </c>
      <c r="F256" s="138">
        <v>50020028</v>
      </c>
      <c r="G256" s="139" t="s">
        <v>1556</v>
      </c>
      <c r="H256" s="138" t="s">
        <v>1866</v>
      </c>
      <c r="I256" s="139" t="s">
        <v>1555</v>
      </c>
      <c r="J256" s="138" t="s">
        <v>1866</v>
      </c>
      <c r="K256" s="138">
        <v>19</v>
      </c>
      <c r="L256" s="139" t="s">
        <v>55</v>
      </c>
      <c r="M256" s="139" t="s">
        <v>846</v>
      </c>
      <c r="N256" s="138">
        <v>1905</v>
      </c>
      <c r="O256" s="139" t="s">
        <v>1538</v>
      </c>
      <c r="P256" s="138">
        <v>1905023</v>
      </c>
      <c r="Q256" s="139" t="s">
        <v>1547</v>
      </c>
      <c r="R256" s="138">
        <v>190502302</v>
      </c>
      <c r="S256" s="139" t="s">
        <v>1551</v>
      </c>
      <c r="T256" s="140" t="s">
        <v>905</v>
      </c>
      <c r="U256" s="139" t="s">
        <v>854</v>
      </c>
      <c r="V256" s="139">
        <v>1</v>
      </c>
      <c r="W256" s="139" t="s">
        <v>574</v>
      </c>
      <c r="X256" s="139" t="s">
        <v>1978</v>
      </c>
      <c r="Y256" s="138">
        <v>0.25</v>
      </c>
      <c r="Z256" s="138">
        <v>0.25</v>
      </c>
      <c r="AA256" s="138">
        <v>0.25</v>
      </c>
      <c r="AB256" s="138">
        <v>0.25</v>
      </c>
      <c r="AC256" s="138">
        <v>1</v>
      </c>
      <c r="AD256" s="139">
        <v>40722198.965313703</v>
      </c>
      <c r="AE256" s="139">
        <v>41943864.934273116</v>
      </c>
      <c r="AF256" s="139">
        <v>43202180.882301308</v>
      </c>
      <c r="AG256" s="139">
        <v>44498246.308770344</v>
      </c>
      <c r="AH256" s="74">
        <v>170366491.09065849</v>
      </c>
      <c r="AI256" s="124"/>
      <c r="AJ256" s="76"/>
      <c r="AK256" s="128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</row>
    <row r="257" spans="1:51" s="60" customFormat="1" ht="35.25" hidden="1" customHeight="1" x14ac:dyDescent="0.3">
      <c r="A257" s="82">
        <f t="shared" si="3"/>
        <v>255</v>
      </c>
      <c r="B257" s="138">
        <v>68081</v>
      </c>
      <c r="C257" s="139" t="s">
        <v>1169</v>
      </c>
      <c r="D257" s="139" t="s">
        <v>844</v>
      </c>
      <c r="E257" s="139" t="s">
        <v>906</v>
      </c>
      <c r="F257" s="138">
        <v>50020017</v>
      </c>
      <c r="G257" s="139" t="s">
        <v>1557</v>
      </c>
      <c r="H257" s="138" t="s">
        <v>1867</v>
      </c>
      <c r="I257" s="139" t="s">
        <v>1550</v>
      </c>
      <c r="J257" s="138" t="s">
        <v>1867</v>
      </c>
      <c r="K257" s="138">
        <v>19</v>
      </c>
      <c r="L257" s="139" t="s">
        <v>55</v>
      </c>
      <c r="M257" s="139" t="s">
        <v>846</v>
      </c>
      <c r="N257" s="138">
        <v>1905</v>
      </c>
      <c r="O257" s="139" t="s">
        <v>1538</v>
      </c>
      <c r="P257" s="138">
        <v>1905028</v>
      </c>
      <c r="Q257" s="139" t="s">
        <v>1558</v>
      </c>
      <c r="R257" s="138">
        <v>190502800</v>
      </c>
      <c r="S257" s="139" t="s">
        <v>1559</v>
      </c>
      <c r="T257" s="140" t="s">
        <v>907</v>
      </c>
      <c r="U257" s="139" t="s">
        <v>854</v>
      </c>
      <c r="V257" s="139">
        <v>1</v>
      </c>
      <c r="W257" s="139" t="s">
        <v>574</v>
      </c>
      <c r="X257" s="139" t="s">
        <v>1978</v>
      </c>
      <c r="Y257" s="138">
        <v>0.25</v>
      </c>
      <c r="Z257" s="138">
        <v>0.25</v>
      </c>
      <c r="AA257" s="138">
        <v>0.25</v>
      </c>
      <c r="AB257" s="138">
        <v>0.25</v>
      </c>
      <c r="AC257" s="138">
        <v>1</v>
      </c>
      <c r="AD257" s="139">
        <v>178159622.02175286</v>
      </c>
      <c r="AE257" s="139">
        <v>183504410.68240544</v>
      </c>
      <c r="AF257" s="139">
        <v>189009543.00287759</v>
      </c>
      <c r="AG257" s="139">
        <v>194679829.29296392</v>
      </c>
      <c r="AH257" s="74">
        <v>745353404.99999976</v>
      </c>
      <c r="AI257" s="124"/>
      <c r="AJ257" s="76"/>
      <c r="AK257" s="128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</row>
    <row r="258" spans="1:51" s="60" customFormat="1" ht="35.25" hidden="1" customHeight="1" x14ac:dyDescent="0.3">
      <c r="A258" s="82">
        <f t="shared" si="3"/>
        <v>256</v>
      </c>
      <c r="B258" s="138">
        <v>68081</v>
      </c>
      <c r="C258" s="139" t="s">
        <v>1169</v>
      </c>
      <c r="D258" s="139" t="s">
        <v>844</v>
      </c>
      <c r="E258" s="139" t="s">
        <v>906</v>
      </c>
      <c r="F258" s="138">
        <v>50020017</v>
      </c>
      <c r="G258" s="139" t="s">
        <v>1557</v>
      </c>
      <c r="H258" s="138" t="s">
        <v>1867</v>
      </c>
      <c r="I258" s="139" t="s">
        <v>1550</v>
      </c>
      <c r="J258" s="138" t="s">
        <v>1867</v>
      </c>
      <c r="K258" s="138">
        <v>19</v>
      </c>
      <c r="L258" s="139" t="s">
        <v>55</v>
      </c>
      <c r="M258" s="139" t="s">
        <v>846</v>
      </c>
      <c r="N258" s="138">
        <v>1905</v>
      </c>
      <c r="O258" s="139" t="s">
        <v>1538</v>
      </c>
      <c r="P258" s="138">
        <v>1905028</v>
      </c>
      <c r="Q258" s="139" t="s">
        <v>1558</v>
      </c>
      <c r="R258" s="138">
        <v>190502801</v>
      </c>
      <c r="S258" s="139" t="s">
        <v>1560</v>
      </c>
      <c r="T258" s="140" t="s">
        <v>908</v>
      </c>
      <c r="U258" s="139" t="s">
        <v>854</v>
      </c>
      <c r="V258" s="139">
        <v>1</v>
      </c>
      <c r="W258" s="139" t="s">
        <v>574</v>
      </c>
      <c r="X258" s="139" t="s">
        <v>1978</v>
      </c>
      <c r="Y258" s="138">
        <v>0.25</v>
      </c>
      <c r="Z258" s="138">
        <v>0.25</v>
      </c>
      <c r="AA258" s="138">
        <v>0.25</v>
      </c>
      <c r="AB258" s="138">
        <v>0.25</v>
      </c>
      <c r="AC258" s="138">
        <v>1</v>
      </c>
      <c r="AD258" s="139">
        <v>93907816</v>
      </c>
      <c r="AE258" s="139">
        <v>96725050.596049786</v>
      </c>
      <c r="AF258" s="139">
        <v>99626802.113931283</v>
      </c>
      <c r="AG258" s="139">
        <v>102615606.17734922</v>
      </c>
      <c r="AH258" s="74">
        <v>392875274.88733029</v>
      </c>
      <c r="AI258" s="124"/>
      <c r="AJ258" s="76"/>
      <c r="AK258" s="128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</row>
    <row r="259" spans="1:51" s="60" customFormat="1" ht="35.25" hidden="1" customHeight="1" x14ac:dyDescent="0.3">
      <c r="A259" s="82">
        <f t="shared" si="3"/>
        <v>257</v>
      </c>
      <c r="B259" s="138">
        <v>68081</v>
      </c>
      <c r="C259" s="139" t="s">
        <v>1169</v>
      </c>
      <c r="D259" s="139" t="s">
        <v>844</v>
      </c>
      <c r="E259" s="139" t="s">
        <v>909</v>
      </c>
      <c r="F259" s="138">
        <v>50020063</v>
      </c>
      <c r="G259" s="139" t="s">
        <v>1561</v>
      </c>
      <c r="H259" s="138" t="s">
        <v>910</v>
      </c>
      <c r="I259" s="139" t="s">
        <v>1562</v>
      </c>
      <c r="J259" s="138" t="s">
        <v>910</v>
      </c>
      <c r="K259" s="138">
        <v>19</v>
      </c>
      <c r="L259" s="139" t="s">
        <v>55</v>
      </c>
      <c r="M259" s="139" t="s">
        <v>846</v>
      </c>
      <c r="N259" s="138">
        <v>1905</v>
      </c>
      <c r="O259" s="139" t="s">
        <v>1538</v>
      </c>
      <c r="P259" s="138">
        <v>1905043</v>
      </c>
      <c r="Q259" s="139" t="s">
        <v>1868</v>
      </c>
      <c r="R259" s="138">
        <v>190504300</v>
      </c>
      <c r="S259" s="139" t="s">
        <v>1563</v>
      </c>
      <c r="T259" s="140" t="s">
        <v>911</v>
      </c>
      <c r="U259" s="139" t="s">
        <v>854</v>
      </c>
      <c r="V259" s="139">
        <v>1</v>
      </c>
      <c r="W259" s="139" t="s">
        <v>574</v>
      </c>
      <c r="X259" s="139" t="s">
        <v>1978</v>
      </c>
      <c r="Y259" s="138">
        <v>0.25</v>
      </c>
      <c r="Z259" s="138">
        <v>0.25</v>
      </c>
      <c r="AA259" s="138">
        <v>0.25</v>
      </c>
      <c r="AB259" s="138">
        <v>0.25</v>
      </c>
      <c r="AC259" s="138">
        <v>1</v>
      </c>
      <c r="AD259" s="139">
        <v>106656372.04550913</v>
      </c>
      <c r="AE259" s="139">
        <v>109856063.2068744</v>
      </c>
      <c r="AF259" s="139">
        <v>113151745.10308063</v>
      </c>
      <c r="AG259" s="139">
        <v>116546297.45617305</v>
      </c>
      <c r="AH259" s="74">
        <v>446210477.81163722</v>
      </c>
      <c r="AI259" s="124"/>
      <c r="AJ259" s="76"/>
      <c r="AK259" s="128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</row>
    <row r="260" spans="1:51" s="60" customFormat="1" ht="35.25" hidden="1" customHeight="1" x14ac:dyDescent="0.3">
      <c r="A260" s="82">
        <f t="shared" si="3"/>
        <v>258</v>
      </c>
      <c r="B260" s="138">
        <v>68081</v>
      </c>
      <c r="C260" s="139" t="s">
        <v>1169</v>
      </c>
      <c r="D260" s="139" t="s">
        <v>844</v>
      </c>
      <c r="E260" s="139" t="s">
        <v>909</v>
      </c>
      <c r="F260" s="138">
        <v>50020063</v>
      </c>
      <c r="G260" s="139" t="s">
        <v>1561</v>
      </c>
      <c r="H260" s="138" t="s">
        <v>910</v>
      </c>
      <c r="I260" s="139" t="s">
        <v>1562</v>
      </c>
      <c r="J260" s="138" t="s">
        <v>910</v>
      </c>
      <c r="K260" s="138">
        <v>19</v>
      </c>
      <c r="L260" s="139" t="s">
        <v>55</v>
      </c>
      <c r="M260" s="139" t="s">
        <v>846</v>
      </c>
      <c r="N260" s="138">
        <v>1905</v>
      </c>
      <c r="O260" s="139" t="s">
        <v>1538</v>
      </c>
      <c r="P260" s="138">
        <v>1905043</v>
      </c>
      <c r="Q260" s="139" t="s">
        <v>1868</v>
      </c>
      <c r="R260" s="138">
        <v>190504302</v>
      </c>
      <c r="S260" s="139" t="s">
        <v>1564</v>
      </c>
      <c r="T260" s="140" t="s">
        <v>912</v>
      </c>
      <c r="U260" s="139" t="s">
        <v>854</v>
      </c>
      <c r="V260" s="139">
        <v>1</v>
      </c>
      <c r="W260" s="139" t="s">
        <v>574</v>
      </c>
      <c r="X260" s="139" t="s">
        <v>1978</v>
      </c>
      <c r="Y260" s="138">
        <v>0.25</v>
      </c>
      <c r="Z260" s="138">
        <v>0.25</v>
      </c>
      <c r="AA260" s="138">
        <v>0.25</v>
      </c>
      <c r="AB260" s="138">
        <v>0.25</v>
      </c>
      <c r="AC260" s="138">
        <v>1</v>
      </c>
      <c r="AD260" s="139">
        <v>136059133.8568185</v>
      </c>
      <c r="AE260" s="139">
        <v>140140907.87252304</v>
      </c>
      <c r="AF260" s="139">
        <v>144345135.10869873</v>
      </c>
      <c r="AG260" s="139">
        <v>148675489.16195968</v>
      </c>
      <c r="AH260" s="74">
        <v>569220665.99999988</v>
      </c>
      <c r="AI260" s="124"/>
      <c r="AJ260" s="76"/>
      <c r="AK260" s="128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</row>
    <row r="261" spans="1:51" s="60" customFormat="1" ht="35.25" hidden="1" customHeight="1" x14ac:dyDescent="0.3">
      <c r="A261" s="82">
        <f t="shared" ref="A261:A324" si="4">A260+1</f>
        <v>259</v>
      </c>
      <c r="B261" s="138">
        <v>68081</v>
      </c>
      <c r="C261" s="139" t="s">
        <v>1169</v>
      </c>
      <c r="D261" s="139" t="s">
        <v>844</v>
      </c>
      <c r="E261" s="139" t="s">
        <v>913</v>
      </c>
      <c r="F261" s="138">
        <v>50020001</v>
      </c>
      <c r="G261" s="139" t="s">
        <v>1527</v>
      </c>
      <c r="H261" s="138">
        <v>0</v>
      </c>
      <c r="I261" s="139" t="s">
        <v>1528</v>
      </c>
      <c r="J261" s="138">
        <v>0</v>
      </c>
      <c r="K261" s="138">
        <v>19</v>
      </c>
      <c r="L261" s="139" t="s">
        <v>55</v>
      </c>
      <c r="M261" s="139" t="s">
        <v>846</v>
      </c>
      <c r="N261" s="138">
        <v>1905</v>
      </c>
      <c r="O261" s="139" t="s">
        <v>1538</v>
      </c>
      <c r="P261" s="138">
        <v>1905043</v>
      </c>
      <c r="Q261" s="139" t="s">
        <v>1868</v>
      </c>
      <c r="R261" s="138">
        <v>190504302</v>
      </c>
      <c r="S261" s="139" t="s">
        <v>1564</v>
      </c>
      <c r="T261" s="140" t="s">
        <v>914</v>
      </c>
      <c r="U261" s="139" t="s">
        <v>854</v>
      </c>
      <c r="V261" s="139">
        <v>1</v>
      </c>
      <c r="W261" s="139" t="s">
        <v>574</v>
      </c>
      <c r="X261" s="139" t="s">
        <v>1978</v>
      </c>
      <c r="Y261" s="138">
        <v>0.25</v>
      </c>
      <c r="Z261" s="138">
        <v>0.25</v>
      </c>
      <c r="AA261" s="138">
        <v>0.25</v>
      </c>
      <c r="AB261" s="138">
        <v>0.25</v>
      </c>
      <c r="AC261" s="138">
        <v>1</v>
      </c>
      <c r="AD261" s="139">
        <v>95610818.077232972</v>
      </c>
      <c r="AE261" s="139">
        <v>98479142.61954996</v>
      </c>
      <c r="AF261" s="139">
        <v>101433516.89813645</v>
      </c>
      <c r="AG261" s="139">
        <v>104476522.40508054</v>
      </c>
      <c r="AH261" s="74">
        <v>399999999.99999994</v>
      </c>
      <c r="AI261" s="124"/>
      <c r="AJ261" s="76"/>
      <c r="AK261" s="128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</row>
    <row r="262" spans="1:51" s="60" customFormat="1" ht="35.25" hidden="1" customHeight="1" x14ac:dyDescent="0.3">
      <c r="A262" s="82">
        <f t="shared" si="4"/>
        <v>260</v>
      </c>
      <c r="B262" s="138">
        <v>68081</v>
      </c>
      <c r="C262" s="139" t="s">
        <v>1169</v>
      </c>
      <c r="D262" s="139" t="s">
        <v>844</v>
      </c>
      <c r="E262" s="139" t="s">
        <v>915</v>
      </c>
      <c r="F262" s="138">
        <v>50020001</v>
      </c>
      <c r="G262" s="139" t="s">
        <v>1527</v>
      </c>
      <c r="H262" s="138">
        <v>0.5</v>
      </c>
      <c r="I262" s="139" t="s">
        <v>1528</v>
      </c>
      <c r="J262" s="138">
        <v>0.7</v>
      </c>
      <c r="K262" s="138">
        <v>19</v>
      </c>
      <c r="L262" s="139" t="s">
        <v>55</v>
      </c>
      <c r="M262" s="139" t="s">
        <v>846</v>
      </c>
      <c r="N262" s="138">
        <v>1905</v>
      </c>
      <c r="O262" s="139" t="s">
        <v>1538</v>
      </c>
      <c r="P262" s="138">
        <v>1905040</v>
      </c>
      <c r="Q262" s="139" t="s">
        <v>1565</v>
      </c>
      <c r="R262" s="138">
        <v>190504000</v>
      </c>
      <c r="S262" s="139" t="s">
        <v>1566</v>
      </c>
      <c r="T262" s="140" t="s">
        <v>916</v>
      </c>
      <c r="U262" s="139" t="s">
        <v>917</v>
      </c>
      <c r="V262" s="139">
        <v>1500</v>
      </c>
      <c r="W262" s="139" t="s">
        <v>574</v>
      </c>
      <c r="X262" s="139" t="s">
        <v>1978</v>
      </c>
      <c r="Y262" s="138">
        <v>300</v>
      </c>
      <c r="Z262" s="138">
        <v>450</v>
      </c>
      <c r="AA262" s="138">
        <v>300</v>
      </c>
      <c r="AB262" s="138">
        <v>450</v>
      </c>
      <c r="AC262" s="138">
        <v>1500</v>
      </c>
      <c r="AD262" s="139">
        <v>237546162.43727848</v>
      </c>
      <c r="AE262" s="139">
        <v>244672547.31039682</v>
      </c>
      <c r="AF262" s="139">
        <v>252012723.72970873</v>
      </c>
      <c r="AG262" s="139">
        <v>259573105.44159999</v>
      </c>
      <c r="AH262" s="74">
        <v>993804538.91898406</v>
      </c>
      <c r="AI262" s="124"/>
      <c r="AJ262" s="76"/>
      <c r="AK262" s="128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</row>
    <row r="263" spans="1:51" s="60" customFormat="1" ht="35.25" hidden="1" customHeight="1" x14ac:dyDescent="0.3">
      <c r="A263" s="82">
        <f t="shared" si="4"/>
        <v>261</v>
      </c>
      <c r="B263" s="138">
        <v>68081</v>
      </c>
      <c r="C263" s="139" t="s">
        <v>1169</v>
      </c>
      <c r="D263" s="139" t="s">
        <v>844</v>
      </c>
      <c r="E263" s="139" t="s">
        <v>918</v>
      </c>
      <c r="F263" s="138">
        <v>50020001</v>
      </c>
      <c r="G263" s="139" t="s">
        <v>1527</v>
      </c>
      <c r="H263" s="138">
        <v>0.5</v>
      </c>
      <c r="I263" s="139" t="s">
        <v>1528</v>
      </c>
      <c r="J263" s="138">
        <v>0.7</v>
      </c>
      <c r="K263" s="138">
        <v>19</v>
      </c>
      <c r="L263" s="139" t="s">
        <v>55</v>
      </c>
      <c r="M263" s="139" t="s">
        <v>846</v>
      </c>
      <c r="N263" s="138">
        <v>1905</v>
      </c>
      <c r="O263" s="139" t="s">
        <v>1538</v>
      </c>
      <c r="P263" s="138">
        <v>1905040</v>
      </c>
      <c r="Q263" s="139" t="s">
        <v>1565</v>
      </c>
      <c r="R263" s="138">
        <v>190504000</v>
      </c>
      <c r="S263" s="139" t="s">
        <v>1566</v>
      </c>
      <c r="T263" s="140" t="s">
        <v>919</v>
      </c>
      <c r="U263" s="139" t="s">
        <v>920</v>
      </c>
      <c r="V263" s="139">
        <v>1600</v>
      </c>
      <c r="W263" s="139" t="s">
        <v>574</v>
      </c>
      <c r="X263" s="139" t="s">
        <v>1978</v>
      </c>
      <c r="Y263" s="138">
        <v>400</v>
      </c>
      <c r="Z263" s="138">
        <v>400</v>
      </c>
      <c r="AA263" s="138">
        <v>400</v>
      </c>
      <c r="AB263" s="138">
        <v>400</v>
      </c>
      <c r="AC263" s="138">
        <v>1600</v>
      </c>
      <c r="AD263" s="139">
        <v>68514650.312315896</v>
      </c>
      <c r="AE263" s="139">
        <v>70570089.821685374</v>
      </c>
      <c r="AF263" s="139">
        <v>72687192.516335934</v>
      </c>
      <c r="AG263" s="139">
        <v>74867808.29182601</v>
      </c>
      <c r="AH263" s="74">
        <v>286639740.94216323</v>
      </c>
      <c r="AI263" s="124"/>
      <c r="AJ263" s="76"/>
      <c r="AK263" s="128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</row>
    <row r="264" spans="1:51" s="60" customFormat="1" ht="35.25" hidden="1" customHeight="1" x14ac:dyDescent="0.3">
      <c r="A264" s="82">
        <f t="shared" si="4"/>
        <v>262</v>
      </c>
      <c r="B264" s="138">
        <v>68081</v>
      </c>
      <c r="C264" s="139" t="s">
        <v>1169</v>
      </c>
      <c r="D264" s="139" t="s">
        <v>844</v>
      </c>
      <c r="E264" s="139" t="s">
        <v>921</v>
      </c>
      <c r="F264" s="138">
        <v>50010001</v>
      </c>
      <c r="G264" s="139" t="s">
        <v>1567</v>
      </c>
      <c r="H264" s="138">
        <v>24</v>
      </c>
      <c r="I264" s="139" t="s">
        <v>1568</v>
      </c>
      <c r="J264" s="138" t="s">
        <v>922</v>
      </c>
      <c r="K264" s="138">
        <v>19</v>
      </c>
      <c r="L264" s="139" t="s">
        <v>55</v>
      </c>
      <c r="M264" s="139" t="s">
        <v>846</v>
      </c>
      <c r="N264" s="138">
        <v>1905</v>
      </c>
      <c r="O264" s="139" t="s">
        <v>1538</v>
      </c>
      <c r="P264" s="138">
        <v>1905025</v>
      </c>
      <c r="Q264" s="139" t="s">
        <v>1569</v>
      </c>
      <c r="R264" s="138">
        <v>190502500</v>
      </c>
      <c r="S264" s="139" t="s">
        <v>1570</v>
      </c>
      <c r="T264" s="140" t="s">
        <v>923</v>
      </c>
      <c r="U264" s="139" t="s">
        <v>854</v>
      </c>
      <c r="V264" s="139">
        <v>1</v>
      </c>
      <c r="W264" s="139" t="s">
        <v>574</v>
      </c>
      <c r="X264" s="139" t="s">
        <v>1978</v>
      </c>
      <c r="Y264" s="138">
        <v>0.25</v>
      </c>
      <c r="Z264" s="138">
        <v>0.25</v>
      </c>
      <c r="AA264" s="138">
        <v>0.25</v>
      </c>
      <c r="AB264" s="138">
        <v>0.25</v>
      </c>
      <c r="AC264" s="138">
        <v>1</v>
      </c>
      <c r="AD264" s="139">
        <v>72620087.013630092</v>
      </c>
      <c r="AE264" s="139">
        <v>74798689.624038994</v>
      </c>
      <c r="AF264" s="139">
        <v>77042650.312760159</v>
      </c>
      <c r="AG264" s="139">
        <v>79353929.822142959</v>
      </c>
      <c r="AH264" s="74">
        <v>303815356.77257222</v>
      </c>
      <c r="AI264" s="124"/>
      <c r="AJ264" s="76"/>
      <c r="AK264" s="128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</row>
    <row r="265" spans="1:51" s="60" customFormat="1" ht="35.25" hidden="1" customHeight="1" x14ac:dyDescent="0.3">
      <c r="A265" s="82">
        <f t="shared" si="4"/>
        <v>263</v>
      </c>
      <c r="B265" s="138">
        <v>68081</v>
      </c>
      <c r="C265" s="139" t="s">
        <v>1169</v>
      </c>
      <c r="D265" s="139" t="s">
        <v>844</v>
      </c>
      <c r="E265" s="139" t="s">
        <v>921</v>
      </c>
      <c r="F265" s="138">
        <v>50010001</v>
      </c>
      <c r="G265" s="139" t="s">
        <v>1567</v>
      </c>
      <c r="H265" s="138">
        <v>24</v>
      </c>
      <c r="I265" s="139" t="s">
        <v>1568</v>
      </c>
      <c r="J265" s="138" t="s">
        <v>922</v>
      </c>
      <c r="K265" s="138">
        <v>19</v>
      </c>
      <c r="L265" s="139" t="s">
        <v>55</v>
      </c>
      <c r="M265" s="139" t="s">
        <v>846</v>
      </c>
      <c r="N265" s="138">
        <v>1905</v>
      </c>
      <c r="O265" s="139" t="s">
        <v>1538</v>
      </c>
      <c r="P265" s="138">
        <v>1905025</v>
      </c>
      <c r="Q265" s="139" t="s">
        <v>1569</v>
      </c>
      <c r="R265" s="138">
        <v>190502501</v>
      </c>
      <c r="S265" s="139" t="s">
        <v>1571</v>
      </c>
      <c r="T265" s="140" t="s">
        <v>924</v>
      </c>
      <c r="U265" s="139" t="s">
        <v>854</v>
      </c>
      <c r="V265" s="139">
        <v>1</v>
      </c>
      <c r="W265" s="139" t="s">
        <v>574</v>
      </c>
      <c r="X265" s="139" t="s">
        <v>1978</v>
      </c>
      <c r="Y265" s="138">
        <v>0.25</v>
      </c>
      <c r="Z265" s="138">
        <v>0.25</v>
      </c>
      <c r="AA265" s="138">
        <v>0.25</v>
      </c>
      <c r="AB265" s="138">
        <v>0.25</v>
      </c>
      <c r="AC265" s="138">
        <v>1</v>
      </c>
      <c r="AD265" s="139">
        <v>138172684.49455976</v>
      </c>
      <c r="AE265" s="139">
        <v>142317865.02939656</v>
      </c>
      <c r="AF265" s="139">
        <v>146587400.98027846</v>
      </c>
      <c r="AG265" s="139">
        <v>150985023.00968683</v>
      </c>
      <c r="AH265" s="74">
        <v>578062973.51392162</v>
      </c>
      <c r="AI265" s="124"/>
      <c r="AJ265" s="76"/>
      <c r="AK265" s="128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</row>
    <row r="266" spans="1:51" s="60" customFormat="1" ht="35.25" hidden="1" customHeight="1" x14ac:dyDescent="0.3">
      <c r="A266" s="82">
        <f t="shared" si="4"/>
        <v>264</v>
      </c>
      <c r="B266" s="138">
        <v>68081</v>
      </c>
      <c r="C266" s="139" t="s">
        <v>1169</v>
      </c>
      <c r="D266" s="139" t="s">
        <v>844</v>
      </c>
      <c r="E266" s="139" t="s">
        <v>925</v>
      </c>
      <c r="F266" s="138">
        <v>190010007</v>
      </c>
      <c r="G266" s="139" t="s">
        <v>1572</v>
      </c>
      <c r="H266" s="138">
        <v>100</v>
      </c>
      <c r="I266" s="139" t="s">
        <v>1186</v>
      </c>
      <c r="J266" s="138">
        <v>100</v>
      </c>
      <c r="K266" s="138">
        <v>19</v>
      </c>
      <c r="L266" s="139" t="s">
        <v>55</v>
      </c>
      <c r="M266" s="139" t="s">
        <v>846</v>
      </c>
      <c r="N266" s="138">
        <v>1905</v>
      </c>
      <c r="O266" s="139" t="s">
        <v>1538</v>
      </c>
      <c r="P266" s="138">
        <v>1905025</v>
      </c>
      <c r="Q266" s="139" t="s">
        <v>1569</v>
      </c>
      <c r="R266" s="138">
        <v>190502502</v>
      </c>
      <c r="S266" s="139" t="s">
        <v>1573</v>
      </c>
      <c r="T266" s="140" t="s">
        <v>926</v>
      </c>
      <c r="U266" s="139" t="s">
        <v>854</v>
      </c>
      <c r="V266" s="139">
        <v>1</v>
      </c>
      <c r="W266" s="139" t="s">
        <v>574</v>
      </c>
      <c r="X266" s="139" t="s">
        <v>1978</v>
      </c>
      <c r="Y266" s="138">
        <v>0.25</v>
      </c>
      <c r="Z266" s="138">
        <v>0.25</v>
      </c>
      <c r="AA266" s="138">
        <v>0.25</v>
      </c>
      <c r="AB266" s="138">
        <v>0.25</v>
      </c>
      <c r="AC266" s="138">
        <v>1</v>
      </c>
      <c r="AD266" s="139">
        <v>138172684.49455976</v>
      </c>
      <c r="AE266" s="139">
        <v>142317865.02939656</v>
      </c>
      <c r="AF266" s="139">
        <v>146587400.98027846</v>
      </c>
      <c r="AG266" s="139">
        <v>150985023.00968683</v>
      </c>
      <c r="AH266" s="74">
        <v>578062973.51392162</v>
      </c>
      <c r="AI266" s="124"/>
      <c r="AJ266" s="76"/>
      <c r="AK266" s="128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</row>
    <row r="267" spans="1:51" s="60" customFormat="1" ht="35.25" hidden="1" customHeight="1" x14ac:dyDescent="0.3">
      <c r="A267" s="82">
        <f t="shared" si="4"/>
        <v>265</v>
      </c>
      <c r="B267" s="138">
        <v>68081</v>
      </c>
      <c r="C267" s="139" t="s">
        <v>1169</v>
      </c>
      <c r="D267" s="139" t="s">
        <v>844</v>
      </c>
      <c r="E267" s="139" t="s">
        <v>927</v>
      </c>
      <c r="F267" s="138">
        <v>50010001</v>
      </c>
      <c r="G267" s="139" t="s">
        <v>1567</v>
      </c>
      <c r="H267" s="138">
        <v>1</v>
      </c>
      <c r="I267" s="139" t="s">
        <v>1568</v>
      </c>
      <c r="J267" s="138">
        <v>1</v>
      </c>
      <c r="K267" s="138">
        <v>19</v>
      </c>
      <c r="L267" s="139" t="s">
        <v>55</v>
      </c>
      <c r="M267" s="139" t="s">
        <v>846</v>
      </c>
      <c r="N267" s="138">
        <v>1905</v>
      </c>
      <c r="O267" s="139" t="s">
        <v>1538</v>
      </c>
      <c r="P267" s="138">
        <v>1905025</v>
      </c>
      <c r="Q267" s="139" t="s">
        <v>1569</v>
      </c>
      <c r="R267" s="138">
        <v>190502503</v>
      </c>
      <c r="S267" s="139" t="s">
        <v>1574</v>
      </c>
      <c r="T267" s="140" t="s">
        <v>928</v>
      </c>
      <c r="U267" s="139" t="s">
        <v>854</v>
      </c>
      <c r="V267" s="139">
        <v>1</v>
      </c>
      <c r="W267" s="139" t="s">
        <v>574</v>
      </c>
      <c r="X267" s="139" t="s">
        <v>1978</v>
      </c>
      <c r="Y267" s="138">
        <v>0.25</v>
      </c>
      <c r="Z267" s="138">
        <v>0.25</v>
      </c>
      <c r="AA267" s="138">
        <v>0.25</v>
      </c>
      <c r="AB267" s="138">
        <v>0.25</v>
      </c>
      <c r="AC267" s="138">
        <v>1</v>
      </c>
      <c r="AD267" s="139">
        <v>138172684.49455976</v>
      </c>
      <c r="AE267" s="139">
        <v>142317865.02939656</v>
      </c>
      <c r="AF267" s="139">
        <v>146587400.98027846</v>
      </c>
      <c r="AG267" s="139">
        <v>150985023.00968683</v>
      </c>
      <c r="AH267" s="74">
        <v>578062973.51392162</v>
      </c>
      <c r="AI267" s="124"/>
      <c r="AJ267" s="76"/>
      <c r="AK267" s="128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</row>
    <row r="268" spans="1:51" s="60" customFormat="1" ht="35.25" hidden="1" customHeight="1" x14ac:dyDescent="0.3">
      <c r="A268" s="82">
        <f t="shared" si="4"/>
        <v>266</v>
      </c>
      <c r="B268" s="138">
        <v>68081</v>
      </c>
      <c r="C268" s="139" t="s">
        <v>1169</v>
      </c>
      <c r="D268" s="139" t="s">
        <v>844</v>
      </c>
      <c r="E268" s="139" t="s">
        <v>929</v>
      </c>
      <c r="F268" s="138">
        <v>50010001</v>
      </c>
      <c r="G268" s="139" t="s">
        <v>1567</v>
      </c>
      <c r="H268" s="138">
        <v>3</v>
      </c>
      <c r="I268" s="139" t="s">
        <v>1568</v>
      </c>
      <c r="J268" s="138">
        <v>7</v>
      </c>
      <c r="K268" s="138">
        <v>19</v>
      </c>
      <c r="L268" s="139" t="s">
        <v>55</v>
      </c>
      <c r="M268" s="139" t="s">
        <v>846</v>
      </c>
      <c r="N268" s="138">
        <v>1905</v>
      </c>
      <c r="O268" s="139" t="s">
        <v>1538</v>
      </c>
      <c r="P268" s="138">
        <v>1905025</v>
      </c>
      <c r="Q268" s="139" t="s">
        <v>1569</v>
      </c>
      <c r="R268" s="138">
        <v>190502503</v>
      </c>
      <c r="S268" s="139" t="s">
        <v>1574</v>
      </c>
      <c r="T268" s="140" t="s">
        <v>930</v>
      </c>
      <c r="U268" s="139">
        <v>14</v>
      </c>
      <c r="V268" s="139">
        <v>4</v>
      </c>
      <c r="W268" s="139" t="s">
        <v>574</v>
      </c>
      <c r="X268" s="139" t="s">
        <v>1978</v>
      </c>
      <c r="Y268" s="138">
        <v>1</v>
      </c>
      <c r="Z268" s="138">
        <v>1</v>
      </c>
      <c r="AA268" s="138">
        <v>1</v>
      </c>
      <c r="AB268" s="138">
        <v>1</v>
      </c>
      <c r="AC268" s="138">
        <v>4</v>
      </c>
      <c r="AD268" s="139">
        <v>100000000</v>
      </c>
      <c r="AE268" s="139">
        <v>117243111.957422</v>
      </c>
      <c r="AF268" s="139">
        <v>117243111.957422</v>
      </c>
      <c r="AG268" s="139">
        <v>117243111.957422</v>
      </c>
      <c r="AH268" s="74">
        <v>451729335.87226605</v>
      </c>
      <c r="AI268" s="124"/>
      <c r="AJ268" s="76"/>
      <c r="AK268" s="128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</row>
    <row r="269" spans="1:51" s="60" customFormat="1" ht="35.25" hidden="1" customHeight="1" x14ac:dyDescent="0.3">
      <c r="A269" s="82">
        <f t="shared" si="4"/>
        <v>267</v>
      </c>
      <c r="B269" s="138">
        <v>68081</v>
      </c>
      <c r="C269" s="139" t="s">
        <v>1169</v>
      </c>
      <c r="D269" s="139" t="s">
        <v>844</v>
      </c>
      <c r="E269" s="139" t="s">
        <v>879</v>
      </c>
      <c r="F269" s="138">
        <v>50020019</v>
      </c>
      <c r="G269" s="139" t="s">
        <v>1537</v>
      </c>
      <c r="H269" s="138">
        <v>-0.95</v>
      </c>
      <c r="I269" s="139" t="s">
        <v>808</v>
      </c>
      <c r="J269" s="138">
        <v>-0.95</v>
      </c>
      <c r="K269" s="138">
        <v>19</v>
      </c>
      <c r="L269" s="139" t="s">
        <v>55</v>
      </c>
      <c r="M269" s="139" t="s">
        <v>846</v>
      </c>
      <c r="N269" s="138">
        <v>1905</v>
      </c>
      <c r="O269" s="139" t="s">
        <v>1538</v>
      </c>
      <c r="P269" s="138">
        <v>1905027</v>
      </c>
      <c r="Q269" s="139" t="s">
        <v>1575</v>
      </c>
      <c r="R269" s="138">
        <v>190502700</v>
      </c>
      <c r="S269" s="139" t="s">
        <v>1576</v>
      </c>
      <c r="T269" s="140" t="s">
        <v>931</v>
      </c>
      <c r="U269" s="139" t="s">
        <v>854</v>
      </c>
      <c r="V269" s="139">
        <v>1</v>
      </c>
      <c r="W269" s="139" t="s">
        <v>574</v>
      </c>
      <c r="X269" s="139" t="s">
        <v>1978</v>
      </c>
      <c r="Y269" s="138">
        <v>0.25</v>
      </c>
      <c r="Z269" s="138">
        <v>0.25</v>
      </c>
      <c r="AA269" s="138">
        <v>0.25</v>
      </c>
      <c r="AB269" s="138">
        <v>0.25</v>
      </c>
      <c r="AC269" s="138">
        <v>1</v>
      </c>
      <c r="AD269" s="139">
        <v>86692914.67321822</v>
      </c>
      <c r="AE269" s="139">
        <v>89293702.113414764</v>
      </c>
      <c r="AF269" s="139">
        <v>91972513.176817209</v>
      </c>
      <c r="AG269" s="139">
        <v>94731688.572121724</v>
      </c>
      <c r="AH269" s="74">
        <v>362690818.53557193</v>
      </c>
      <c r="AI269" s="124"/>
      <c r="AJ269" s="76"/>
      <c r="AK269" s="128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</row>
    <row r="270" spans="1:51" s="60" customFormat="1" ht="35.25" hidden="1" customHeight="1" x14ac:dyDescent="0.3">
      <c r="A270" s="82">
        <f t="shared" si="4"/>
        <v>268</v>
      </c>
      <c r="B270" s="138">
        <v>68081</v>
      </c>
      <c r="C270" s="139" t="s">
        <v>1169</v>
      </c>
      <c r="D270" s="139" t="s">
        <v>844</v>
      </c>
      <c r="E270" s="139" t="s">
        <v>879</v>
      </c>
      <c r="F270" s="138">
        <v>50020018</v>
      </c>
      <c r="G270" s="139" t="s">
        <v>1577</v>
      </c>
      <c r="H270" s="138">
        <v>-0.95</v>
      </c>
      <c r="I270" s="139" t="s">
        <v>808</v>
      </c>
      <c r="J270" s="138">
        <v>-0.95</v>
      </c>
      <c r="K270" s="138">
        <v>19</v>
      </c>
      <c r="L270" s="139" t="s">
        <v>55</v>
      </c>
      <c r="M270" s="139" t="s">
        <v>846</v>
      </c>
      <c r="N270" s="138">
        <v>1905</v>
      </c>
      <c r="O270" s="139" t="s">
        <v>1538</v>
      </c>
      <c r="P270" s="138">
        <v>1905027</v>
      </c>
      <c r="Q270" s="139" t="s">
        <v>1575</v>
      </c>
      <c r="R270" s="138">
        <v>190502702</v>
      </c>
      <c r="S270" s="139" t="s">
        <v>1578</v>
      </c>
      <c r="T270" s="140" t="s">
        <v>932</v>
      </c>
      <c r="U270" s="139">
        <v>4</v>
      </c>
      <c r="V270" s="139">
        <v>16</v>
      </c>
      <c r="W270" s="139" t="s">
        <v>574</v>
      </c>
      <c r="X270" s="139" t="s">
        <v>1978</v>
      </c>
      <c r="Y270" s="138">
        <v>4</v>
      </c>
      <c r="Z270" s="138">
        <v>4</v>
      </c>
      <c r="AA270" s="138">
        <v>4</v>
      </c>
      <c r="AB270" s="138">
        <v>4</v>
      </c>
      <c r="AC270" s="138">
        <v>16</v>
      </c>
      <c r="AD270" s="139">
        <v>53447886.465926968</v>
      </c>
      <c r="AE270" s="139">
        <v>55051323.059904777</v>
      </c>
      <c r="AF270" s="139">
        <v>56702862.751701921</v>
      </c>
      <c r="AG270" s="139">
        <v>58403948.63425298</v>
      </c>
      <c r="AH270" s="74">
        <v>223606020.91178662</v>
      </c>
      <c r="AI270" s="124"/>
      <c r="AJ270" s="76"/>
      <c r="AK270" s="128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</row>
    <row r="271" spans="1:51" s="60" customFormat="1" ht="35.25" hidden="1" customHeight="1" x14ac:dyDescent="0.3">
      <c r="A271" s="82">
        <f t="shared" si="4"/>
        <v>269</v>
      </c>
      <c r="B271" s="138">
        <v>68081</v>
      </c>
      <c r="C271" s="139" t="s">
        <v>1169</v>
      </c>
      <c r="D271" s="139" t="s">
        <v>844</v>
      </c>
      <c r="E271" s="139" t="s">
        <v>879</v>
      </c>
      <c r="F271" s="138">
        <v>50020018</v>
      </c>
      <c r="G271" s="139" t="s">
        <v>1577</v>
      </c>
      <c r="H271" s="138">
        <v>-0.95</v>
      </c>
      <c r="I271" s="139" t="s">
        <v>808</v>
      </c>
      <c r="J271" s="138">
        <v>-0.95</v>
      </c>
      <c r="K271" s="138">
        <v>19</v>
      </c>
      <c r="L271" s="139" t="s">
        <v>55</v>
      </c>
      <c r="M271" s="139" t="s">
        <v>846</v>
      </c>
      <c r="N271" s="138">
        <v>1905</v>
      </c>
      <c r="O271" s="139" t="s">
        <v>1538</v>
      </c>
      <c r="P271" s="138">
        <v>1905027</v>
      </c>
      <c r="Q271" s="139" t="s">
        <v>1575</v>
      </c>
      <c r="R271" s="138">
        <v>190502702</v>
      </c>
      <c r="S271" s="139" t="s">
        <v>1578</v>
      </c>
      <c r="T271" s="140" t="s">
        <v>931</v>
      </c>
      <c r="U271" s="139" t="s">
        <v>854</v>
      </c>
      <c r="V271" s="139">
        <v>1</v>
      </c>
      <c r="W271" s="139" t="s">
        <v>574</v>
      </c>
      <c r="X271" s="139" t="s">
        <v>1978</v>
      </c>
      <c r="Y271" s="138">
        <v>0.25</v>
      </c>
      <c r="Z271" s="138">
        <v>0.25</v>
      </c>
      <c r="AA271" s="138">
        <v>0.25</v>
      </c>
      <c r="AB271" s="138">
        <v>0.25</v>
      </c>
      <c r="AC271" s="138">
        <v>1</v>
      </c>
      <c r="AD271" s="139">
        <v>188849199.09758407</v>
      </c>
      <c r="AE271" s="139">
        <v>194514675.07051158</v>
      </c>
      <c r="AF271" s="139">
        <v>200350115.32262692</v>
      </c>
      <c r="AG271" s="139">
        <v>206360618.78230572</v>
      </c>
      <c r="AH271" s="74">
        <v>790074608.27302825</v>
      </c>
      <c r="AI271" s="124"/>
      <c r="AJ271" s="76"/>
      <c r="AK271" s="128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</row>
    <row r="272" spans="1:51" s="60" customFormat="1" ht="35.25" hidden="1" customHeight="1" x14ac:dyDescent="0.3">
      <c r="A272" s="82">
        <f t="shared" si="4"/>
        <v>270</v>
      </c>
      <c r="B272" s="138">
        <v>68081</v>
      </c>
      <c r="C272" s="139" t="s">
        <v>1169</v>
      </c>
      <c r="D272" s="139" t="s">
        <v>844</v>
      </c>
      <c r="E272" s="139" t="s">
        <v>933</v>
      </c>
      <c r="F272" s="138">
        <v>50020002</v>
      </c>
      <c r="G272" s="139" t="s">
        <v>1579</v>
      </c>
      <c r="H272" s="138" t="s">
        <v>1869</v>
      </c>
      <c r="I272" s="139" t="s">
        <v>1580</v>
      </c>
      <c r="J272" s="138" t="s">
        <v>1870</v>
      </c>
      <c r="K272" s="138">
        <v>19</v>
      </c>
      <c r="L272" s="139" t="s">
        <v>55</v>
      </c>
      <c r="M272" s="139" t="s">
        <v>846</v>
      </c>
      <c r="N272" s="138">
        <v>1905</v>
      </c>
      <c r="O272" s="139" t="s">
        <v>1538</v>
      </c>
      <c r="P272" s="138">
        <v>1905021</v>
      </c>
      <c r="Q272" s="139" t="s">
        <v>1581</v>
      </c>
      <c r="R272" s="138">
        <v>190502100</v>
      </c>
      <c r="S272" s="139" t="s">
        <v>1582</v>
      </c>
      <c r="T272" s="140" t="s">
        <v>934</v>
      </c>
      <c r="U272" s="139" t="s">
        <v>854</v>
      </c>
      <c r="V272" s="139">
        <v>1</v>
      </c>
      <c r="W272" s="139" t="s">
        <v>574</v>
      </c>
      <c r="X272" s="139" t="s">
        <v>1978</v>
      </c>
      <c r="Y272" s="138">
        <v>0.25</v>
      </c>
      <c r="Z272" s="138">
        <v>0.25</v>
      </c>
      <c r="AA272" s="138">
        <v>0.25</v>
      </c>
      <c r="AB272" s="138">
        <v>0.25</v>
      </c>
      <c r="AC272" s="138">
        <v>1</v>
      </c>
      <c r="AD272" s="139">
        <v>39393275.266957775</v>
      </c>
      <c r="AE272" s="139">
        <v>40575073.524966508</v>
      </c>
      <c r="AF272" s="139">
        <v>41792325.730715506</v>
      </c>
      <c r="AG272" s="139">
        <v>43046095.502636969</v>
      </c>
      <c r="AH272" s="74">
        <v>164806770.02527675</v>
      </c>
      <c r="AI272" s="124"/>
      <c r="AJ272" s="76"/>
      <c r="AK272" s="128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</row>
    <row r="273" spans="1:51" s="60" customFormat="1" ht="35.25" hidden="1" customHeight="1" x14ac:dyDescent="0.3">
      <c r="A273" s="82">
        <f t="shared" si="4"/>
        <v>271</v>
      </c>
      <c r="B273" s="138">
        <v>68081</v>
      </c>
      <c r="C273" s="139" t="s">
        <v>1169</v>
      </c>
      <c r="D273" s="139" t="s">
        <v>844</v>
      </c>
      <c r="E273" s="139" t="s">
        <v>935</v>
      </c>
      <c r="F273" s="138">
        <v>50020013</v>
      </c>
      <c r="G273" s="139" t="s">
        <v>1583</v>
      </c>
      <c r="H273" s="138" t="s">
        <v>1871</v>
      </c>
      <c r="I273" s="139" t="s">
        <v>1584</v>
      </c>
      <c r="J273" s="138" t="s">
        <v>1872</v>
      </c>
      <c r="K273" s="138">
        <v>19</v>
      </c>
      <c r="L273" s="139" t="s">
        <v>55</v>
      </c>
      <c r="M273" s="139" t="s">
        <v>846</v>
      </c>
      <c r="N273" s="138">
        <v>1905</v>
      </c>
      <c r="O273" s="139" t="s">
        <v>1538</v>
      </c>
      <c r="P273" s="138">
        <v>1905021</v>
      </c>
      <c r="Q273" s="139" t="s">
        <v>1581</v>
      </c>
      <c r="R273" s="138">
        <v>190502100</v>
      </c>
      <c r="S273" s="139" t="s">
        <v>1582</v>
      </c>
      <c r="T273" s="140" t="s">
        <v>937</v>
      </c>
      <c r="U273" s="139" t="s">
        <v>854</v>
      </c>
      <c r="V273" s="139">
        <v>1</v>
      </c>
      <c r="W273" s="139" t="s">
        <v>574</v>
      </c>
      <c r="X273" s="139" t="s">
        <v>1978</v>
      </c>
      <c r="Y273" s="138">
        <v>0.25</v>
      </c>
      <c r="Z273" s="138">
        <v>0.25</v>
      </c>
      <c r="AA273" s="138">
        <v>0.25</v>
      </c>
      <c r="AB273" s="138">
        <v>0.25</v>
      </c>
      <c r="AC273" s="138">
        <v>1</v>
      </c>
      <c r="AD273" s="139">
        <v>58545506.87660449</v>
      </c>
      <c r="AE273" s="139">
        <v>60301872.082902625</v>
      </c>
      <c r="AF273" s="139">
        <v>62110928.245389707</v>
      </c>
      <c r="AG273" s="139">
        <v>63974256.092751399</v>
      </c>
      <c r="AH273" s="74">
        <v>244932563.29764819</v>
      </c>
      <c r="AI273" s="124"/>
      <c r="AJ273" s="76"/>
      <c r="AK273" s="128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</row>
    <row r="274" spans="1:51" s="60" customFormat="1" ht="35.25" hidden="1" customHeight="1" x14ac:dyDescent="0.3">
      <c r="A274" s="82">
        <f t="shared" si="4"/>
        <v>272</v>
      </c>
      <c r="B274" s="138">
        <v>68081</v>
      </c>
      <c r="C274" s="139" t="s">
        <v>1169</v>
      </c>
      <c r="D274" s="139" t="s">
        <v>844</v>
      </c>
      <c r="E274" s="139" t="s">
        <v>938</v>
      </c>
      <c r="F274" s="138">
        <v>50020033</v>
      </c>
      <c r="G274" s="139" t="s">
        <v>1585</v>
      </c>
      <c r="H274" s="138" t="s">
        <v>1873</v>
      </c>
      <c r="I274" s="139" t="s">
        <v>1586</v>
      </c>
      <c r="J274" s="138" t="s">
        <v>939</v>
      </c>
      <c r="K274" s="138">
        <v>19</v>
      </c>
      <c r="L274" s="139" t="s">
        <v>55</v>
      </c>
      <c r="M274" s="139" t="s">
        <v>846</v>
      </c>
      <c r="N274" s="138">
        <v>1905</v>
      </c>
      <c r="O274" s="139" t="s">
        <v>1538</v>
      </c>
      <c r="P274" s="138">
        <v>1905021</v>
      </c>
      <c r="Q274" s="139" t="s">
        <v>1581</v>
      </c>
      <c r="R274" s="138">
        <v>190502100</v>
      </c>
      <c r="S274" s="139" t="s">
        <v>1582</v>
      </c>
      <c r="T274" s="140" t="s">
        <v>940</v>
      </c>
      <c r="U274" s="139" t="s">
        <v>854</v>
      </c>
      <c r="V274" s="139">
        <v>1</v>
      </c>
      <c r="W274" s="139" t="s">
        <v>574</v>
      </c>
      <c r="X274" s="139" t="s">
        <v>1978</v>
      </c>
      <c r="Y274" s="138">
        <v>0.25</v>
      </c>
      <c r="Z274" s="138">
        <v>0.25</v>
      </c>
      <c r="AA274" s="138">
        <v>0.25</v>
      </c>
      <c r="AB274" s="138">
        <v>0.25</v>
      </c>
      <c r="AC274" s="138">
        <v>1</v>
      </c>
      <c r="AD274" s="139">
        <v>93429281</v>
      </c>
      <c r="AE274" s="139">
        <v>96232159.53286466</v>
      </c>
      <c r="AF274" s="139">
        <v>99119124.318850607</v>
      </c>
      <c r="AG274" s="139">
        <v>102092698.04841612</v>
      </c>
      <c r="AH274" s="74">
        <v>390873262.9001314</v>
      </c>
      <c r="AI274" s="124"/>
      <c r="AJ274" s="76"/>
      <c r="AK274" s="128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</row>
    <row r="275" spans="1:51" s="60" customFormat="1" ht="35.25" hidden="1" customHeight="1" x14ac:dyDescent="0.3">
      <c r="A275" s="82">
        <f t="shared" si="4"/>
        <v>273</v>
      </c>
      <c r="B275" s="138">
        <v>68081</v>
      </c>
      <c r="C275" s="139" t="s">
        <v>1169</v>
      </c>
      <c r="D275" s="139" t="s">
        <v>844</v>
      </c>
      <c r="E275" s="139" t="s">
        <v>941</v>
      </c>
      <c r="F275" s="138">
        <v>50020002</v>
      </c>
      <c r="G275" s="139" t="s">
        <v>1579</v>
      </c>
      <c r="H275" s="138">
        <v>0</v>
      </c>
      <c r="I275" s="139" t="s">
        <v>1580</v>
      </c>
      <c r="J275" s="138">
        <v>0</v>
      </c>
      <c r="K275" s="138">
        <v>19</v>
      </c>
      <c r="L275" s="139" t="s">
        <v>55</v>
      </c>
      <c r="M275" s="139" t="s">
        <v>846</v>
      </c>
      <c r="N275" s="138">
        <v>1905</v>
      </c>
      <c r="O275" s="139" t="s">
        <v>1538</v>
      </c>
      <c r="P275" s="138">
        <v>1905021</v>
      </c>
      <c r="Q275" s="139" t="s">
        <v>1581</v>
      </c>
      <c r="R275" s="138">
        <v>190502102</v>
      </c>
      <c r="S275" s="139" t="s">
        <v>1587</v>
      </c>
      <c r="T275" s="140" t="s">
        <v>934</v>
      </c>
      <c r="U275" s="139" t="s">
        <v>854</v>
      </c>
      <c r="V275" s="139">
        <v>1</v>
      </c>
      <c r="W275" s="139" t="s">
        <v>574</v>
      </c>
      <c r="X275" s="139" t="s">
        <v>1978</v>
      </c>
      <c r="Y275" s="138">
        <v>0.25</v>
      </c>
      <c r="Z275" s="138">
        <v>0.25</v>
      </c>
      <c r="AA275" s="138">
        <v>0.25</v>
      </c>
      <c r="AB275" s="138">
        <v>0.25</v>
      </c>
      <c r="AC275" s="138">
        <v>1</v>
      </c>
      <c r="AD275" s="139">
        <v>54437662.21539291</v>
      </c>
      <c r="AE275" s="139">
        <v>56070792.081854694</v>
      </c>
      <c r="AF275" s="139">
        <v>57752915.844310336</v>
      </c>
      <c r="AG275" s="139">
        <v>59485503.319639646</v>
      </c>
      <c r="AH275" s="74">
        <v>227746873.46119758</v>
      </c>
      <c r="AI275" s="124"/>
      <c r="AJ275" s="76"/>
      <c r="AK275" s="128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</row>
    <row r="276" spans="1:51" s="60" customFormat="1" ht="35.25" hidden="1" customHeight="1" x14ac:dyDescent="0.3">
      <c r="A276" s="82">
        <f t="shared" si="4"/>
        <v>274</v>
      </c>
      <c r="B276" s="138">
        <v>68081</v>
      </c>
      <c r="C276" s="139" t="s">
        <v>1169</v>
      </c>
      <c r="D276" s="139" t="s">
        <v>844</v>
      </c>
      <c r="E276" s="139" t="s">
        <v>942</v>
      </c>
      <c r="F276" s="138">
        <v>50020044</v>
      </c>
      <c r="G276" s="139" t="s">
        <v>1588</v>
      </c>
      <c r="H276" s="138" t="s">
        <v>1874</v>
      </c>
      <c r="I276" s="139" t="s">
        <v>1589</v>
      </c>
      <c r="J276" s="138" t="s">
        <v>1874</v>
      </c>
      <c r="K276" s="138">
        <v>19</v>
      </c>
      <c r="L276" s="139" t="s">
        <v>55</v>
      </c>
      <c r="M276" s="139" t="s">
        <v>685</v>
      </c>
      <c r="N276" s="138">
        <v>1905</v>
      </c>
      <c r="O276" s="139" t="s">
        <v>1538</v>
      </c>
      <c r="P276" s="138">
        <v>1905021</v>
      </c>
      <c r="Q276" s="139" t="s">
        <v>1581</v>
      </c>
      <c r="R276" s="138">
        <v>190502102</v>
      </c>
      <c r="S276" s="139" t="s">
        <v>1587</v>
      </c>
      <c r="T276" s="140" t="s">
        <v>943</v>
      </c>
      <c r="U276" s="139" t="s">
        <v>854</v>
      </c>
      <c r="V276" s="139">
        <v>1</v>
      </c>
      <c r="W276" s="139" t="s">
        <v>574</v>
      </c>
      <c r="X276" s="139" t="s">
        <v>1978</v>
      </c>
      <c r="Y276" s="138">
        <v>0.25</v>
      </c>
      <c r="Z276" s="138">
        <v>0.25</v>
      </c>
      <c r="AA276" s="138">
        <v>0.25</v>
      </c>
      <c r="AB276" s="138">
        <v>0.25</v>
      </c>
      <c r="AC276" s="138">
        <v>1</v>
      </c>
      <c r="AD276" s="139">
        <v>54437662.21539291</v>
      </c>
      <c r="AE276" s="139">
        <v>56070792.081854694</v>
      </c>
      <c r="AF276" s="139">
        <v>57752915.844310336</v>
      </c>
      <c r="AG276" s="139">
        <v>59485503.319639646</v>
      </c>
      <c r="AH276" s="74">
        <v>227746873.46119758</v>
      </c>
      <c r="AI276" s="124"/>
      <c r="AJ276" s="76"/>
      <c r="AK276" s="128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</row>
    <row r="277" spans="1:51" s="60" customFormat="1" ht="35.25" hidden="1" customHeight="1" x14ac:dyDescent="0.3">
      <c r="A277" s="82">
        <f t="shared" si="4"/>
        <v>275</v>
      </c>
      <c r="B277" s="138">
        <v>68081</v>
      </c>
      <c r="C277" s="139" t="s">
        <v>1169</v>
      </c>
      <c r="D277" s="139" t="s">
        <v>844</v>
      </c>
      <c r="E277" s="139" t="s">
        <v>944</v>
      </c>
      <c r="F277" s="138">
        <v>50020009</v>
      </c>
      <c r="G277" s="139" t="s">
        <v>1590</v>
      </c>
      <c r="H277" s="138" t="s">
        <v>1875</v>
      </c>
      <c r="I277" s="139" t="s">
        <v>1591</v>
      </c>
      <c r="J277" s="138" t="s">
        <v>945</v>
      </c>
      <c r="K277" s="138">
        <v>19</v>
      </c>
      <c r="L277" s="139" t="s">
        <v>55</v>
      </c>
      <c r="M277" s="139" t="s">
        <v>846</v>
      </c>
      <c r="N277" s="138">
        <v>1905</v>
      </c>
      <c r="O277" s="139" t="s">
        <v>1538</v>
      </c>
      <c r="P277" s="138">
        <v>1905021</v>
      </c>
      <c r="Q277" s="139" t="s">
        <v>1581</v>
      </c>
      <c r="R277" s="138">
        <v>190502102</v>
      </c>
      <c r="S277" s="139" t="s">
        <v>1587</v>
      </c>
      <c r="T277" s="140" t="s">
        <v>946</v>
      </c>
      <c r="U277" s="139" t="s">
        <v>854</v>
      </c>
      <c r="V277" s="139">
        <v>1</v>
      </c>
      <c r="W277" s="139" t="s">
        <v>574</v>
      </c>
      <c r="X277" s="139" t="s">
        <v>1978</v>
      </c>
      <c r="Y277" s="138">
        <v>0.25</v>
      </c>
      <c r="Z277" s="138">
        <v>0.25</v>
      </c>
      <c r="AA277" s="138">
        <v>0.25</v>
      </c>
      <c r="AB277" s="138">
        <v>0.25</v>
      </c>
      <c r="AC277" s="138">
        <v>1</v>
      </c>
      <c r="AD277" s="139">
        <v>54437662.21539291</v>
      </c>
      <c r="AE277" s="139">
        <v>56070792.081854694</v>
      </c>
      <c r="AF277" s="139">
        <v>57752915.844310336</v>
      </c>
      <c r="AG277" s="139">
        <v>59485503.319639646</v>
      </c>
      <c r="AH277" s="74">
        <v>227746873.46119758</v>
      </c>
      <c r="AI277" s="124"/>
      <c r="AJ277" s="76"/>
      <c r="AK277" s="128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</row>
    <row r="278" spans="1:51" s="60" customFormat="1" ht="35.25" hidden="1" customHeight="1" x14ac:dyDescent="0.3">
      <c r="A278" s="82">
        <f t="shared" si="4"/>
        <v>276</v>
      </c>
      <c r="B278" s="138">
        <v>68081</v>
      </c>
      <c r="C278" s="139" t="s">
        <v>1169</v>
      </c>
      <c r="D278" s="139" t="s">
        <v>844</v>
      </c>
      <c r="E278" s="139" t="s">
        <v>947</v>
      </c>
      <c r="F278" s="138">
        <v>50020033</v>
      </c>
      <c r="G278" s="139" t="s">
        <v>1585</v>
      </c>
      <c r="H278" s="138">
        <v>0</v>
      </c>
      <c r="I278" s="139" t="s">
        <v>1586</v>
      </c>
      <c r="J278" s="138">
        <v>0</v>
      </c>
      <c r="K278" s="138">
        <v>19</v>
      </c>
      <c r="L278" s="139" t="s">
        <v>55</v>
      </c>
      <c r="M278" s="139" t="s">
        <v>846</v>
      </c>
      <c r="N278" s="138">
        <v>1905</v>
      </c>
      <c r="O278" s="139" t="s">
        <v>1538</v>
      </c>
      <c r="P278" s="138">
        <v>1905021</v>
      </c>
      <c r="Q278" s="139" t="s">
        <v>1581</v>
      </c>
      <c r="R278" s="138">
        <v>190502102</v>
      </c>
      <c r="S278" s="139" t="s">
        <v>1587</v>
      </c>
      <c r="T278" s="140" t="s">
        <v>948</v>
      </c>
      <c r="U278" s="139" t="s">
        <v>854</v>
      </c>
      <c r="V278" s="139">
        <v>1</v>
      </c>
      <c r="W278" s="139" t="s">
        <v>574</v>
      </c>
      <c r="X278" s="139" t="s">
        <v>1978</v>
      </c>
      <c r="Y278" s="138">
        <v>0.25</v>
      </c>
      <c r="Z278" s="138">
        <v>0.25</v>
      </c>
      <c r="AA278" s="138">
        <v>0.25</v>
      </c>
      <c r="AB278" s="138">
        <v>0.25</v>
      </c>
      <c r="AC278" s="138">
        <v>1</v>
      </c>
      <c r="AD278" s="139">
        <v>54437662.21539291</v>
      </c>
      <c r="AE278" s="139">
        <v>56070792.081854694</v>
      </c>
      <c r="AF278" s="139">
        <v>57752915.844310336</v>
      </c>
      <c r="AG278" s="139">
        <v>59485503.319639646</v>
      </c>
      <c r="AH278" s="74">
        <v>227746873.46119758</v>
      </c>
      <c r="AI278" s="124"/>
      <c r="AJ278" s="76"/>
      <c r="AK278" s="128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</row>
    <row r="279" spans="1:51" s="60" customFormat="1" ht="35.25" hidden="1" customHeight="1" x14ac:dyDescent="0.3">
      <c r="A279" s="82">
        <f t="shared" si="4"/>
        <v>277</v>
      </c>
      <c r="B279" s="138">
        <v>68081</v>
      </c>
      <c r="C279" s="139" t="s">
        <v>1169</v>
      </c>
      <c r="D279" s="139" t="s">
        <v>844</v>
      </c>
      <c r="E279" s="139" t="s">
        <v>935</v>
      </c>
      <c r="F279" s="138">
        <v>50020013</v>
      </c>
      <c r="G279" s="139" t="s">
        <v>1583</v>
      </c>
      <c r="H279" s="138" t="s">
        <v>1871</v>
      </c>
      <c r="I279" s="139" t="s">
        <v>1584</v>
      </c>
      <c r="J279" s="138" t="s">
        <v>936</v>
      </c>
      <c r="K279" s="138">
        <v>19</v>
      </c>
      <c r="L279" s="139" t="s">
        <v>55</v>
      </c>
      <c r="M279" s="139" t="s">
        <v>846</v>
      </c>
      <c r="N279" s="138">
        <v>1905</v>
      </c>
      <c r="O279" s="139" t="s">
        <v>1538</v>
      </c>
      <c r="P279" s="138">
        <v>1905021</v>
      </c>
      <c r="Q279" s="139" t="s">
        <v>1581</v>
      </c>
      <c r="R279" s="138">
        <v>190502102</v>
      </c>
      <c r="S279" s="139" t="s">
        <v>1587</v>
      </c>
      <c r="T279" s="140" t="s">
        <v>937</v>
      </c>
      <c r="U279" s="139" t="s">
        <v>854</v>
      </c>
      <c r="V279" s="139">
        <v>1</v>
      </c>
      <c r="W279" s="139" t="s">
        <v>574</v>
      </c>
      <c r="X279" s="139" t="s">
        <v>1978</v>
      </c>
      <c r="Y279" s="138">
        <v>0.25</v>
      </c>
      <c r="Z279" s="138">
        <v>0.25</v>
      </c>
      <c r="AA279" s="138">
        <v>0.25</v>
      </c>
      <c r="AB279" s="138">
        <v>0.25</v>
      </c>
      <c r="AC279" s="138">
        <v>1</v>
      </c>
      <c r="AD279" s="139">
        <v>54437662.21539291</v>
      </c>
      <c r="AE279" s="139">
        <v>56070792.081854694</v>
      </c>
      <c r="AF279" s="139">
        <v>57752915.844310336</v>
      </c>
      <c r="AG279" s="139">
        <v>59485503.319639646</v>
      </c>
      <c r="AH279" s="74">
        <v>227746873.46119758</v>
      </c>
      <c r="AI279" s="124"/>
      <c r="AJ279" s="76"/>
      <c r="AK279" s="128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</row>
    <row r="280" spans="1:51" s="60" customFormat="1" ht="35.25" hidden="1" customHeight="1" x14ac:dyDescent="0.3">
      <c r="A280" s="82">
        <f t="shared" si="4"/>
        <v>278</v>
      </c>
      <c r="B280" s="138">
        <v>68081</v>
      </c>
      <c r="C280" s="139" t="s">
        <v>1169</v>
      </c>
      <c r="D280" s="139" t="s">
        <v>844</v>
      </c>
      <c r="E280" s="139" t="s">
        <v>949</v>
      </c>
      <c r="F280" s="138">
        <v>50020041</v>
      </c>
      <c r="G280" s="139" t="s">
        <v>1592</v>
      </c>
      <c r="H280" s="138">
        <v>0.56200000000000006</v>
      </c>
      <c r="I280" s="139" t="s">
        <v>1586</v>
      </c>
      <c r="J280" s="138" t="s">
        <v>950</v>
      </c>
      <c r="K280" s="138">
        <v>19</v>
      </c>
      <c r="L280" s="139" t="s">
        <v>55</v>
      </c>
      <c r="M280" s="139" t="s">
        <v>846</v>
      </c>
      <c r="N280" s="138">
        <v>1905</v>
      </c>
      <c r="O280" s="139" t="s">
        <v>1538</v>
      </c>
      <c r="P280" s="138">
        <v>1905026</v>
      </c>
      <c r="Q280" s="139" t="s">
        <v>1593</v>
      </c>
      <c r="R280" s="138">
        <v>190502600</v>
      </c>
      <c r="S280" s="139" t="s">
        <v>1594</v>
      </c>
      <c r="T280" s="140" t="s">
        <v>951</v>
      </c>
      <c r="U280" s="139" t="s">
        <v>854</v>
      </c>
      <c r="V280" s="139">
        <v>1</v>
      </c>
      <c r="W280" s="139" t="s">
        <v>574</v>
      </c>
      <c r="X280" s="139" t="s">
        <v>1978</v>
      </c>
      <c r="Y280" s="138">
        <v>0.25</v>
      </c>
      <c r="Z280" s="138">
        <v>0.25</v>
      </c>
      <c r="AA280" s="138">
        <v>0.25</v>
      </c>
      <c r="AB280" s="138">
        <v>0.25</v>
      </c>
      <c r="AC280" s="138">
        <v>1</v>
      </c>
      <c r="AD280" s="139">
        <v>76557233.004744917</v>
      </c>
      <c r="AE280" s="139">
        <v>78853949.994887263</v>
      </c>
      <c r="AF280" s="139">
        <v>81219568.494733885</v>
      </c>
      <c r="AG280" s="139">
        <v>83656155.549575895</v>
      </c>
      <c r="AH280" s="74">
        <v>320286907.04394197</v>
      </c>
      <c r="AI280" s="124"/>
      <c r="AJ280" s="76"/>
      <c r="AK280" s="128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</row>
    <row r="281" spans="1:51" s="60" customFormat="1" ht="35.25" hidden="1" customHeight="1" x14ac:dyDescent="0.3">
      <c r="A281" s="82">
        <f t="shared" si="4"/>
        <v>279</v>
      </c>
      <c r="B281" s="138">
        <v>68081</v>
      </c>
      <c r="C281" s="139" t="s">
        <v>1169</v>
      </c>
      <c r="D281" s="139" t="s">
        <v>844</v>
      </c>
      <c r="E281" s="139" t="s">
        <v>952</v>
      </c>
      <c r="F281" s="138">
        <v>50020001</v>
      </c>
      <c r="G281" s="139" t="s">
        <v>1527</v>
      </c>
      <c r="H281" s="138" t="s">
        <v>1876</v>
      </c>
      <c r="I281" s="139" t="s">
        <v>1528</v>
      </c>
      <c r="J281" s="138" t="s">
        <v>1877</v>
      </c>
      <c r="K281" s="138">
        <v>19</v>
      </c>
      <c r="L281" s="139" t="s">
        <v>55</v>
      </c>
      <c r="M281" s="139" t="s">
        <v>846</v>
      </c>
      <c r="N281" s="138">
        <v>1905</v>
      </c>
      <c r="O281" s="139" t="s">
        <v>1538</v>
      </c>
      <c r="P281" s="138">
        <v>1905026</v>
      </c>
      <c r="Q281" s="139" t="s">
        <v>1593</v>
      </c>
      <c r="R281" s="138">
        <v>190502600</v>
      </c>
      <c r="S281" s="139" t="s">
        <v>1594</v>
      </c>
      <c r="T281" s="140" t="s">
        <v>954</v>
      </c>
      <c r="U281" s="139" t="s">
        <v>854</v>
      </c>
      <c r="V281" s="139">
        <v>1</v>
      </c>
      <c r="W281" s="139" t="s">
        <v>574</v>
      </c>
      <c r="X281" s="139" t="s">
        <v>1978</v>
      </c>
      <c r="Y281" s="138">
        <v>0.25</v>
      </c>
      <c r="Z281" s="138">
        <v>0.25</v>
      </c>
      <c r="AA281" s="138">
        <v>0.25</v>
      </c>
      <c r="AB281" s="138">
        <v>0.25</v>
      </c>
      <c r="AC281" s="138">
        <v>1</v>
      </c>
      <c r="AD281" s="139">
        <v>45552069.963123232</v>
      </c>
      <c r="AE281" s="139">
        <v>46918632.062016927</v>
      </c>
      <c r="AF281" s="139">
        <v>48326191.023877434</v>
      </c>
      <c r="AG281" s="139">
        <v>49775976.75459376</v>
      </c>
      <c r="AH281" s="74">
        <v>190572869.80361137</v>
      </c>
      <c r="AI281" s="124"/>
      <c r="AJ281" s="76"/>
      <c r="AK281" s="128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</row>
    <row r="282" spans="1:51" s="60" customFormat="1" ht="35.25" hidden="1" customHeight="1" x14ac:dyDescent="0.3">
      <c r="A282" s="82">
        <f t="shared" si="4"/>
        <v>280</v>
      </c>
      <c r="B282" s="138">
        <v>68081</v>
      </c>
      <c r="C282" s="139" t="s">
        <v>1169</v>
      </c>
      <c r="D282" s="139" t="s">
        <v>844</v>
      </c>
      <c r="E282" s="139" t="s">
        <v>955</v>
      </c>
      <c r="F282" s="138">
        <v>50020001</v>
      </c>
      <c r="G282" s="139" t="s">
        <v>1527</v>
      </c>
      <c r="H282" s="138">
        <v>1</v>
      </c>
      <c r="I282" s="139" t="s">
        <v>1528</v>
      </c>
      <c r="J282" s="138">
        <v>1</v>
      </c>
      <c r="K282" s="138">
        <v>19</v>
      </c>
      <c r="L282" s="139" t="s">
        <v>55</v>
      </c>
      <c r="M282" s="139" t="s">
        <v>846</v>
      </c>
      <c r="N282" s="138">
        <v>1905</v>
      </c>
      <c r="O282" s="139" t="s">
        <v>1538</v>
      </c>
      <c r="P282" s="138">
        <v>1905026</v>
      </c>
      <c r="Q282" s="139" t="s">
        <v>1593</v>
      </c>
      <c r="R282" s="138">
        <v>190502602</v>
      </c>
      <c r="S282" s="139" t="s">
        <v>1595</v>
      </c>
      <c r="T282" s="140" t="s">
        <v>956</v>
      </c>
      <c r="U282" s="139" t="s">
        <v>854</v>
      </c>
      <c r="V282" s="139">
        <v>1</v>
      </c>
      <c r="W282" s="139" t="s">
        <v>574</v>
      </c>
      <c r="X282" s="139" t="s">
        <v>1978</v>
      </c>
      <c r="Y282" s="138">
        <v>0.25</v>
      </c>
      <c r="Z282" s="138">
        <v>0.25</v>
      </c>
      <c r="AA282" s="138">
        <v>0.25</v>
      </c>
      <c r="AB282" s="138">
        <v>0.25</v>
      </c>
      <c r="AC282" s="138">
        <v>1</v>
      </c>
      <c r="AD282" s="139">
        <v>86407416.567122892</v>
      </c>
      <c r="AE282" s="139">
        <v>88999639.06413658</v>
      </c>
      <c r="AF282" s="139">
        <v>91669628.236060679</v>
      </c>
      <c r="AG282" s="139">
        <v>94419717.083142504</v>
      </c>
      <c r="AH282" s="74">
        <v>361496400.95046264</v>
      </c>
      <c r="AI282" s="124"/>
      <c r="AJ282" s="76"/>
      <c r="AK282" s="128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</row>
    <row r="283" spans="1:51" s="60" customFormat="1" ht="35.25" hidden="1" customHeight="1" x14ac:dyDescent="0.3">
      <c r="A283" s="82">
        <f t="shared" si="4"/>
        <v>281</v>
      </c>
      <c r="B283" s="138">
        <v>68081</v>
      </c>
      <c r="C283" s="139" t="s">
        <v>1169</v>
      </c>
      <c r="D283" s="139" t="s">
        <v>844</v>
      </c>
      <c r="E283" s="139" t="s">
        <v>949</v>
      </c>
      <c r="F283" s="138">
        <v>50020041</v>
      </c>
      <c r="G283" s="139" t="s">
        <v>1592</v>
      </c>
      <c r="H283" s="138">
        <v>0.56200000000000006</v>
      </c>
      <c r="I283" s="139" t="s">
        <v>1586</v>
      </c>
      <c r="J283" s="138" t="s">
        <v>950</v>
      </c>
      <c r="K283" s="138">
        <v>19</v>
      </c>
      <c r="L283" s="139" t="s">
        <v>55</v>
      </c>
      <c r="M283" s="139" t="s">
        <v>846</v>
      </c>
      <c r="N283" s="138">
        <v>1905</v>
      </c>
      <c r="O283" s="139" t="s">
        <v>1538</v>
      </c>
      <c r="P283" s="138">
        <v>1905026</v>
      </c>
      <c r="Q283" s="139" t="s">
        <v>1593</v>
      </c>
      <c r="R283" s="138">
        <v>190502602</v>
      </c>
      <c r="S283" s="139" t="s">
        <v>1595</v>
      </c>
      <c r="T283" s="140" t="s">
        <v>951</v>
      </c>
      <c r="U283" s="139" t="s">
        <v>854</v>
      </c>
      <c r="V283" s="139">
        <v>1</v>
      </c>
      <c r="W283" s="139" t="s">
        <v>574</v>
      </c>
      <c r="X283" s="139" t="s">
        <v>1978</v>
      </c>
      <c r="Y283" s="138">
        <v>0.25</v>
      </c>
      <c r="Z283" s="138">
        <v>0.25</v>
      </c>
      <c r="AA283" s="138">
        <v>0.25</v>
      </c>
      <c r="AB283" s="138">
        <v>0.25</v>
      </c>
      <c r="AC283" s="138">
        <v>1</v>
      </c>
      <c r="AD283" s="139">
        <v>86407416.567122892</v>
      </c>
      <c r="AE283" s="139">
        <v>88999639.06413658</v>
      </c>
      <c r="AF283" s="139">
        <v>91669628.236060679</v>
      </c>
      <c r="AG283" s="139">
        <v>94419717.083142504</v>
      </c>
      <c r="AH283" s="74">
        <v>361496400.95046264</v>
      </c>
      <c r="AI283" s="124"/>
      <c r="AJ283" s="76"/>
      <c r="AK283" s="128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</row>
    <row r="284" spans="1:51" s="60" customFormat="1" ht="35.25" hidden="1" customHeight="1" x14ac:dyDescent="0.3">
      <c r="A284" s="82">
        <f t="shared" si="4"/>
        <v>282</v>
      </c>
      <c r="B284" s="138">
        <v>68081</v>
      </c>
      <c r="C284" s="139" t="s">
        <v>1169</v>
      </c>
      <c r="D284" s="139" t="s">
        <v>844</v>
      </c>
      <c r="E284" s="139" t="s">
        <v>949</v>
      </c>
      <c r="F284" s="138">
        <v>50020041</v>
      </c>
      <c r="G284" s="139" t="s">
        <v>1592</v>
      </c>
      <c r="H284" s="138">
        <v>0.56200000000000006</v>
      </c>
      <c r="I284" s="139" t="s">
        <v>1586</v>
      </c>
      <c r="J284" s="138" t="s">
        <v>950</v>
      </c>
      <c r="K284" s="138">
        <v>19</v>
      </c>
      <c r="L284" s="139" t="s">
        <v>55</v>
      </c>
      <c r="M284" s="139" t="s">
        <v>846</v>
      </c>
      <c r="N284" s="138">
        <v>1905</v>
      </c>
      <c r="O284" s="139" t="s">
        <v>1538</v>
      </c>
      <c r="P284" s="138">
        <v>1905026</v>
      </c>
      <c r="Q284" s="139" t="s">
        <v>1593</v>
      </c>
      <c r="R284" s="138">
        <v>190502602</v>
      </c>
      <c r="S284" s="139" t="s">
        <v>1595</v>
      </c>
      <c r="T284" s="140" t="s">
        <v>957</v>
      </c>
      <c r="U284" s="139" t="s">
        <v>854</v>
      </c>
      <c r="V284" s="139">
        <v>1</v>
      </c>
      <c r="W284" s="139" t="s">
        <v>574</v>
      </c>
      <c r="X284" s="139" t="s">
        <v>1978</v>
      </c>
      <c r="Y284" s="138">
        <v>0.25</v>
      </c>
      <c r="Z284" s="138">
        <v>0.25</v>
      </c>
      <c r="AA284" s="138">
        <v>0.25</v>
      </c>
      <c r="AB284" s="138">
        <v>0.25</v>
      </c>
      <c r="AC284" s="138">
        <v>1</v>
      </c>
      <c r="AD284" s="139">
        <v>86407416.567122892</v>
      </c>
      <c r="AE284" s="139">
        <v>88999639.06413658</v>
      </c>
      <c r="AF284" s="139">
        <v>91669628.236060679</v>
      </c>
      <c r="AG284" s="139">
        <v>94419717.083142504</v>
      </c>
      <c r="AH284" s="74">
        <v>361496400.95046264</v>
      </c>
      <c r="AI284" s="124"/>
      <c r="AJ284" s="76"/>
      <c r="AK284" s="128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</row>
    <row r="285" spans="1:51" s="60" customFormat="1" ht="35.25" hidden="1" customHeight="1" x14ac:dyDescent="0.3">
      <c r="A285" s="82">
        <f t="shared" si="4"/>
        <v>283</v>
      </c>
      <c r="B285" s="138">
        <v>68081</v>
      </c>
      <c r="C285" s="139" t="s">
        <v>1169</v>
      </c>
      <c r="D285" s="139" t="s">
        <v>844</v>
      </c>
      <c r="E285" s="139" t="s">
        <v>952</v>
      </c>
      <c r="F285" s="138">
        <v>50020001</v>
      </c>
      <c r="G285" s="139" t="s">
        <v>1527</v>
      </c>
      <c r="H285" s="138" t="s">
        <v>1876</v>
      </c>
      <c r="I285" s="139" t="s">
        <v>1528</v>
      </c>
      <c r="J285" s="138" t="s">
        <v>953</v>
      </c>
      <c r="K285" s="138">
        <v>19</v>
      </c>
      <c r="L285" s="139" t="s">
        <v>55</v>
      </c>
      <c r="M285" s="139" t="s">
        <v>846</v>
      </c>
      <c r="N285" s="138">
        <v>1905</v>
      </c>
      <c r="O285" s="139" t="s">
        <v>1538</v>
      </c>
      <c r="P285" s="138">
        <v>1905026</v>
      </c>
      <c r="Q285" s="139" t="s">
        <v>1593</v>
      </c>
      <c r="R285" s="138">
        <v>190502602</v>
      </c>
      <c r="S285" s="139" t="s">
        <v>1595</v>
      </c>
      <c r="T285" s="140" t="s">
        <v>958</v>
      </c>
      <c r="U285" s="139" t="s">
        <v>854</v>
      </c>
      <c r="V285" s="139">
        <v>1</v>
      </c>
      <c r="W285" s="139" t="s">
        <v>574</v>
      </c>
      <c r="X285" s="139" t="s">
        <v>1978</v>
      </c>
      <c r="Y285" s="138">
        <v>0.25</v>
      </c>
      <c r="Z285" s="138">
        <v>0.25</v>
      </c>
      <c r="AA285" s="138">
        <v>0.25</v>
      </c>
      <c r="AB285" s="138">
        <v>0.25</v>
      </c>
      <c r="AC285" s="138">
        <v>1</v>
      </c>
      <c r="AD285" s="139">
        <v>86407416.567122892</v>
      </c>
      <c r="AE285" s="139">
        <v>88999639.06413658</v>
      </c>
      <c r="AF285" s="139">
        <v>91669628.236060679</v>
      </c>
      <c r="AG285" s="139">
        <v>94419717.083142504</v>
      </c>
      <c r="AH285" s="74">
        <v>361496400.95046264</v>
      </c>
      <c r="AI285" s="124"/>
      <c r="AJ285" s="76"/>
      <c r="AK285" s="128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</row>
    <row r="286" spans="1:51" s="60" customFormat="1" ht="35.25" hidden="1" customHeight="1" x14ac:dyDescent="0.3">
      <c r="A286" s="82">
        <f t="shared" si="4"/>
        <v>284</v>
      </c>
      <c r="B286" s="138">
        <v>68081</v>
      </c>
      <c r="C286" s="139" t="s">
        <v>1169</v>
      </c>
      <c r="D286" s="139" t="s">
        <v>844</v>
      </c>
      <c r="E286" s="139" t="s">
        <v>959</v>
      </c>
      <c r="F286" s="138">
        <v>110070012</v>
      </c>
      <c r="G286" s="139" t="s">
        <v>1596</v>
      </c>
      <c r="H286" s="138">
        <v>1</v>
      </c>
      <c r="I286" s="139" t="s">
        <v>1171</v>
      </c>
      <c r="J286" s="138">
        <v>1</v>
      </c>
      <c r="K286" s="138">
        <v>19</v>
      </c>
      <c r="L286" s="139" t="s">
        <v>55</v>
      </c>
      <c r="M286" s="139" t="s">
        <v>846</v>
      </c>
      <c r="N286" s="138">
        <v>1905</v>
      </c>
      <c r="O286" s="139" t="s">
        <v>1538</v>
      </c>
      <c r="P286" s="138">
        <v>1905042</v>
      </c>
      <c r="Q286" s="139" t="s">
        <v>1597</v>
      </c>
      <c r="R286" s="138">
        <v>190504200</v>
      </c>
      <c r="S286" s="139" t="s">
        <v>1598</v>
      </c>
      <c r="T286" s="140" t="s">
        <v>960</v>
      </c>
      <c r="U286" s="139">
        <v>16000</v>
      </c>
      <c r="V286" s="139">
        <v>16000</v>
      </c>
      <c r="W286" s="139" t="s">
        <v>574</v>
      </c>
      <c r="X286" s="139" t="s">
        <v>1978</v>
      </c>
      <c r="Y286" s="138">
        <v>4000</v>
      </c>
      <c r="Z286" s="138">
        <v>4000</v>
      </c>
      <c r="AA286" s="138">
        <v>4000</v>
      </c>
      <c r="AB286" s="138">
        <v>4000</v>
      </c>
      <c r="AC286" s="138">
        <v>16000</v>
      </c>
      <c r="AD286" s="139">
        <v>283200000</v>
      </c>
      <c r="AE286" s="139">
        <v>138933334</v>
      </c>
      <c r="AF286" s="139">
        <v>138933333</v>
      </c>
      <c r="AG286" s="139">
        <v>138933333</v>
      </c>
      <c r="AH286" s="74">
        <v>700000000</v>
      </c>
      <c r="AI286" s="124"/>
      <c r="AJ286" s="76"/>
      <c r="AK286" s="128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</row>
    <row r="287" spans="1:51" s="60" customFormat="1" ht="35.25" hidden="1" customHeight="1" x14ac:dyDescent="0.3">
      <c r="A287" s="82">
        <f t="shared" si="4"/>
        <v>285</v>
      </c>
      <c r="B287" s="138">
        <v>68081</v>
      </c>
      <c r="C287" s="139" t="s">
        <v>1169</v>
      </c>
      <c r="D287" s="139" t="s">
        <v>844</v>
      </c>
      <c r="E287" s="139" t="s">
        <v>961</v>
      </c>
      <c r="F287" s="138">
        <v>110070012</v>
      </c>
      <c r="G287" s="139" t="s">
        <v>1596</v>
      </c>
      <c r="H287" s="138">
        <v>1</v>
      </c>
      <c r="I287" s="139" t="s">
        <v>1171</v>
      </c>
      <c r="J287" s="138">
        <v>1</v>
      </c>
      <c r="K287" s="138">
        <v>19</v>
      </c>
      <c r="L287" s="139" t="s">
        <v>55</v>
      </c>
      <c r="M287" s="139" t="s">
        <v>846</v>
      </c>
      <c r="N287" s="138">
        <v>1905</v>
      </c>
      <c r="O287" s="139" t="s">
        <v>1538</v>
      </c>
      <c r="P287" s="138">
        <v>1905042</v>
      </c>
      <c r="Q287" s="139" t="s">
        <v>1597</v>
      </c>
      <c r="R287" s="138">
        <v>190504200</v>
      </c>
      <c r="S287" s="139" t="s">
        <v>1598</v>
      </c>
      <c r="T287" s="140" t="s">
        <v>962</v>
      </c>
      <c r="U287" s="139">
        <v>800</v>
      </c>
      <c r="V287" s="139">
        <v>800</v>
      </c>
      <c r="W287" s="139" t="s">
        <v>574</v>
      </c>
      <c r="X287" s="139" t="s">
        <v>1978</v>
      </c>
      <c r="Y287" s="138">
        <v>200</v>
      </c>
      <c r="Z287" s="138">
        <v>200</v>
      </c>
      <c r="AA287" s="138">
        <v>200</v>
      </c>
      <c r="AB287" s="138">
        <v>200</v>
      </c>
      <c r="AC287" s="138">
        <v>800</v>
      </c>
      <c r="AD287" s="139">
        <v>185000000</v>
      </c>
      <c r="AE287" s="139">
        <v>194721864.25170898</v>
      </c>
      <c r="AF287" s="139">
        <v>194721864.25170898</v>
      </c>
      <c r="AG287" s="139">
        <v>194721864.25170898</v>
      </c>
      <c r="AH287" s="74">
        <v>769165592.75512695</v>
      </c>
      <c r="AI287" s="124"/>
      <c r="AJ287" s="76"/>
      <c r="AK287" s="128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</row>
    <row r="288" spans="1:51" s="60" customFormat="1" ht="35.25" hidden="1" customHeight="1" x14ac:dyDescent="0.3">
      <c r="A288" s="82">
        <f t="shared" si="4"/>
        <v>286</v>
      </c>
      <c r="B288" s="138">
        <v>68081</v>
      </c>
      <c r="C288" s="139" t="s">
        <v>1169</v>
      </c>
      <c r="D288" s="139" t="s">
        <v>844</v>
      </c>
      <c r="E288" s="139" t="s">
        <v>964</v>
      </c>
      <c r="F288" s="138">
        <v>110070012</v>
      </c>
      <c r="G288" s="139" t="s">
        <v>1596</v>
      </c>
      <c r="H288" s="138">
        <v>100</v>
      </c>
      <c r="I288" s="139" t="s">
        <v>1171</v>
      </c>
      <c r="J288" s="138">
        <v>100</v>
      </c>
      <c r="K288" s="138">
        <v>19</v>
      </c>
      <c r="L288" s="139" t="s">
        <v>55</v>
      </c>
      <c r="M288" s="139" t="s">
        <v>846</v>
      </c>
      <c r="N288" s="138">
        <v>1905</v>
      </c>
      <c r="O288" s="139" t="s">
        <v>1538</v>
      </c>
      <c r="P288" s="138">
        <v>1905042</v>
      </c>
      <c r="Q288" s="139" t="s">
        <v>1597</v>
      </c>
      <c r="R288" s="138">
        <v>190504200</v>
      </c>
      <c r="S288" s="139" t="s">
        <v>1598</v>
      </c>
      <c r="T288" s="140" t="s">
        <v>965</v>
      </c>
      <c r="U288" s="139" t="s">
        <v>963</v>
      </c>
      <c r="V288" s="139">
        <v>800</v>
      </c>
      <c r="W288" s="139" t="s">
        <v>574</v>
      </c>
      <c r="X288" s="139" t="s">
        <v>1978</v>
      </c>
      <c r="Y288" s="138">
        <v>200</v>
      </c>
      <c r="Z288" s="138">
        <v>200</v>
      </c>
      <c r="AA288" s="138">
        <v>200</v>
      </c>
      <c r="AB288" s="138">
        <v>200</v>
      </c>
      <c r="AC288" s="138">
        <v>800</v>
      </c>
      <c r="AD288" s="139">
        <v>125000000</v>
      </c>
      <c r="AE288" s="139">
        <v>125000000</v>
      </c>
      <c r="AF288" s="139">
        <v>125000000</v>
      </c>
      <c r="AG288" s="139">
        <v>125000000</v>
      </c>
      <c r="AH288" s="74">
        <v>500000000</v>
      </c>
      <c r="AI288" s="124"/>
      <c r="AJ288" s="76"/>
      <c r="AK288" s="128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</row>
    <row r="289" spans="1:51" s="60" customFormat="1" ht="35.25" hidden="1" customHeight="1" x14ac:dyDescent="0.3">
      <c r="A289" s="82">
        <f t="shared" si="4"/>
        <v>287</v>
      </c>
      <c r="B289" s="138">
        <v>68081</v>
      </c>
      <c r="C289" s="139" t="s">
        <v>1169</v>
      </c>
      <c r="D289" s="139" t="s">
        <v>844</v>
      </c>
      <c r="E289" s="139" t="s">
        <v>942</v>
      </c>
      <c r="F289" s="138">
        <v>50020003</v>
      </c>
      <c r="G289" s="139" t="s">
        <v>1599</v>
      </c>
      <c r="H289" s="138" t="s">
        <v>1874</v>
      </c>
      <c r="I289" s="139" t="s">
        <v>1550</v>
      </c>
      <c r="J289" s="138" t="s">
        <v>1874</v>
      </c>
      <c r="K289" s="138">
        <v>19</v>
      </c>
      <c r="L289" s="139" t="s">
        <v>55</v>
      </c>
      <c r="M289" s="139" t="s">
        <v>846</v>
      </c>
      <c r="N289" s="138">
        <v>1905</v>
      </c>
      <c r="O289" s="139" t="s">
        <v>1538</v>
      </c>
      <c r="P289" s="138">
        <v>1905054</v>
      </c>
      <c r="Q289" s="139" t="s">
        <v>1600</v>
      </c>
      <c r="R289" s="138">
        <v>190505400</v>
      </c>
      <c r="S289" s="139" t="s">
        <v>1601</v>
      </c>
      <c r="T289" s="140" t="s">
        <v>966</v>
      </c>
      <c r="U289" s="139" t="s">
        <v>854</v>
      </c>
      <c r="V289" s="139">
        <v>1</v>
      </c>
      <c r="W289" s="139" t="s">
        <v>574</v>
      </c>
      <c r="X289" s="139" t="s">
        <v>1978</v>
      </c>
      <c r="Y289" s="138">
        <v>0.25</v>
      </c>
      <c r="Z289" s="138">
        <v>0.25</v>
      </c>
      <c r="AA289" s="138">
        <v>0.25</v>
      </c>
      <c r="AB289" s="138">
        <v>0.25</v>
      </c>
      <c r="AC289" s="138">
        <v>1</v>
      </c>
      <c r="AD289" s="139">
        <v>29693270.363560308</v>
      </c>
      <c r="AE289" s="139">
        <v>30584068.474467117</v>
      </c>
      <c r="AF289" s="139">
        <v>31501590.52870113</v>
      </c>
      <c r="AG289" s="139">
        <v>32446638.244562164</v>
      </c>
      <c r="AH289" s="74">
        <v>124225567.61129072</v>
      </c>
      <c r="AI289" s="124"/>
      <c r="AJ289" s="76"/>
      <c r="AK289" s="128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</row>
    <row r="290" spans="1:51" s="60" customFormat="1" ht="35.25" hidden="1" customHeight="1" x14ac:dyDescent="0.3">
      <c r="A290" s="82">
        <f t="shared" si="4"/>
        <v>288</v>
      </c>
      <c r="B290" s="138">
        <v>68081</v>
      </c>
      <c r="C290" s="139" t="s">
        <v>1169</v>
      </c>
      <c r="D290" s="139" t="s">
        <v>844</v>
      </c>
      <c r="E290" s="139" t="s">
        <v>967</v>
      </c>
      <c r="F290" s="138">
        <v>50020014</v>
      </c>
      <c r="G290" s="139" t="s">
        <v>1549</v>
      </c>
      <c r="H290" s="138" t="s">
        <v>1878</v>
      </c>
      <c r="I290" s="139" t="s">
        <v>1550</v>
      </c>
      <c r="J290" s="138" t="s">
        <v>1878</v>
      </c>
      <c r="K290" s="138">
        <v>19</v>
      </c>
      <c r="L290" s="139" t="s">
        <v>55</v>
      </c>
      <c r="M290" s="139" t="s">
        <v>846</v>
      </c>
      <c r="N290" s="138">
        <v>1905</v>
      </c>
      <c r="O290" s="139" t="s">
        <v>1538</v>
      </c>
      <c r="P290" s="138">
        <v>1905054</v>
      </c>
      <c r="Q290" s="139" t="s">
        <v>1600</v>
      </c>
      <c r="R290" s="138">
        <v>190505400</v>
      </c>
      <c r="S290" s="139" t="s">
        <v>1601</v>
      </c>
      <c r="T290" s="140" t="s">
        <v>968</v>
      </c>
      <c r="U290" s="139" t="s">
        <v>854</v>
      </c>
      <c r="V290" s="139">
        <v>1</v>
      </c>
      <c r="W290" s="139" t="s">
        <v>574</v>
      </c>
      <c r="X290" s="139" t="s">
        <v>1978</v>
      </c>
      <c r="Y290" s="138">
        <v>0.25</v>
      </c>
      <c r="Z290" s="138">
        <v>0.25</v>
      </c>
      <c r="AA290" s="138">
        <v>0.25</v>
      </c>
      <c r="AB290" s="138">
        <v>0.25</v>
      </c>
      <c r="AC290" s="138">
        <v>1</v>
      </c>
      <c r="AD290" s="139">
        <v>29693270.363560308</v>
      </c>
      <c r="AE290" s="139">
        <v>30584068.474467117</v>
      </c>
      <c r="AF290" s="139">
        <v>31501590.52870113</v>
      </c>
      <c r="AG290" s="139">
        <v>32446638.244562164</v>
      </c>
      <c r="AH290" s="74">
        <v>124225567.61129072</v>
      </c>
      <c r="AI290" s="124"/>
      <c r="AJ290" s="76"/>
      <c r="AK290" s="128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</row>
    <row r="291" spans="1:51" s="60" customFormat="1" ht="35.25" hidden="1" customHeight="1" x14ac:dyDescent="0.3">
      <c r="A291" s="82">
        <f t="shared" si="4"/>
        <v>289</v>
      </c>
      <c r="B291" s="138">
        <v>68081</v>
      </c>
      <c r="C291" s="139" t="s">
        <v>1169</v>
      </c>
      <c r="D291" s="139" t="s">
        <v>844</v>
      </c>
      <c r="E291" s="139" t="s">
        <v>969</v>
      </c>
      <c r="F291" s="138">
        <v>50020015</v>
      </c>
      <c r="G291" s="139" t="s">
        <v>1602</v>
      </c>
      <c r="H291" s="138" t="s">
        <v>1879</v>
      </c>
      <c r="I291" s="139" t="s">
        <v>1550</v>
      </c>
      <c r="J291" s="138" t="s">
        <v>1879</v>
      </c>
      <c r="K291" s="138">
        <v>19</v>
      </c>
      <c r="L291" s="139" t="s">
        <v>55</v>
      </c>
      <c r="M291" s="139" t="s">
        <v>846</v>
      </c>
      <c r="N291" s="138">
        <v>1905</v>
      </c>
      <c r="O291" s="139" t="s">
        <v>1538</v>
      </c>
      <c r="P291" s="138">
        <v>1905054</v>
      </c>
      <c r="Q291" s="139" t="s">
        <v>1600</v>
      </c>
      <c r="R291" s="138">
        <v>190505400</v>
      </c>
      <c r="S291" s="139" t="s">
        <v>1601</v>
      </c>
      <c r="T291" s="140" t="s">
        <v>970</v>
      </c>
      <c r="U291" s="139" t="s">
        <v>854</v>
      </c>
      <c r="V291" s="139">
        <v>1</v>
      </c>
      <c r="W291" s="139" t="s">
        <v>574</v>
      </c>
      <c r="X291" s="139" t="s">
        <v>1978</v>
      </c>
      <c r="Y291" s="138">
        <v>0.25</v>
      </c>
      <c r="Z291" s="138">
        <v>0.25</v>
      </c>
      <c r="AA291" s="138">
        <v>0.25</v>
      </c>
      <c r="AB291" s="138">
        <v>0.25</v>
      </c>
      <c r="AC291" s="138">
        <v>1</v>
      </c>
      <c r="AD291" s="139">
        <v>29693270.363560308</v>
      </c>
      <c r="AE291" s="139">
        <v>30584068.474467117</v>
      </c>
      <c r="AF291" s="139">
        <v>31501590.52870113</v>
      </c>
      <c r="AG291" s="139">
        <v>32446638.244562164</v>
      </c>
      <c r="AH291" s="74">
        <v>124225567.61129072</v>
      </c>
      <c r="AI291" s="124"/>
      <c r="AJ291" s="76"/>
      <c r="AK291" s="128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</row>
    <row r="292" spans="1:51" s="60" customFormat="1" ht="35.25" hidden="1" customHeight="1" x14ac:dyDescent="0.3">
      <c r="A292" s="82">
        <f t="shared" si="4"/>
        <v>290</v>
      </c>
      <c r="B292" s="138">
        <v>68081</v>
      </c>
      <c r="C292" s="139" t="s">
        <v>1169</v>
      </c>
      <c r="D292" s="139" t="s">
        <v>844</v>
      </c>
      <c r="E292" s="139" t="s">
        <v>971</v>
      </c>
      <c r="F292" s="138">
        <v>50020016</v>
      </c>
      <c r="G292" s="139" t="s">
        <v>1603</v>
      </c>
      <c r="H292" s="138" t="s">
        <v>1880</v>
      </c>
      <c r="I292" s="139" t="s">
        <v>1550</v>
      </c>
      <c r="J292" s="138" t="s">
        <v>1880</v>
      </c>
      <c r="K292" s="138">
        <v>19</v>
      </c>
      <c r="L292" s="139" t="s">
        <v>55</v>
      </c>
      <c r="M292" s="139" t="s">
        <v>846</v>
      </c>
      <c r="N292" s="138">
        <v>1905</v>
      </c>
      <c r="O292" s="139" t="s">
        <v>1538</v>
      </c>
      <c r="P292" s="138">
        <v>1905054</v>
      </c>
      <c r="Q292" s="139" t="s">
        <v>1600</v>
      </c>
      <c r="R292" s="138">
        <v>190505400</v>
      </c>
      <c r="S292" s="139" t="s">
        <v>1601</v>
      </c>
      <c r="T292" s="140" t="s">
        <v>972</v>
      </c>
      <c r="U292" s="139" t="s">
        <v>854</v>
      </c>
      <c r="V292" s="139">
        <v>1</v>
      </c>
      <c r="W292" s="139" t="s">
        <v>574</v>
      </c>
      <c r="X292" s="139" t="s">
        <v>1978</v>
      </c>
      <c r="Y292" s="138">
        <v>0.25</v>
      </c>
      <c r="Z292" s="138">
        <v>0.25</v>
      </c>
      <c r="AA292" s="138">
        <v>0.25</v>
      </c>
      <c r="AB292" s="138">
        <v>0.25</v>
      </c>
      <c r="AC292" s="138">
        <v>1</v>
      </c>
      <c r="AD292" s="139">
        <v>29693270.363560308</v>
      </c>
      <c r="AE292" s="139">
        <v>30584068.474467117</v>
      </c>
      <c r="AF292" s="139">
        <v>31501590.52870113</v>
      </c>
      <c r="AG292" s="139">
        <v>32446638.244562164</v>
      </c>
      <c r="AH292" s="74">
        <v>124225567.61129072</v>
      </c>
      <c r="AI292" s="124"/>
      <c r="AJ292" s="76"/>
      <c r="AK292" s="128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</row>
    <row r="293" spans="1:51" s="60" customFormat="1" ht="35.25" hidden="1" customHeight="1" x14ac:dyDescent="0.3">
      <c r="A293" s="82">
        <f t="shared" si="4"/>
        <v>291</v>
      </c>
      <c r="B293" s="138">
        <v>68081</v>
      </c>
      <c r="C293" s="139" t="s">
        <v>1169</v>
      </c>
      <c r="D293" s="139" t="s">
        <v>844</v>
      </c>
      <c r="E293" s="139" t="s">
        <v>969</v>
      </c>
      <c r="F293" s="138">
        <v>50020015</v>
      </c>
      <c r="G293" s="139" t="s">
        <v>1602</v>
      </c>
      <c r="H293" s="138" t="s">
        <v>1880</v>
      </c>
      <c r="I293" s="139" t="s">
        <v>1550</v>
      </c>
      <c r="J293" s="138" t="s">
        <v>1880</v>
      </c>
      <c r="K293" s="138">
        <v>19</v>
      </c>
      <c r="L293" s="139" t="s">
        <v>55</v>
      </c>
      <c r="M293" s="139" t="s">
        <v>846</v>
      </c>
      <c r="N293" s="138">
        <v>1905</v>
      </c>
      <c r="O293" s="139" t="s">
        <v>1538</v>
      </c>
      <c r="P293" s="138">
        <v>1905054</v>
      </c>
      <c r="Q293" s="139" t="s">
        <v>1600</v>
      </c>
      <c r="R293" s="138">
        <v>190505401</v>
      </c>
      <c r="S293" s="139" t="s">
        <v>1604</v>
      </c>
      <c r="T293" s="140" t="s">
        <v>973</v>
      </c>
      <c r="U293" s="139" t="s">
        <v>854</v>
      </c>
      <c r="V293" s="139">
        <v>1</v>
      </c>
      <c r="W293" s="139" t="s">
        <v>574</v>
      </c>
      <c r="X293" s="139" t="s">
        <v>1978</v>
      </c>
      <c r="Y293" s="138">
        <v>0.25</v>
      </c>
      <c r="Z293" s="138">
        <v>0.25</v>
      </c>
      <c r="AA293" s="138">
        <v>0.25</v>
      </c>
      <c r="AB293" s="138">
        <v>0.25</v>
      </c>
      <c r="AC293" s="138">
        <v>1</v>
      </c>
      <c r="AD293" s="139">
        <v>13762985.585524343</v>
      </c>
      <c r="AE293" s="139">
        <v>14175875.153090073</v>
      </c>
      <c r="AF293" s="139">
        <v>14601151.407682775</v>
      </c>
      <c r="AG293" s="139">
        <v>15039185.949913258</v>
      </c>
      <c r="AH293" s="74">
        <v>57579198.09621045</v>
      </c>
      <c r="AI293" s="124"/>
      <c r="AJ293" s="76"/>
      <c r="AK293" s="128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</row>
    <row r="294" spans="1:51" s="60" customFormat="1" ht="35.25" hidden="1" customHeight="1" x14ac:dyDescent="0.3">
      <c r="A294" s="82">
        <f t="shared" si="4"/>
        <v>292</v>
      </c>
      <c r="B294" s="138">
        <v>68081</v>
      </c>
      <c r="C294" s="139" t="s">
        <v>1169</v>
      </c>
      <c r="D294" s="139" t="s">
        <v>844</v>
      </c>
      <c r="E294" s="139" t="s">
        <v>896</v>
      </c>
      <c r="F294" s="138">
        <v>50020001</v>
      </c>
      <c r="G294" s="139" t="s">
        <v>1527</v>
      </c>
      <c r="H294" s="138" t="s">
        <v>1862</v>
      </c>
      <c r="I294" s="139" t="s">
        <v>1528</v>
      </c>
      <c r="J294" s="138" t="s">
        <v>974</v>
      </c>
      <c r="K294" s="138">
        <v>19</v>
      </c>
      <c r="L294" s="139" t="s">
        <v>55</v>
      </c>
      <c r="M294" s="139" t="s">
        <v>846</v>
      </c>
      <c r="N294" s="138">
        <v>1905</v>
      </c>
      <c r="O294" s="139" t="s">
        <v>1538</v>
      </c>
      <c r="P294" s="138">
        <v>1905031</v>
      </c>
      <c r="Q294" s="139" t="s">
        <v>1605</v>
      </c>
      <c r="R294" s="138">
        <v>190503100</v>
      </c>
      <c r="S294" s="139" t="s">
        <v>1606</v>
      </c>
      <c r="T294" s="140" t="s">
        <v>897</v>
      </c>
      <c r="U294" s="139" t="s">
        <v>854</v>
      </c>
      <c r="V294" s="139">
        <v>1</v>
      </c>
      <c r="W294" s="139" t="s">
        <v>574</v>
      </c>
      <c r="X294" s="139" t="s">
        <v>1978</v>
      </c>
      <c r="Y294" s="138">
        <v>0.25</v>
      </c>
      <c r="Z294" s="138">
        <v>0.25</v>
      </c>
      <c r="AA294" s="138">
        <v>0.25</v>
      </c>
      <c r="AB294" s="138">
        <v>0.25</v>
      </c>
      <c r="AC294" s="138">
        <v>1</v>
      </c>
      <c r="AD294" s="139">
        <v>17912620.928703092</v>
      </c>
      <c r="AE294" s="139">
        <v>18449999.556564186</v>
      </c>
      <c r="AF294" s="139">
        <v>19003499.543261111</v>
      </c>
      <c r="AG294" s="139">
        <v>19573604.529558945</v>
      </c>
      <c r="AH294" s="74">
        <v>74939724.558087334</v>
      </c>
      <c r="AI294" s="124"/>
      <c r="AJ294" s="76"/>
      <c r="AK294" s="128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</row>
    <row r="295" spans="1:51" s="60" customFormat="1" ht="33" hidden="1" customHeight="1" x14ac:dyDescent="0.3">
      <c r="A295" s="82">
        <f t="shared" si="4"/>
        <v>293</v>
      </c>
      <c r="B295" s="138">
        <v>68081</v>
      </c>
      <c r="C295" s="139" t="s">
        <v>1169</v>
      </c>
      <c r="D295" s="139" t="s">
        <v>844</v>
      </c>
      <c r="E295" s="139" t="s">
        <v>845</v>
      </c>
      <c r="F295" s="138">
        <v>50020001</v>
      </c>
      <c r="G295" s="139" t="s">
        <v>1527</v>
      </c>
      <c r="H295" s="138" t="s">
        <v>1860</v>
      </c>
      <c r="I295" s="139" t="s">
        <v>1528</v>
      </c>
      <c r="J295" s="138" t="s">
        <v>1860</v>
      </c>
      <c r="K295" s="138">
        <v>19</v>
      </c>
      <c r="L295" s="139" t="s">
        <v>55</v>
      </c>
      <c r="M295" s="139" t="s">
        <v>846</v>
      </c>
      <c r="N295" s="138">
        <v>1905</v>
      </c>
      <c r="O295" s="139" t="s">
        <v>1538</v>
      </c>
      <c r="P295" s="138">
        <v>1905031</v>
      </c>
      <c r="Q295" s="139" t="s">
        <v>1605</v>
      </c>
      <c r="R295" s="138">
        <v>190503101</v>
      </c>
      <c r="S295" s="139" t="s">
        <v>1607</v>
      </c>
      <c r="T295" s="140" t="s">
        <v>975</v>
      </c>
      <c r="U295" s="139" t="s">
        <v>854</v>
      </c>
      <c r="V295" s="139">
        <v>1</v>
      </c>
      <c r="W295" s="139" t="s">
        <v>574</v>
      </c>
      <c r="X295" s="139" t="s">
        <v>1978</v>
      </c>
      <c r="Y295" s="138">
        <v>0.25</v>
      </c>
      <c r="Z295" s="138">
        <v>0.25</v>
      </c>
      <c r="AA295" s="138">
        <v>0.25</v>
      </c>
      <c r="AB295" s="138">
        <v>0.25</v>
      </c>
      <c r="AC295" s="138">
        <v>1</v>
      </c>
      <c r="AD295" s="139">
        <v>128659073.5363781</v>
      </c>
      <c r="AE295" s="139">
        <v>132518845.74246944</v>
      </c>
      <c r="AF295" s="139">
        <v>136494411.11474353</v>
      </c>
      <c r="AG295" s="139">
        <v>140589243.44818583</v>
      </c>
      <c r="AH295" s="74">
        <v>538261573.84177685</v>
      </c>
      <c r="AI295" s="124"/>
      <c r="AJ295" s="76"/>
      <c r="AK295" s="128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</row>
    <row r="296" spans="1:51" s="60" customFormat="1" ht="33" hidden="1" customHeight="1" x14ac:dyDescent="0.3">
      <c r="A296" s="82">
        <f t="shared" si="4"/>
        <v>294</v>
      </c>
      <c r="B296" s="138">
        <v>68081</v>
      </c>
      <c r="C296" s="139" t="s">
        <v>1169</v>
      </c>
      <c r="D296" s="139" t="s">
        <v>844</v>
      </c>
      <c r="E296" s="139" t="s">
        <v>894</v>
      </c>
      <c r="F296" s="138">
        <v>50020014</v>
      </c>
      <c r="G296" s="139" t="s">
        <v>1549</v>
      </c>
      <c r="H296" s="138" t="s">
        <v>1861</v>
      </c>
      <c r="I296" s="139" t="s">
        <v>1550</v>
      </c>
      <c r="J296" s="138" t="s">
        <v>1861</v>
      </c>
      <c r="K296" s="138">
        <v>19</v>
      </c>
      <c r="L296" s="139" t="s">
        <v>55</v>
      </c>
      <c r="M296" s="139" t="s">
        <v>846</v>
      </c>
      <c r="N296" s="138">
        <v>1905</v>
      </c>
      <c r="O296" s="139" t="s">
        <v>1538</v>
      </c>
      <c r="P296" s="138">
        <v>1905031</v>
      </c>
      <c r="Q296" s="139" t="s">
        <v>1605</v>
      </c>
      <c r="R296" s="138">
        <v>190503102</v>
      </c>
      <c r="S296" s="139" t="s">
        <v>1608</v>
      </c>
      <c r="T296" s="140" t="s">
        <v>895</v>
      </c>
      <c r="U296" s="139" t="s">
        <v>854</v>
      </c>
      <c r="V296" s="139">
        <v>1</v>
      </c>
      <c r="W296" s="139" t="s">
        <v>574</v>
      </c>
      <c r="X296" s="139" t="s">
        <v>1978</v>
      </c>
      <c r="Y296" s="138">
        <v>0.25</v>
      </c>
      <c r="Z296" s="138">
        <v>0.25</v>
      </c>
      <c r="AA296" s="138">
        <v>0.25</v>
      </c>
      <c r="AB296" s="138">
        <v>0.25</v>
      </c>
      <c r="AC296" s="138">
        <v>1</v>
      </c>
      <c r="AD296" s="139">
        <v>17912620.928703092</v>
      </c>
      <c r="AE296" s="139">
        <v>18449999.556564186</v>
      </c>
      <c r="AF296" s="139">
        <v>19003499.543261111</v>
      </c>
      <c r="AG296" s="139">
        <v>19573604.529558945</v>
      </c>
      <c r="AH296" s="74">
        <v>74939724.558087334</v>
      </c>
      <c r="AI296" s="124"/>
      <c r="AJ296" s="76"/>
      <c r="AK296" s="128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</row>
    <row r="297" spans="1:51" s="60" customFormat="1" ht="33" hidden="1" customHeight="1" x14ac:dyDescent="0.3">
      <c r="A297" s="82">
        <f t="shared" si="4"/>
        <v>295</v>
      </c>
      <c r="B297" s="138">
        <v>68081</v>
      </c>
      <c r="C297" s="139" t="s">
        <v>1169</v>
      </c>
      <c r="D297" s="139" t="s">
        <v>844</v>
      </c>
      <c r="E297" s="139" t="s">
        <v>898</v>
      </c>
      <c r="F297" s="138">
        <v>50020001</v>
      </c>
      <c r="G297" s="139" t="s">
        <v>1527</v>
      </c>
      <c r="H297" s="138" t="s">
        <v>1863</v>
      </c>
      <c r="I297" s="139" t="s">
        <v>1528</v>
      </c>
      <c r="J297" s="138" t="s">
        <v>1863</v>
      </c>
      <c r="K297" s="138">
        <v>19</v>
      </c>
      <c r="L297" s="139" t="s">
        <v>55</v>
      </c>
      <c r="M297" s="139" t="s">
        <v>846</v>
      </c>
      <c r="N297" s="138">
        <v>1905</v>
      </c>
      <c r="O297" s="139" t="s">
        <v>1538</v>
      </c>
      <c r="P297" s="138">
        <v>1905031</v>
      </c>
      <c r="Q297" s="139" t="s">
        <v>1605</v>
      </c>
      <c r="R297" s="138">
        <v>190503102</v>
      </c>
      <c r="S297" s="139" t="s">
        <v>1608</v>
      </c>
      <c r="T297" s="140" t="s">
        <v>899</v>
      </c>
      <c r="U297" s="139" t="s">
        <v>854</v>
      </c>
      <c r="V297" s="139">
        <v>1</v>
      </c>
      <c r="W297" s="139" t="s">
        <v>574</v>
      </c>
      <c r="X297" s="139" t="s">
        <v>1978</v>
      </c>
      <c r="Y297" s="138">
        <v>0.25</v>
      </c>
      <c r="Z297" s="138">
        <v>0.25</v>
      </c>
      <c r="AA297" s="138">
        <v>0.25</v>
      </c>
      <c r="AB297" s="138">
        <v>0.25</v>
      </c>
      <c r="AC297" s="138">
        <v>1</v>
      </c>
      <c r="AD297" s="139">
        <v>17912620.928703092</v>
      </c>
      <c r="AE297" s="139">
        <v>18449999.556564186</v>
      </c>
      <c r="AF297" s="139">
        <v>19003499.543261111</v>
      </c>
      <c r="AG297" s="139">
        <v>19573604.529558945</v>
      </c>
      <c r="AH297" s="74">
        <v>74939724.558087334</v>
      </c>
      <c r="AI297" s="124"/>
      <c r="AJ297" s="76"/>
      <c r="AK297" s="128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</row>
    <row r="298" spans="1:51" s="60" customFormat="1" ht="33" hidden="1" customHeight="1" x14ac:dyDescent="0.3">
      <c r="A298" s="82">
        <f t="shared" si="4"/>
        <v>296</v>
      </c>
      <c r="B298" s="138">
        <v>68081</v>
      </c>
      <c r="C298" s="139" t="s">
        <v>1169</v>
      </c>
      <c r="D298" s="139" t="s">
        <v>844</v>
      </c>
      <c r="E298" s="139" t="s">
        <v>900</v>
      </c>
      <c r="F298" s="138">
        <v>50020029</v>
      </c>
      <c r="G298" s="139" t="s">
        <v>1552</v>
      </c>
      <c r="H298" s="138" t="s">
        <v>1864</v>
      </c>
      <c r="I298" s="139" t="s">
        <v>1553</v>
      </c>
      <c r="J298" s="138" t="s">
        <v>1864</v>
      </c>
      <c r="K298" s="138">
        <v>19</v>
      </c>
      <c r="L298" s="139" t="s">
        <v>55</v>
      </c>
      <c r="M298" s="139" t="s">
        <v>846</v>
      </c>
      <c r="N298" s="138">
        <v>1905</v>
      </c>
      <c r="O298" s="139" t="s">
        <v>1538</v>
      </c>
      <c r="P298" s="138">
        <v>1905031</v>
      </c>
      <c r="Q298" s="139" t="s">
        <v>1605</v>
      </c>
      <c r="R298" s="138">
        <v>190503102</v>
      </c>
      <c r="S298" s="139" t="s">
        <v>1608</v>
      </c>
      <c r="T298" s="140" t="s">
        <v>901</v>
      </c>
      <c r="U298" s="139" t="s">
        <v>854</v>
      </c>
      <c r="V298" s="139">
        <v>1</v>
      </c>
      <c r="W298" s="139" t="s">
        <v>574</v>
      </c>
      <c r="X298" s="139" t="s">
        <v>1978</v>
      </c>
      <c r="Y298" s="138">
        <v>0.25</v>
      </c>
      <c r="Z298" s="138">
        <v>0.25</v>
      </c>
      <c r="AA298" s="138">
        <v>0.25</v>
      </c>
      <c r="AB298" s="138">
        <v>0.25</v>
      </c>
      <c r="AC298" s="138">
        <v>1</v>
      </c>
      <c r="AD298" s="139">
        <v>17912620.928703092</v>
      </c>
      <c r="AE298" s="139">
        <v>18449999.556564186</v>
      </c>
      <c r="AF298" s="139">
        <v>19003499.543261111</v>
      </c>
      <c r="AG298" s="139">
        <v>19573604.529558945</v>
      </c>
      <c r="AH298" s="74">
        <v>74939724.558087334</v>
      </c>
      <c r="AI298" s="124"/>
      <c r="AJ298" s="76"/>
      <c r="AK298" s="128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</row>
    <row r="299" spans="1:51" s="60" customFormat="1" ht="33" hidden="1" customHeight="1" x14ac:dyDescent="0.3">
      <c r="A299" s="82">
        <f t="shared" si="4"/>
        <v>297</v>
      </c>
      <c r="B299" s="138">
        <v>68081</v>
      </c>
      <c r="C299" s="139" t="s">
        <v>1169</v>
      </c>
      <c r="D299" s="139" t="s">
        <v>844</v>
      </c>
      <c r="E299" s="139" t="s">
        <v>902</v>
      </c>
      <c r="F299" s="138">
        <v>50020027</v>
      </c>
      <c r="G299" s="139" t="s">
        <v>1554</v>
      </c>
      <c r="H299" s="138" t="s">
        <v>1865</v>
      </c>
      <c r="I299" s="139" t="s">
        <v>1555</v>
      </c>
      <c r="J299" s="138" t="s">
        <v>1865</v>
      </c>
      <c r="K299" s="138">
        <v>19</v>
      </c>
      <c r="L299" s="139" t="s">
        <v>55</v>
      </c>
      <c r="M299" s="139" t="s">
        <v>846</v>
      </c>
      <c r="N299" s="138">
        <v>1905</v>
      </c>
      <c r="O299" s="139" t="s">
        <v>1538</v>
      </c>
      <c r="P299" s="138">
        <v>1905031</v>
      </c>
      <c r="Q299" s="139" t="s">
        <v>1605</v>
      </c>
      <c r="R299" s="138">
        <v>190503102</v>
      </c>
      <c r="S299" s="139" t="s">
        <v>1608</v>
      </c>
      <c r="T299" s="140" t="s">
        <v>903</v>
      </c>
      <c r="U299" s="139" t="s">
        <v>854</v>
      </c>
      <c r="V299" s="139">
        <v>1</v>
      </c>
      <c r="W299" s="139" t="s">
        <v>574</v>
      </c>
      <c r="X299" s="139" t="s">
        <v>1978</v>
      </c>
      <c r="Y299" s="138">
        <v>0.25</v>
      </c>
      <c r="Z299" s="138">
        <v>0.25</v>
      </c>
      <c r="AA299" s="138">
        <v>0.25</v>
      </c>
      <c r="AB299" s="138">
        <v>0.25</v>
      </c>
      <c r="AC299" s="138">
        <v>1</v>
      </c>
      <c r="AD299" s="139">
        <v>17912620.928703092</v>
      </c>
      <c r="AE299" s="139">
        <v>18449999.556564186</v>
      </c>
      <c r="AF299" s="139">
        <v>19003499.543261111</v>
      </c>
      <c r="AG299" s="139">
        <v>19573604.529558945</v>
      </c>
      <c r="AH299" s="74">
        <v>74939724.558087334</v>
      </c>
      <c r="AI299" s="124"/>
      <c r="AJ299" s="76"/>
      <c r="AK299" s="128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</row>
    <row r="300" spans="1:51" s="60" customFormat="1" ht="33" hidden="1" customHeight="1" x14ac:dyDescent="0.3">
      <c r="A300" s="82">
        <f t="shared" si="4"/>
        <v>298</v>
      </c>
      <c r="B300" s="138">
        <v>68081</v>
      </c>
      <c r="C300" s="139" t="s">
        <v>1169</v>
      </c>
      <c r="D300" s="139" t="s">
        <v>844</v>
      </c>
      <c r="E300" s="139" t="s">
        <v>904</v>
      </c>
      <c r="F300" s="138">
        <v>50020028</v>
      </c>
      <c r="G300" s="139" t="s">
        <v>1556</v>
      </c>
      <c r="H300" s="138" t="s">
        <v>1866</v>
      </c>
      <c r="I300" s="139" t="s">
        <v>1555</v>
      </c>
      <c r="J300" s="138" t="s">
        <v>1866</v>
      </c>
      <c r="K300" s="138">
        <v>19</v>
      </c>
      <c r="L300" s="139" t="s">
        <v>55</v>
      </c>
      <c r="M300" s="139" t="s">
        <v>846</v>
      </c>
      <c r="N300" s="138">
        <v>1905</v>
      </c>
      <c r="O300" s="139" t="s">
        <v>1538</v>
      </c>
      <c r="P300" s="138">
        <v>1905031</v>
      </c>
      <c r="Q300" s="139" t="s">
        <v>1605</v>
      </c>
      <c r="R300" s="138">
        <v>190503102</v>
      </c>
      <c r="S300" s="139" t="s">
        <v>1608</v>
      </c>
      <c r="T300" s="140" t="s">
        <v>905</v>
      </c>
      <c r="U300" s="139" t="s">
        <v>854</v>
      </c>
      <c r="V300" s="139">
        <v>1</v>
      </c>
      <c r="W300" s="139" t="s">
        <v>574</v>
      </c>
      <c r="X300" s="139" t="s">
        <v>1978</v>
      </c>
      <c r="Y300" s="138">
        <v>0.25</v>
      </c>
      <c r="Z300" s="138">
        <v>0.25</v>
      </c>
      <c r="AA300" s="138">
        <v>0.25</v>
      </c>
      <c r="AB300" s="138">
        <v>0.25</v>
      </c>
      <c r="AC300" s="138">
        <v>1</v>
      </c>
      <c r="AD300" s="139">
        <v>17912620.928703092</v>
      </c>
      <c r="AE300" s="139">
        <v>18449999.556564186</v>
      </c>
      <c r="AF300" s="139">
        <v>19003499.543261111</v>
      </c>
      <c r="AG300" s="139">
        <v>19573604.529558945</v>
      </c>
      <c r="AH300" s="74">
        <v>74939724.558087334</v>
      </c>
      <c r="AI300" s="124"/>
      <c r="AJ300" s="76"/>
      <c r="AK300" s="128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</row>
    <row r="301" spans="1:51" s="60" customFormat="1" ht="33" hidden="1" customHeight="1" x14ac:dyDescent="0.3">
      <c r="A301" s="82">
        <f t="shared" si="4"/>
        <v>299</v>
      </c>
      <c r="B301" s="138">
        <v>68081</v>
      </c>
      <c r="C301" s="139" t="s">
        <v>1169</v>
      </c>
      <c r="D301" s="139" t="s">
        <v>844</v>
      </c>
      <c r="E301" s="139" t="s">
        <v>976</v>
      </c>
      <c r="F301" s="138">
        <v>50020001</v>
      </c>
      <c r="G301" s="139" t="s">
        <v>1527</v>
      </c>
      <c r="H301" s="138" t="s">
        <v>1881</v>
      </c>
      <c r="I301" s="139" t="s">
        <v>1528</v>
      </c>
      <c r="J301" s="138" t="s">
        <v>977</v>
      </c>
      <c r="K301" s="138">
        <v>19</v>
      </c>
      <c r="L301" s="139" t="s">
        <v>55</v>
      </c>
      <c r="M301" s="139" t="s">
        <v>846</v>
      </c>
      <c r="N301" s="138">
        <v>1905</v>
      </c>
      <c r="O301" s="139" t="s">
        <v>1538</v>
      </c>
      <c r="P301" s="138">
        <v>1905031</v>
      </c>
      <c r="Q301" s="139" t="s">
        <v>1605</v>
      </c>
      <c r="R301" s="138">
        <v>190503102</v>
      </c>
      <c r="S301" s="139" t="s">
        <v>1608</v>
      </c>
      <c r="T301" s="140" t="s">
        <v>978</v>
      </c>
      <c r="U301" s="139" t="s">
        <v>854</v>
      </c>
      <c r="V301" s="139">
        <v>1</v>
      </c>
      <c r="W301" s="139" t="s">
        <v>574</v>
      </c>
      <c r="X301" s="139" t="s">
        <v>1978</v>
      </c>
      <c r="Y301" s="138">
        <v>0.25</v>
      </c>
      <c r="Z301" s="138">
        <v>0.25</v>
      </c>
      <c r="AA301" s="138">
        <v>0.25</v>
      </c>
      <c r="AB301" s="138">
        <v>0.25</v>
      </c>
      <c r="AC301" s="138">
        <v>1</v>
      </c>
      <c r="AD301" s="139">
        <v>35227360.623785831</v>
      </c>
      <c r="AE301" s="139">
        <v>36284181.442499407</v>
      </c>
      <c r="AF301" s="139">
        <v>37372706.885774389</v>
      </c>
      <c r="AG301" s="139">
        <v>38493888.092347622</v>
      </c>
      <c r="AH301" s="74">
        <v>147378137.04440725</v>
      </c>
      <c r="AI301" s="124"/>
      <c r="AJ301" s="76"/>
      <c r="AK301" s="128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</row>
    <row r="302" spans="1:51" s="60" customFormat="1" ht="33" hidden="1" customHeight="1" x14ac:dyDescent="0.3">
      <c r="A302" s="82">
        <f t="shared" si="4"/>
        <v>300</v>
      </c>
      <c r="B302" s="138">
        <v>68081</v>
      </c>
      <c r="C302" s="139" t="s">
        <v>1169</v>
      </c>
      <c r="D302" s="139" t="s">
        <v>844</v>
      </c>
      <c r="E302" s="139" t="s">
        <v>979</v>
      </c>
      <c r="F302" s="138">
        <v>60020025</v>
      </c>
      <c r="G302" s="139" t="s">
        <v>1609</v>
      </c>
      <c r="H302" s="138" t="s">
        <v>1882</v>
      </c>
      <c r="I302" s="139" t="s">
        <v>806</v>
      </c>
      <c r="J302" s="138" t="s">
        <v>980</v>
      </c>
      <c r="K302" s="138">
        <v>19</v>
      </c>
      <c r="L302" s="139" t="s">
        <v>55</v>
      </c>
      <c r="M302" s="139" t="s">
        <v>846</v>
      </c>
      <c r="N302" s="138">
        <v>1905</v>
      </c>
      <c r="O302" s="139" t="s">
        <v>1538</v>
      </c>
      <c r="P302" s="138">
        <v>1905022</v>
      </c>
      <c r="Q302" s="139" t="s">
        <v>1610</v>
      </c>
      <c r="R302" s="138">
        <v>190502201</v>
      </c>
      <c r="S302" s="139" t="s">
        <v>1611</v>
      </c>
      <c r="T302" s="140" t="s">
        <v>981</v>
      </c>
      <c r="U302" s="139" t="s">
        <v>854</v>
      </c>
      <c r="V302" s="139">
        <v>1</v>
      </c>
      <c r="W302" s="139" t="s">
        <v>574</v>
      </c>
      <c r="X302" s="139" t="s">
        <v>1978</v>
      </c>
      <c r="Y302" s="138">
        <v>0.25</v>
      </c>
      <c r="Z302" s="138">
        <v>0.25</v>
      </c>
      <c r="AA302" s="138">
        <v>0.25</v>
      </c>
      <c r="AB302" s="138">
        <v>0.25</v>
      </c>
      <c r="AC302" s="138">
        <v>1</v>
      </c>
      <c r="AD302" s="139">
        <v>42010291</v>
      </c>
      <c r="AE302" s="139">
        <v>43270600.130871795</v>
      </c>
      <c r="AF302" s="139">
        <v>44568718.134797946</v>
      </c>
      <c r="AG302" s="139">
        <v>45905779.678841881</v>
      </c>
      <c r="AH302" s="74">
        <v>175755388.94451162</v>
      </c>
      <c r="AI302" s="124"/>
      <c r="AJ302" s="76"/>
      <c r="AK302" s="128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</row>
    <row r="303" spans="1:51" s="60" customFormat="1" ht="33" hidden="1" customHeight="1" x14ac:dyDescent="0.3">
      <c r="A303" s="82">
        <f t="shared" si="4"/>
        <v>301</v>
      </c>
      <c r="B303" s="138">
        <v>68081</v>
      </c>
      <c r="C303" s="139" t="s">
        <v>1169</v>
      </c>
      <c r="D303" s="139" t="s">
        <v>844</v>
      </c>
      <c r="E303" s="139" t="s">
        <v>979</v>
      </c>
      <c r="F303" s="138">
        <v>60020025</v>
      </c>
      <c r="G303" s="139" t="s">
        <v>1609</v>
      </c>
      <c r="H303" s="138" t="s">
        <v>1882</v>
      </c>
      <c r="I303" s="139" t="s">
        <v>806</v>
      </c>
      <c r="J303" s="138" t="s">
        <v>980</v>
      </c>
      <c r="K303" s="138">
        <v>19</v>
      </c>
      <c r="L303" s="139" t="s">
        <v>55</v>
      </c>
      <c r="M303" s="139" t="s">
        <v>846</v>
      </c>
      <c r="N303" s="138">
        <v>1905</v>
      </c>
      <c r="O303" s="139" t="s">
        <v>1538</v>
      </c>
      <c r="P303" s="138">
        <v>1905022</v>
      </c>
      <c r="Q303" s="139" t="s">
        <v>1610</v>
      </c>
      <c r="R303" s="138">
        <v>190502201</v>
      </c>
      <c r="S303" s="139" t="s">
        <v>1611</v>
      </c>
      <c r="T303" s="140" t="s">
        <v>982</v>
      </c>
      <c r="U303" s="139" t="s">
        <v>854</v>
      </c>
      <c r="V303" s="139">
        <v>1</v>
      </c>
      <c r="W303" s="139" t="s">
        <v>574</v>
      </c>
      <c r="X303" s="139" t="s">
        <v>1978</v>
      </c>
      <c r="Y303" s="138">
        <v>0.25</v>
      </c>
      <c r="Z303" s="138">
        <v>0.25</v>
      </c>
      <c r="AA303" s="138">
        <v>0.25</v>
      </c>
      <c r="AB303" s="138">
        <v>0.25</v>
      </c>
      <c r="AC303" s="138">
        <v>1</v>
      </c>
      <c r="AD303" s="139">
        <v>38013708</v>
      </c>
      <c r="AE303" s="139">
        <v>39154119.339011632</v>
      </c>
      <c r="AF303" s="139">
        <v>40328742.91918198</v>
      </c>
      <c r="AG303" s="139">
        <v>41538605.206757441</v>
      </c>
      <c r="AH303" s="74">
        <v>159035175.46495104</v>
      </c>
      <c r="AI303" s="124"/>
      <c r="AJ303" s="76"/>
      <c r="AK303" s="128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</row>
    <row r="304" spans="1:51" s="60" customFormat="1" ht="33" hidden="1" customHeight="1" x14ac:dyDescent="0.3">
      <c r="A304" s="82">
        <f t="shared" si="4"/>
        <v>302</v>
      </c>
      <c r="B304" s="138">
        <v>68081</v>
      </c>
      <c r="C304" s="139" t="s">
        <v>1169</v>
      </c>
      <c r="D304" s="139" t="s">
        <v>844</v>
      </c>
      <c r="E304" s="139" t="s">
        <v>979</v>
      </c>
      <c r="F304" s="138">
        <v>60020025</v>
      </c>
      <c r="G304" s="139" t="s">
        <v>1609</v>
      </c>
      <c r="H304" s="138" t="s">
        <v>1882</v>
      </c>
      <c r="I304" s="139" t="s">
        <v>806</v>
      </c>
      <c r="J304" s="138" t="s">
        <v>980</v>
      </c>
      <c r="K304" s="138">
        <v>19</v>
      </c>
      <c r="L304" s="139" t="s">
        <v>55</v>
      </c>
      <c r="M304" s="139" t="s">
        <v>846</v>
      </c>
      <c r="N304" s="138">
        <v>1905</v>
      </c>
      <c r="O304" s="139" t="s">
        <v>1538</v>
      </c>
      <c r="P304" s="138">
        <v>1905022</v>
      </c>
      <c r="Q304" s="139" t="s">
        <v>1610</v>
      </c>
      <c r="R304" s="138">
        <v>190502201</v>
      </c>
      <c r="S304" s="139" t="s">
        <v>1611</v>
      </c>
      <c r="T304" s="140" t="s">
        <v>983</v>
      </c>
      <c r="U304" s="139" t="s">
        <v>854</v>
      </c>
      <c r="V304" s="139">
        <v>1</v>
      </c>
      <c r="W304" s="139" t="s">
        <v>574</v>
      </c>
      <c r="X304" s="139" t="s">
        <v>1978</v>
      </c>
      <c r="Y304" s="138">
        <v>0.25</v>
      </c>
      <c r="Z304" s="138">
        <v>0.25</v>
      </c>
      <c r="AA304" s="138">
        <v>0.25</v>
      </c>
      <c r="AB304" s="138">
        <v>0.25</v>
      </c>
      <c r="AC304" s="138">
        <v>1</v>
      </c>
      <c r="AD304" s="139">
        <v>106580200</v>
      </c>
      <c r="AE304" s="139">
        <v>109777606.32939063</v>
      </c>
      <c r="AF304" s="139">
        <v>113070934.51927234</v>
      </c>
      <c r="AG304" s="139">
        <v>116463062.55485052</v>
      </c>
      <c r="AH304" s="74">
        <v>445891803.40351349</v>
      </c>
      <c r="AI304" s="124"/>
      <c r="AJ304" s="76"/>
      <c r="AK304" s="128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</row>
    <row r="305" spans="1:51" s="60" customFormat="1" ht="33" hidden="1" customHeight="1" x14ac:dyDescent="0.3">
      <c r="A305" s="82">
        <f t="shared" si="4"/>
        <v>303</v>
      </c>
      <c r="B305" s="138">
        <v>68081</v>
      </c>
      <c r="C305" s="139" t="s">
        <v>1169</v>
      </c>
      <c r="D305" s="139" t="s">
        <v>844</v>
      </c>
      <c r="E305" s="139" t="s">
        <v>881</v>
      </c>
      <c r="F305" s="138">
        <v>50020030</v>
      </c>
      <c r="G305" s="139" t="s">
        <v>1540</v>
      </c>
      <c r="H305" s="138" t="s">
        <v>882</v>
      </c>
      <c r="I305" s="139" t="s">
        <v>1381</v>
      </c>
      <c r="J305" s="138" t="s">
        <v>984</v>
      </c>
      <c r="K305" s="138">
        <v>19</v>
      </c>
      <c r="L305" s="139" t="s">
        <v>55</v>
      </c>
      <c r="M305" s="139" t="s">
        <v>846</v>
      </c>
      <c r="N305" s="138">
        <v>1905</v>
      </c>
      <c r="O305" s="139" t="s">
        <v>1538</v>
      </c>
      <c r="P305" s="138">
        <v>1905022</v>
      </c>
      <c r="Q305" s="139" t="s">
        <v>1610</v>
      </c>
      <c r="R305" s="138">
        <v>190502202</v>
      </c>
      <c r="S305" s="139" t="s">
        <v>1612</v>
      </c>
      <c r="T305" s="140" t="s">
        <v>985</v>
      </c>
      <c r="U305" s="139" t="s">
        <v>854</v>
      </c>
      <c r="V305" s="139">
        <v>1</v>
      </c>
      <c r="W305" s="139" t="s">
        <v>574</v>
      </c>
      <c r="X305" s="139" t="s">
        <v>1978</v>
      </c>
      <c r="Y305" s="138">
        <v>0.25</v>
      </c>
      <c r="Z305" s="138">
        <v>0.25</v>
      </c>
      <c r="AA305" s="138">
        <v>0.25</v>
      </c>
      <c r="AB305" s="138">
        <v>0.25</v>
      </c>
      <c r="AC305" s="138">
        <v>1</v>
      </c>
      <c r="AD305" s="139">
        <v>42869876.988310255</v>
      </c>
      <c r="AE305" s="139">
        <v>44155973.297959566</v>
      </c>
      <c r="AF305" s="139">
        <v>45480652.496898353</v>
      </c>
      <c r="AG305" s="139">
        <v>46845072.071805306</v>
      </c>
      <c r="AH305" s="74">
        <v>179351574.85497347</v>
      </c>
      <c r="AI305" s="124"/>
      <c r="AJ305" s="76"/>
      <c r="AK305" s="128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</row>
    <row r="306" spans="1:51" s="60" customFormat="1" ht="33" hidden="1" customHeight="1" x14ac:dyDescent="0.3">
      <c r="A306" s="82">
        <f t="shared" si="4"/>
        <v>304</v>
      </c>
      <c r="B306" s="138">
        <v>68081</v>
      </c>
      <c r="C306" s="139" t="s">
        <v>1169</v>
      </c>
      <c r="D306" s="139" t="s">
        <v>844</v>
      </c>
      <c r="E306" s="139" t="s">
        <v>881</v>
      </c>
      <c r="F306" s="138">
        <v>50020030</v>
      </c>
      <c r="G306" s="139" t="s">
        <v>1540</v>
      </c>
      <c r="H306" s="138" t="s">
        <v>882</v>
      </c>
      <c r="I306" s="139" t="s">
        <v>1381</v>
      </c>
      <c r="J306" s="138" t="s">
        <v>984</v>
      </c>
      <c r="K306" s="138">
        <v>19</v>
      </c>
      <c r="L306" s="139" t="s">
        <v>55</v>
      </c>
      <c r="M306" s="139" t="s">
        <v>846</v>
      </c>
      <c r="N306" s="138">
        <v>1905</v>
      </c>
      <c r="O306" s="139" t="s">
        <v>1538</v>
      </c>
      <c r="P306" s="138">
        <v>1905022</v>
      </c>
      <c r="Q306" s="139" t="s">
        <v>1610</v>
      </c>
      <c r="R306" s="138">
        <v>190502202</v>
      </c>
      <c r="S306" s="139" t="s">
        <v>1612</v>
      </c>
      <c r="T306" s="140" t="s">
        <v>986</v>
      </c>
      <c r="U306" s="139" t="s">
        <v>854</v>
      </c>
      <c r="V306" s="139">
        <v>1</v>
      </c>
      <c r="W306" s="139" t="s">
        <v>574</v>
      </c>
      <c r="X306" s="139" t="s">
        <v>1978</v>
      </c>
      <c r="Y306" s="138">
        <v>0.25</v>
      </c>
      <c r="Z306" s="138">
        <v>0.25</v>
      </c>
      <c r="AA306" s="138">
        <v>0.25</v>
      </c>
      <c r="AB306" s="138">
        <v>0.25</v>
      </c>
      <c r="AC306" s="138">
        <v>1</v>
      </c>
      <c r="AD306" s="139">
        <v>42869876.988310255</v>
      </c>
      <c r="AE306" s="139">
        <v>44155973.297959566</v>
      </c>
      <c r="AF306" s="139">
        <v>45480652.496898353</v>
      </c>
      <c r="AG306" s="139">
        <v>46845072.071805306</v>
      </c>
      <c r="AH306" s="74">
        <v>179351574.85497347</v>
      </c>
      <c r="AI306" s="124"/>
      <c r="AJ306" s="76"/>
      <c r="AK306" s="128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</row>
    <row r="307" spans="1:51" s="60" customFormat="1" ht="33" hidden="1" customHeight="1" x14ac:dyDescent="0.3">
      <c r="A307" s="82">
        <f t="shared" si="4"/>
        <v>305</v>
      </c>
      <c r="B307" s="138">
        <v>68081</v>
      </c>
      <c r="C307" s="139" t="s">
        <v>1169</v>
      </c>
      <c r="D307" s="139" t="s">
        <v>844</v>
      </c>
      <c r="E307" s="139" t="s">
        <v>881</v>
      </c>
      <c r="F307" s="138">
        <v>50020030</v>
      </c>
      <c r="G307" s="139" t="s">
        <v>1540</v>
      </c>
      <c r="H307" s="138" t="s">
        <v>882</v>
      </c>
      <c r="I307" s="139" t="s">
        <v>1381</v>
      </c>
      <c r="J307" s="138" t="s">
        <v>984</v>
      </c>
      <c r="K307" s="138">
        <v>19</v>
      </c>
      <c r="L307" s="139" t="s">
        <v>55</v>
      </c>
      <c r="M307" s="139" t="s">
        <v>846</v>
      </c>
      <c r="N307" s="138">
        <v>1905</v>
      </c>
      <c r="O307" s="139" t="s">
        <v>1538</v>
      </c>
      <c r="P307" s="138">
        <v>1905022</v>
      </c>
      <c r="Q307" s="139" t="s">
        <v>1610</v>
      </c>
      <c r="R307" s="138">
        <v>190502202</v>
      </c>
      <c r="S307" s="139" t="s">
        <v>1612</v>
      </c>
      <c r="T307" s="140" t="s">
        <v>987</v>
      </c>
      <c r="U307" s="139" t="s">
        <v>854</v>
      </c>
      <c r="V307" s="139">
        <v>1</v>
      </c>
      <c r="W307" s="139" t="s">
        <v>574</v>
      </c>
      <c r="X307" s="139" t="s">
        <v>1978</v>
      </c>
      <c r="Y307" s="138">
        <v>0.25</v>
      </c>
      <c r="Z307" s="138">
        <v>0.25</v>
      </c>
      <c r="AA307" s="138">
        <v>0.25</v>
      </c>
      <c r="AB307" s="138">
        <v>0.25</v>
      </c>
      <c r="AC307" s="138">
        <v>1</v>
      </c>
      <c r="AD307" s="139">
        <v>42869876.988310255</v>
      </c>
      <c r="AE307" s="139">
        <v>44155973.297959566</v>
      </c>
      <c r="AF307" s="139">
        <v>45480652.496898353</v>
      </c>
      <c r="AG307" s="139">
        <v>46845072.071805306</v>
      </c>
      <c r="AH307" s="74">
        <v>179351574.85497347</v>
      </c>
      <c r="AI307" s="124"/>
      <c r="AJ307" s="76"/>
      <c r="AK307" s="128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</row>
    <row r="308" spans="1:51" s="60" customFormat="1" ht="33" hidden="1" customHeight="1" x14ac:dyDescent="0.3">
      <c r="A308" s="82">
        <f t="shared" si="4"/>
        <v>306</v>
      </c>
      <c r="B308" s="138">
        <v>68081</v>
      </c>
      <c r="C308" s="139" t="s">
        <v>1169</v>
      </c>
      <c r="D308" s="139" t="s">
        <v>844</v>
      </c>
      <c r="E308" s="139" t="s">
        <v>988</v>
      </c>
      <c r="F308" s="138">
        <v>60020011</v>
      </c>
      <c r="G308" s="139" t="s">
        <v>1613</v>
      </c>
      <c r="H308" s="138" t="s">
        <v>1883</v>
      </c>
      <c r="I308" s="139" t="s">
        <v>1362</v>
      </c>
      <c r="J308" s="138" t="s">
        <v>989</v>
      </c>
      <c r="K308" s="138">
        <v>19</v>
      </c>
      <c r="L308" s="139" t="s">
        <v>55</v>
      </c>
      <c r="M308" s="139" t="s">
        <v>846</v>
      </c>
      <c r="N308" s="138">
        <v>1905</v>
      </c>
      <c r="O308" s="139" t="s">
        <v>1538</v>
      </c>
      <c r="P308" s="138">
        <v>1905022</v>
      </c>
      <c r="Q308" s="139" t="s">
        <v>1610</v>
      </c>
      <c r="R308" s="138">
        <v>190502202</v>
      </c>
      <c r="S308" s="139" t="s">
        <v>1612</v>
      </c>
      <c r="T308" s="140" t="s">
        <v>990</v>
      </c>
      <c r="U308" s="139" t="s">
        <v>854</v>
      </c>
      <c r="V308" s="139">
        <v>1</v>
      </c>
      <c r="W308" s="139" t="s">
        <v>574</v>
      </c>
      <c r="X308" s="139" t="s">
        <v>1978</v>
      </c>
      <c r="Y308" s="138">
        <v>0.25</v>
      </c>
      <c r="Z308" s="138">
        <v>0.25</v>
      </c>
      <c r="AA308" s="138">
        <v>0.25</v>
      </c>
      <c r="AB308" s="138">
        <v>0.25</v>
      </c>
      <c r="AC308" s="138">
        <v>1</v>
      </c>
      <c r="AD308" s="139">
        <v>42869876.988310255</v>
      </c>
      <c r="AE308" s="139">
        <v>44155973.297959566</v>
      </c>
      <c r="AF308" s="139">
        <v>45480652.496898353</v>
      </c>
      <c r="AG308" s="139">
        <v>46845072.071805306</v>
      </c>
      <c r="AH308" s="74">
        <v>179351574.85497347</v>
      </c>
      <c r="AI308" s="124"/>
      <c r="AJ308" s="76"/>
      <c r="AK308" s="128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</row>
    <row r="309" spans="1:51" s="60" customFormat="1" ht="33" hidden="1" customHeight="1" x14ac:dyDescent="0.3">
      <c r="A309" s="82">
        <f t="shared" si="4"/>
        <v>307</v>
      </c>
      <c r="B309" s="138">
        <v>68081</v>
      </c>
      <c r="C309" s="139" t="s">
        <v>1169</v>
      </c>
      <c r="D309" s="139" t="s">
        <v>844</v>
      </c>
      <c r="E309" s="139" t="s">
        <v>979</v>
      </c>
      <c r="F309" s="138">
        <v>60020025</v>
      </c>
      <c r="G309" s="139" t="s">
        <v>1609</v>
      </c>
      <c r="H309" s="138" t="s">
        <v>1882</v>
      </c>
      <c r="I309" s="139" t="s">
        <v>806</v>
      </c>
      <c r="J309" s="138" t="s">
        <v>980</v>
      </c>
      <c r="K309" s="138">
        <v>19</v>
      </c>
      <c r="L309" s="139" t="s">
        <v>55</v>
      </c>
      <c r="M309" s="139" t="s">
        <v>846</v>
      </c>
      <c r="N309" s="138">
        <v>1905</v>
      </c>
      <c r="O309" s="139" t="s">
        <v>1538</v>
      </c>
      <c r="P309" s="138">
        <v>1905022</v>
      </c>
      <c r="Q309" s="139" t="s">
        <v>1610</v>
      </c>
      <c r="R309" s="138">
        <v>190502202</v>
      </c>
      <c r="S309" s="139" t="s">
        <v>1612</v>
      </c>
      <c r="T309" s="140" t="s">
        <v>991</v>
      </c>
      <c r="U309" s="139" t="s">
        <v>854</v>
      </c>
      <c r="V309" s="139">
        <v>1</v>
      </c>
      <c r="W309" s="139" t="s">
        <v>574</v>
      </c>
      <c r="X309" s="139" t="s">
        <v>1978</v>
      </c>
      <c r="Y309" s="138">
        <v>0.25</v>
      </c>
      <c r="Z309" s="138">
        <v>0.25</v>
      </c>
      <c r="AA309" s="138">
        <v>0.25</v>
      </c>
      <c r="AB309" s="138">
        <v>0.25</v>
      </c>
      <c r="AC309" s="138">
        <v>1</v>
      </c>
      <c r="AD309" s="139">
        <v>42869876.988310255</v>
      </c>
      <c r="AE309" s="139">
        <v>44155973.297959566</v>
      </c>
      <c r="AF309" s="139">
        <v>45480652.496898353</v>
      </c>
      <c r="AG309" s="139">
        <v>46845072.071805306</v>
      </c>
      <c r="AH309" s="74">
        <v>179351574.85497347</v>
      </c>
      <c r="AI309" s="124"/>
      <c r="AJ309" s="76"/>
      <c r="AK309" s="128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</row>
    <row r="310" spans="1:51" s="60" customFormat="1" ht="33" hidden="1" customHeight="1" x14ac:dyDescent="0.3">
      <c r="A310" s="82">
        <f t="shared" si="4"/>
        <v>308</v>
      </c>
      <c r="B310" s="138">
        <v>68081</v>
      </c>
      <c r="C310" s="139" t="s">
        <v>1169</v>
      </c>
      <c r="D310" s="139" t="s">
        <v>844</v>
      </c>
      <c r="E310" s="139" t="s">
        <v>992</v>
      </c>
      <c r="F310" s="138">
        <v>60020025</v>
      </c>
      <c r="G310" s="139" t="s">
        <v>1609</v>
      </c>
      <c r="H310" s="138" t="s">
        <v>1884</v>
      </c>
      <c r="I310" s="139" t="s">
        <v>806</v>
      </c>
      <c r="J310" s="138" t="s">
        <v>993</v>
      </c>
      <c r="K310" s="138">
        <v>19</v>
      </c>
      <c r="L310" s="139" t="s">
        <v>55</v>
      </c>
      <c r="M310" s="139" t="s">
        <v>846</v>
      </c>
      <c r="N310" s="138">
        <v>1905</v>
      </c>
      <c r="O310" s="139" t="s">
        <v>1538</v>
      </c>
      <c r="P310" s="138">
        <v>1905022</v>
      </c>
      <c r="Q310" s="139" t="s">
        <v>1610</v>
      </c>
      <c r="R310" s="138">
        <v>190502202</v>
      </c>
      <c r="S310" s="139" t="s">
        <v>1612</v>
      </c>
      <c r="T310" s="140" t="s">
        <v>994</v>
      </c>
      <c r="U310" s="139" t="s">
        <v>854</v>
      </c>
      <c r="V310" s="139">
        <v>1</v>
      </c>
      <c r="W310" s="139" t="s">
        <v>574</v>
      </c>
      <c r="X310" s="139" t="s">
        <v>1978</v>
      </c>
      <c r="Y310" s="138">
        <v>0.25</v>
      </c>
      <c r="Z310" s="138">
        <v>0.25</v>
      </c>
      <c r="AA310" s="138">
        <v>0.25</v>
      </c>
      <c r="AB310" s="138">
        <v>0.25</v>
      </c>
      <c r="AC310" s="138">
        <v>1</v>
      </c>
      <c r="AD310" s="139">
        <v>174131667.64385971</v>
      </c>
      <c r="AE310" s="139">
        <v>179355617.67317551</v>
      </c>
      <c r="AF310" s="139">
        <v>184736286.20337078</v>
      </c>
      <c r="AG310" s="139">
        <v>190278374.78947189</v>
      </c>
      <c r="AH310" s="74">
        <v>728501946.30987787</v>
      </c>
      <c r="AI310" s="124"/>
      <c r="AJ310" s="76"/>
      <c r="AK310" s="128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</row>
    <row r="311" spans="1:51" s="60" customFormat="1" ht="33" hidden="1" customHeight="1" x14ac:dyDescent="0.3">
      <c r="A311" s="82">
        <f t="shared" si="4"/>
        <v>309</v>
      </c>
      <c r="B311" s="138">
        <v>68081</v>
      </c>
      <c r="C311" s="139" t="s">
        <v>1169</v>
      </c>
      <c r="D311" s="139" t="s">
        <v>844</v>
      </c>
      <c r="E311" s="139" t="s">
        <v>992</v>
      </c>
      <c r="F311" s="138">
        <v>60020025</v>
      </c>
      <c r="G311" s="139" t="s">
        <v>1609</v>
      </c>
      <c r="H311" s="138" t="s">
        <v>1884</v>
      </c>
      <c r="I311" s="139" t="s">
        <v>806</v>
      </c>
      <c r="J311" s="138" t="s">
        <v>993</v>
      </c>
      <c r="K311" s="138">
        <v>19</v>
      </c>
      <c r="L311" s="139" t="s">
        <v>55</v>
      </c>
      <c r="M311" s="139" t="s">
        <v>846</v>
      </c>
      <c r="N311" s="138">
        <v>1905</v>
      </c>
      <c r="O311" s="139" t="s">
        <v>1538</v>
      </c>
      <c r="P311" s="138">
        <v>1905022</v>
      </c>
      <c r="Q311" s="139" t="s">
        <v>1610</v>
      </c>
      <c r="R311" s="138">
        <v>190502202</v>
      </c>
      <c r="S311" s="139" t="s">
        <v>1612</v>
      </c>
      <c r="T311" s="140" t="s">
        <v>995</v>
      </c>
      <c r="U311" s="139" t="s">
        <v>854</v>
      </c>
      <c r="V311" s="139">
        <v>1</v>
      </c>
      <c r="W311" s="139" t="s">
        <v>574</v>
      </c>
      <c r="X311" s="139" t="s">
        <v>1978</v>
      </c>
      <c r="Y311" s="138">
        <v>0.25</v>
      </c>
      <c r="Z311" s="138">
        <v>0.25</v>
      </c>
      <c r="AA311" s="138">
        <v>0.25</v>
      </c>
      <c r="AB311" s="138">
        <v>0.25</v>
      </c>
      <c r="AC311" s="138">
        <v>1</v>
      </c>
      <c r="AD311" s="139">
        <v>42869876.988310255</v>
      </c>
      <c r="AE311" s="139">
        <v>44155973.297959566</v>
      </c>
      <c r="AF311" s="139">
        <v>45480652.496898353</v>
      </c>
      <c r="AG311" s="139">
        <v>46845072.071805306</v>
      </c>
      <c r="AH311" s="74">
        <v>179351574.85497347</v>
      </c>
      <c r="AI311" s="124"/>
      <c r="AJ311" s="76"/>
      <c r="AK311" s="128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</row>
    <row r="312" spans="1:51" s="60" customFormat="1" ht="33" hidden="1" customHeight="1" x14ac:dyDescent="0.3">
      <c r="A312" s="82">
        <f t="shared" si="4"/>
        <v>310</v>
      </c>
      <c r="B312" s="138">
        <v>68081</v>
      </c>
      <c r="C312" s="139" t="s">
        <v>1169</v>
      </c>
      <c r="D312" s="139" t="s">
        <v>844</v>
      </c>
      <c r="E312" s="139" t="s">
        <v>996</v>
      </c>
      <c r="F312" s="138">
        <v>50020001</v>
      </c>
      <c r="G312" s="139" t="s">
        <v>1527</v>
      </c>
      <c r="H312" s="138">
        <v>0</v>
      </c>
      <c r="I312" s="139" t="s">
        <v>1528</v>
      </c>
      <c r="J312" s="138">
        <v>0</v>
      </c>
      <c r="K312" s="138">
        <v>19</v>
      </c>
      <c r="L312" s="139" t="s">
        <v>55</v>
      </c>
      <c r="M312" s="139" t="s">
        <v>846</v>
      </c>
      <c r="N312" s="138">
        <v>1905</v>
      </c>
      <c r="O312" s="139" t="s">
        <v>1538</v>
      </c>
      <c r="P312" s="138">
        <v>1905024</v>
      </c>
      <c r="Q312" s="139" t="s">
        <v>1614</v>
      </c>
      <c r="R312" s="138">
        <v>190502400</v>
      </c>
      <c r="S312" s="139" t="s">
        <v>1615</v>
      </c>
      <c r="T312" s="140" t="s">
        <v>997</v>
      </c>
      <c r="U312" s="139" t="s">
        <v>854</v>
      </c>
      <c r="V312" s="139">
        <v>1</v>
      </c>
      <c r="W312" s="139" t="s">
        <v>574</v>
      </c>
      <c r="X312" s="139" t="s">
        <v>1978</v>
      </c>
      <c r="Y312" s="138">
        <v>0.25</v>
      </c>
      <c r="Z312" s="138">
        <v>0.25</v>
      </c>
      <c r="AA312" s="138">
        <v>0.25</v>
      </c>
      <c r="AB312" s="138">
        <v>0.25</v>
      </c>
      <c r="AC312" s="138">
        <v>1</v>
      </c>
      <c r="AD312" s="139">
        <v>76834608.260940477</v>
      </c>
      <c r="AE312" s="139">
        <v>79139646.508768693</v>
      </c>
      <c r="AF312" s="139">
        <v>81513835.904031754</v>
      </c>
      <c r="AG312" s="139">
        <v>83959250.981152713</v>
      </c>
      <c r="AH312" s="74">
        <v>321447341.65489364</v>
      </c>
      <c r="AI312" s="124"/>
      <c r="AJ312" s="76"/>
      <c r="AK312" s="128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</row>
    <row r="313" spans="1:51" s="60" customFormat="1" ht="33" hidden="1" customHeight="1" x14ac:dyDescent="0.3">
      <c r="A313" s="82">
        <f t="shared" si="4"/>
        <v>311</v>
      </c>
      <c r="B313" s="138">
        <v>68081</v>
      </c>
      <c r="C313" s="139" t="s">
        <v>1169</v>
      </c>
      <c r="D313" s="139" t="s">
        <v>844</v>
      </c>
      <c r="E313" s="139" t="s">
        <v>845</v>
      </c>
      <c r="F313" s="138">
        <v>50020001</v>
      </c>
      <c r="G313" s="139" t="s">
        <v>1527</v>
      </c>
      <c r="H313" s="138" t="s">
        <v>1860</v>
      </c>
      <c r="I313" s="139" t="s">
        <v>1528</v>
      </c>
      <c r="J313" s="138" t="s">
        <v>1860</v>
      </c>
      <c r="K313" s="138">
        <v>19</v>
      </c>
      <c r="L313" s="139" t="s">
        <v>55</v>
      </c>
      <c r="M313" s="139" t="s">
        <v>846</v>
      </c>
      <c r="N313" s="138">
        <v>1905</v>
      </c>
      <c r="O313" s="139" t="s">
        <v>1538</v>
      </c>
      <c r="P313" s="138">
        <v>1905024</v>
      </c>
      <c r="Q313" s="139" t="s">
        <v>1614</v>
      </c>
      <c r="R313" s="138">
        <v>190502402</v>
      </c>
      <c r="S313" s="139" t="s">
        <v>1616</v>
      </c>
      <c r="T313" s="140" t="s">
        <v>998</v>
      </c>
      <c r="U313" s="139" t="s">
        <v>854</v>
      </c>
      <c r="V313" s="139">
        <v>1</v>
      </c>
      <c r="W313" s="139" t="s">
        <v>574</v>
      </c>
      <c r="X313" s="139" t="s">
        <v>1978</v>
      </c>
      <c r="Y313" s="138">
        <v>0.25</v>
      </c>
      <c r="Z313" s="138">
        <v>0.25</v>
      </c>
      <c r="AA313" s="138">
        <v>0.25</v>
      </c>
      <c r="AB313" s="138">
        <v>0.25</v>
      </c>
      <c r="AC313" s="138">
        <v>1</v>
      </c>
      <c r="AD313" s="139">
        <v>18467624.776976123</v>
      </c>
      <c r="AE313" s="139">
        <v>19021653.520285405</v>
      </c>
      <c r="AF313" s="139">
        <v>19592303.125893969</v>
      </c>
      <c r="AG313" s="139">
        <v>20180072.219670787</v>
      </c>
      <c r="AH313" s="74">
        <v>77261653.642826289</v>
      </c>
      <c r="AI313" s="124"/>
      <c r="AJ313" s="76"/>
      <c r="AK313" s="128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</row>
    <row r="314" spans="1:51" s="60" customFormat="1" ht="33" hidden="1" customHeight="1" x14ac:dyDescent="0.3">
      <c r="A314" s="82">
        <f t="shared" si="4"/>
        <v>312</v>
      </c>
      <c r="B314" s="138">
        <v>68081</v>
      </c>
      <c r="C314" s="139" t="s">
        <v>1169</v>
      </c>
      <c r="D314" s="139" t="s">
        <v>844</v>
      </c>
      <c r="E314" s="139" t="s">
        <v>845</v>
      </c>
      <c r="F314" s="138">
        <v>50020001</v>
      </c>
      <c r="G314" s="139" t="s">
        <v>1527</v>
      </c>
      <c r="H314" s="138" t="s">
        <v>1860</v>
      </c>
      <c r="I314" s="139" t="s">
        <v>1528</v>
      </c>
      <c r="J314" s="138" t="s">
        <v>1860</v>
      </c>
      <c r="K314" s="138">
        <v>19</v>
      </c>
      <c r="L314" s="139" t="s">
        <v>55</v>
      </c>
      <c r="M314" s="139" t="s">
        <v>846</v>
      </c>
      <c r="N314" s="138">
        <v>1905</v>
      </c>
      <c r="O314" s="139" t="s">
        <v>1538</v>
      </c>
      <c r="P314" s="138">
        <v>1905024</v>
      </c>
      <c r="Q314" s="139" t="s">
        <v>1614</v>
      </c>
      <c r="R314" s="138">
        <v>190502402</v>
      </c>
      <c r="S314" s="139" t="s">
        <v>1616</v>
      </c>
      <c r="T314" s="140" t="s">
        <v>999</v>
      </c>
      <c r="U314" s="139" t="s">
        <v>854</v>
      </c>
      <c r="V314" s="139">
        <v>1</v>
      </c>
      <c r="W314" s="139" t="s">
        <v>574</v>
      </c>
      <c r="X314" s="139" t="s">
        <v>1978</v>
      </c>
      <c r="Y314" s="138">
        <v>0.25</v>
      </c>
      <c r="Z314" s="138">
        <v>0.25</v>
      </c>
      <c r="AA314" s="138">
        <v>0.25</v>
      </c>
      <c r="AB314" s="138">
        <v>0.25</v>
      </c>
      <c r="AC314" s="138">
        <v>1</v>
      </c>
      <c r="AD314" s="139">
        <v>23092262.296898235</v>
      </c>
      <c r="AE314" s="139">
        <v>23785030.165805183</v>
      </c>
      <c r="AF314" s="139">
        <v>24498581.070779338</v>
      </c>
      <c r="AG314" s="139">
        <v>25233538.50290272</v>
      </c>
      <c r="AH314" s="74">
        <v>96609412.036385477</v>
      </c>
      <c r="AI314" s="124"/>
      <c r="AJ314" s="76"/>
      <c r="AK314" s="128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</row>
    <row r="315" spans="1:51" s="60" customFormat="1" ht="33" hidden="1" customHeight="1" x14ac:dyDescent="0.3">
      <c r="A315" s="82">
        <f t="shared" si="4"/>
        <v>313</v>
      </c>
      <c r="B315" s="138">
        <v>68081</v>
      </c>
      <c r="C315" s="139" t="s">
        <v>1169</v>
      </c>
      <c r="D315" s="139" t="s">
        <v>844</v>
      </c>
      <c r="E315" s="139" t="s">
        <v>845</v>
      </c>
      <c r="F315" s="138">
        <v>50020001</v>
      </c>
      <c r="G315" s="139" t="s">
        <v>1527</v>
      </c>
      <c r="H315" s="138" t="s">
        <v>1860</v>
      </c>
      <c r="I315" s="139" t="s">
        <v>1528</v>
      </c>
      <c r="J315" s="138" t="s">
        <v>1860</v>
      </c>
      <c r="K315" s="138">
        <v>19</v>
      </c>
      <c r="L315" s="139" t="s">
        <v>55</v>
      </c>
      <c r="M315" s="139" t="s">
        <v>846</v>
      </c>
      <c r="N315" s="138">
        <v>1905</v>
      </c>
      <c r="O315" s="139" t="s">
        <v>1538</v>
      </c>
      <c r="P315" s="138">
        <v>1905024</v>
      </c>
      <c r="Q315" s="139" t="s">
        <v>1614</v>
      </c>
      <c r="R315" s="138">
        <v>190502402</v>
      </c>
      <c r="S315" s="139" t="s">
        <v>1616</v>
      </c>
      <c r="T315" s="140" t="s">
        <v>1000</v>
      </c>
      <c r="U315" s="139" t="s">
        <v>854</v>
      </c>
      <c r="V315" s="139">
        <v>1</v>
      </c>
      <c r="W315" s="139" t="s">
        <v>574</v>
      </c>
      <c r="X315" s="139" t="s">
        <v>1978</v>
      </c>
      <c r="Y315" s="138">
        <v>0.25</v>
      </c>
      <c r="Z315" s="138">
        <v>0.25</v>
      </c>
      <c r="AA315" s="138">
        <v>0.25</v>
      </c>
      <c r="AB315" s="138">
        <v>0.25</v>
      </c>
      <c r="AC315" s="138">
        <v>1</v>
      </c>
      <c r="AD315" s="139">
        <v>207892606.79474276</v>
      </c>
      <c r="AE315" s="139">
        <v>214129384.99858505</v>
      </c>
      <c r="AF315" s="139">
        <v>220553266.54854259</v>
      </c>
      <c r="AG315" s="139">
        <v>227169864.54499885</v>
      </c>
      <c r="AH315" s="74">
        <v>869745122.88686931</v>
      </c>
      <c r="AI315" s="124"/>
      <c r="AJ315" s="76"/>
      <c r="AK315" s="128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</row>
    <row r="316" spans="1:51" s="60" customFormat="1" ht="33" hidden="1" customHeight="1" x14ac:dyDescent="0.3">
      <c r="A316" s="82">
        <f t="shared" si="4"/>
        <v>314</v>
      </c>
      <c r="B316" s="138">
        <v>68081</v>
      </c>
      <c r="C316" s="139" t="s">
        <v>1169</v>
      </c>
      <c r="D316" s="139" t="s">
        <v>844</v>
      </c>
      <c r="E316" s="139" t="s">
        <v>845</v>
      </c>
      <c r="F316" s="138">
        <v>50020001</v>
      </c>
      <c r="G316" s="139" t="s">
        <v>1527</v>
      </c>
      <c r="H316" s="138" t="s">
        <v>1860</v>
      </c>
      <c r="I316" s="139" t="s">
        <v>1528</v>
      </c>
      <c r="J316" s="138" t="s">
        <v>1860</v>
      </c>
      <c r="K316" s="138">
        <v>19</v>
      </c>
      <c r="L316" s="139" t="s">
        <v>55</v>
      </c>
      <c r="M316" s="139" t="s">
        <v>846</v>
      </c>
      <c r="N316" s="138">
        <v>1905</v>
      </c>
      <c r="O316" s="139" t="s">
        <v>1538</v>
      </c>
      <c r="P316" s="138">
        <v>1905024</v>
      </c>
      <c r="Q316" s="139" t="s">
        <v>1614</v>
      </c>
      <c r="R316" s="138">
        <v>190502402</v>
      </c>
      <c r="S316" s="139" t="s">
        <v>1616</v>
      </c>
      <c r="T316" s="140" t="s">
        <v>998</v>
      </c>
      <c r="U316" s="139" t="s">
        <v>854</v>
      </c>
      <c r="V316" s="139">
        <v>1</v>
      </c>
      <c r="W316" s="139" t="s">
        <v>574</v>
      </c>
      <c r="X316" s="139" t="s">
        <v>1978</v>
      </c>
      <c r="Y316" s="138">
        <v>0.25</v>
      </c>
      <c r="Z316" s="138">
        <v>0.25</v>
      </c>
      <c r="AA316" s="138">
        <v>0.25</v>
      </c>
      <c r="AB316" s="138">
        <v>0.25</v>
      </c>
      <c r="AC316" s="138">
        <v>1</v>
      </c>
      <c r="AD316" s="139">
        <v>106004974.9929366</v>
      </c>
      <c r="AE316" s="139">
        <v>109185124.24272469</v>
      </c>
      <c r="AF316" s="139">
        <v>112460677.97000642</v>
      </c>
      <c r="AG316" s="139">
        <v>115834498.30910662</v>
      </c>
      <c r="AH316" s="74">
        <v>443485275.51477432</v>
      </c>
      <c r="AI316" s="124"/>
      <c r="AJ316" s="76"/>
      <c r="AK316" s="128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</row>
    <row r="317" spans="1:51" s="60" customFormat="1" ht="33" hidden="1" customHeight="1" x14ac:dyDescent="0.3">
      <c r="A317" s="82">
        <f t="shared" si="4"/>
        <v>315</v>
      </c>
      <c r="B317" s="138">
        <v>68081</v>
      </c>
      <c r="C317" s="139" t="s">
        <v>1169</v>
      </c>
      <c r="D317" s="139" t="s">
        <v>844</v>
      </c>
      <c r="E317" s="139" t="s">
        <v>845</v>
      </c>
      <c r="F317" s="138">
        <v>50020001</v>
      </c>
      <c r="G317" s="139" t="s">
        <v>1527</v>
      </c>
      <c r="H317" s="138" t="s">
        <v>1860</v>
      </c>
      <c r="I317" s="139" t="s">
        <v>1528</v>
      </c>
      <c r="J317" s="138" t="s">
        <v>1860</v>
      </c>
      <c r="K317" s="138">
        <v>19</v>
      </c>
      <c r="L317" s="139" t="s">
        <v>55</v>
      </c>
      <c r="M317" s="139" t="s">
        <v>846</v>
      </c>
      <c r="N317" s="138">
        <v>1905</v>
      </c>
      <c r="O317" s="139" t="s">
        <v>1538</v>
      </c>
      <c r="P317" s="138">
        <v>1905024</v>
      </c>
      <c r="Q317" s="139" t="s">
        <v>1614</v>
      </c>
      <c r="R317" s="138">
        <v>190502402</v>
      </c>
      <c r="S317" s="139" t="s">
        <v>1616</v>
      </c>
      <c r="T317" s="140" t="s">
        <v>999</v>
      </c>
      <c r="U317" s="139" t="s">
        <v>854</v>
      </c>
      <c r="V317" s="139">
        <v>1</v>
      </c>
      <c r="W317" s="139" t="s">
        <v>574</v>
      </c>
      <c r="X317" s="139" t="s">
        <v>1978</v>
      </c>
      <c r="Y317" s="138">
        <v>0.25</v>
      </c>
      <c r="Z317" s="138">
        <v>0.25</v>
      </c>
      <c r="AA317" s="138">
        <v>0.25</v>
      </c>
      <c r="AB317" s="138">
        <v>0.25</v>
      </c>
      <c r="AC317" s="138">
        <v>1</v>
      </c>
      <c r="AD317" s="139">
        <v>200000000</v>
      </c>
      <c r="AE317" s="139">
        <v>141675420.31</v>
      </c>
      <c r="AF317" s="139">
        <v>141675420.50999999</v>
      </c>
      <c r="AG317" s="139">
        <v>141675420.59</v>
      </c>
      <c r="AH317" s="74">
        <v>625026261.40999997</v>
      </c>
      <c r="AI317" s="124"/>
      <c r="AJ317" s="76"/>
      <c r="AK317" s="128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</row>
    <row r="318" spans="1:51" s="60" customFormat="1" ht="33" hidden="1" customHeight="1" x14ac:dyDescent="0.3">
      <c r="A318" s="82">
        <f t="shared" si="4"/>
        <v>316</v>
      </c>
      <c r="B318" s="138">
        <v>68081</v>
      </c>
      <c r="C318" s="139" t="s">
        <v>1169</v>
      </c>
      <c r="D318" s="139" t="s">
        <v>844</v>
      </c>
      <c r="E318" s="139" t="s">
        <v>845</v>
      </c>
      <c r="F318" s="138">
        <v>50020001</v>
      </c>
      <c r="G318" s="139" t="s">
        <v>1527</v>
      </c>
      <c r="H318" s="138" t="s">
        <v>1860</v>
      </c>
      <c r="I318" s="139" t="s">
        <v>1528</v>
      </c>
      <c r="J318" s="138" t="s">
        <v>1860</v>
      </c>
      <c r="K318" s="138">
        <v>19</v>
      </c>
      <c r="L318" s="139" t="s">
        <v>55</v>
      </c>
      <c r="M318" s="139" t="s">
        <v>846</v>
      </c>
      <c r="N318" s="138">
        <v>1905</v>
      </c>
      <c r="O318" s="139" t="s">
        <v>1538</v>
      </c>
      <c r="P318" s="138">
        <v>1905024</v>
      </c>
      <c r="Q318" s="139" t="s">
        <v>1614</v>
      </c>
      <c r="R318" s="138">
        <v>190502402</v>
      </c>
      <c r="S318" s="139" t="s">
        <v>1616</v>
      </c>
      <c r="T318" s="140" t="s">
        <v>1001</v>
      </c>
      <c r="U318" s="139" t="s">
        <v>854</v>
      </c>
      <c r="V318" s="139">
        <v>1</v>
      </c>
      <c r="W318" s="139" t="s">
        <v>574</v>
      </c>
      <c r="X318" s="139" t="s">
        <v>1978</v>
      </c>
      <c r="Y318" s="138">
        <v>0.25</v>
      </c>
      <c r="Z318" s="138">
        <v>0.25</v>
      </c>
      <c r="AA318" s="138">
        <v>0.25</v>
      </c>
      <c r="AB318" s="138">
        <v>0.25</v>
      </c>
      <c r="AC318" s="138">
        <v>1</v>
      </c>
      <c r="AD318" s="139">
        <v>47225020.57</v>
      </c>
      <c r="AE318" s="139">
        <v>48641771.189999998</v>
      </c>
      <c r="AF318" s="139">
        <v>50101024.329999998</v>
      </c>
      <c r="AG318" s="139">
        <v>51604055.060000002</v>
      </c>
      <c r="AH318" s="74">
        <v>197571871.14999998</v>
      </c>
      <c r="AI318" s="124"/>
      <c r="AJ318" s="76"/>
      <c r="AK318" s="128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</row>
    <row r="319" spans="1:51" s="60" customFormat="1" ht="33" hidden="1" customHeight="1" x14ac:dyDescent="0.3">
      <c r="A319" s="82">
        <f t="shared" si="4"/>
        <v>317</v>
      </c>
      <c r="B319" s="138">
        <v>68081</v>
      </c>
      <c r="C319" s="139" t="s">
        <v>1169</v>
      </c>
      <c r="D319" s="139" t="s">
        <v>844</v>
      </c>
      <c r="E319" s="139" t="s">
        <v>996</v>
      </c>
      <c r="F319" s="138">
        <v>50020001</v>
      </c>
      <c r="G319" s="139" t="s">
        <v>1527</v>
      </c>
      <c r="H319" s="138">
        <v>0</v>
      </c>
      <c r="I319" s="139" t="s">
        <v>1528</v>
      </c>
      <c r="J319" s="138">
        <v>0</v>
      </c>
      <c r="K319" s="138">
        <v>19</v>
      </c>
      <c r="L319" s="139" t="s">
        <v>55</v>
      </c>
      <c r="M319" s="139" t="s">
        <v>846</v>
      </c>
      <c r="N319" s="138">
        <v>1905</v>
      </c>
      <c r="O319" s="139" t="s">
        <v>1538</v>
      </c>
      <c r="P319" s="138">
        <v>1905024</v>
      </c>
      <c r="Q319" s="139" t="s">
        <v>1614</v>
      </c>
      <c r="R319" s="138">
        <v>190502402</v>
      </c>
      <c r="S319" s="139" t="s">
        <v>1616</v>
      </c>
      <c r="T319" s="140" t="s">
        <v>997</v>
      </c>
      <c r="U319" s="139" t="s">
        <v>854</v>
      </c>
      <c r="V319" s="139">
        <v>1</v>
      </c>
      <c r="W319" s="139" t="s">
        <v>574</v>
      </c>
      <c r="X319" s="139" t="s">
        <v>1978</v>
      </c>
      <c r="Y319" s="138">
        <v>0.25</v>
      </c>
      <c r="Z319" s="138">
        <v>0.25</v>
      </c>
      <c r="AA319" s="138">
        <v>0.25</v>
      </c>
      <c r="AB319" s="138">
        <v>0.25</v>
      </c>
      <c r="AC319" s="138">
        <v>1</v>
      </c>
      <c r="AD319" s="139">
        <v>166800000</v>
      </c>
      <c r="AE319" s="139">
        <v>111066667</v>
      </c>
      <c r="AF319" s="139">
        <v>111066667</v>
      </c>
      <c r="AG319" s="139">
        <v>111066666</v>
      </c>
      <c r="AH319" s="74">
        <v>500000000</v>
      </c>
      <c r="AI319" s="124"/>
      <c r="AJ319" s="76"/>
      <c r="AK319" s="128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</row>
    <row r="320" spans="1:51" s="60" customFormat="1" ht="33" hidden="1" customHeight="1" x14ac:dyDescent="0.3">
      <c r="A320" s="82">
        <f t="shared" si="4"/>
        <v>318</v>
      </c>
      <c r="B320" s="138">
        <v>68081</v>
      </c>
      <c r="C320" s="139" t="s">
        <v>1169</v>
      </c>
      <c r="D320" s="139" t="s">
        <v>1002</v>
      </c>
      <c r="E320" s="139" t="s">
        <v>845</v>
      </c>
      <c r="F320" s="138">
        <v>50020001</v>
      </c>
      <c r="G320" s="139" t="s">
        <v>1527</v>
      </c>
      <c r="H320" s="138" t="s">
        <v>1860</v>
      </c>
      <c r="I320" s="139" t="s">
        <v>1528</v>
      </c>
      <c r="J320" s="138" t="s">
        <v>1860</v>
      </c>
      <c r="K320" s="138">
        <v>19</v>
      </c>
      <c r="L320" s="139" t="s">
        <v>55</v>
      </c>
      <c r="M320" s="139" t="s">
        <v>846</v>
      </c>
      <c r="N320" s="138">
        <v>1906</v>
      </c>
      <c r="O320" s="139" t="s">
        <v>1617</v>
      </c>
      <c r="P320" s="138">
        <v>1906011</v>
      </c>
      <c r="Q320" s="139" t="s">
        <v>1618</v>
      </c>
      <c r="R320" s="138">
        <v>190601100</v>
      </c>
      <c r="S320" s="139" t="s">
        <v>1618</v>
      </c>
      <c r="T320" s="140" t="s">
        <v>1003</v>
      </c>
      <c r="U320" s="139">
        <v>0</v>
      </c>
      <c r="V320" s="139">
        <v>1</v>
      </c>
      <c r="W320" s="139" t="s">
        <v>591</v>
      </c>
      <c r="X320" s="139" t="s">
        <v>1978</v>
      </c>
      <c r="Y320" s="138">
        <v>0</v>
      </c>
      <c r="Z320" s="138">
        <v>0</v>
      </c>
      <c r="AA320" s="138">
        <v>0</v>
      </c>
      <c r="AB320" s="138">
        <v>1</v>
      </c>
      <c r="AC320" s="138">
        <v>1</v>
      </c>
      <c r="AD320" s="139">
        <v>0</v>
      </c>
      <c r="AE320" s="139">
        <v>0</v>
      </c>
      <c r="AF320" s="139">
        <v>0</v>
      </c>
      <c r="AG320" s="139">
        <v>100000000</v>
      </c>
      <c r="AH320" s="74">
        <v>100000000</v>
      </c>
      <c r="AI320" s="126"/>
      <c r="AJ320" s="76"/>
      <c r="AK320" s="128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</row>
    <row r="321" spans="1:51" s="60" customFormat="1" ht="33" hidden="1" customHeight="1" x14ac:dyDescent="0.3">
      <c r="A321" s="82">
        <f t="shared" si="4"/>
        <v>319</v>
      </c>
      <c r="B321" s="138">
        <v>68081</v>
      </c>
      <c r="C321" s="139" t="s">
        <v>1169</v>
      </c>
      <c r="D321" s="139" t="s">
        <v>844</v>
      </c>
      <c r="E321" s="139" t="s">
        <v>1004</v>
      </c>
      <c r="F321" s="138">
        <v>50010006</v>
      </c>
      <c r="G321" s="139" t="s">
        <v>1619</v>
      </c>
      <c r="H321" s="138">
        <v>1</v>
      </c>
      <c r="I321" s="139" t="s">
        <v>1568</v>
      </c>
      <c r="J321" s="138">
        <v>1</v>
      </c>
      <c r="K321" s="138">
        <v>19</v>
      </c>
      <c r="L321" s="139" t="s">
        <v>55</v>
      </c>
      <c r="M321" s="139" t="s">
        <v>846</v>
      </c>
      <c r="N321" s="138">
        <v>1906</v>
      </c>
      <c r="O321" s="139" t="s">
        <v>1617</v>
      </c>
      <c r="P321" s="138">
        <v>1906004</v>
      </c>
      <c r="Q321" s="139" t="s">
        <v>1620</v>
      </c>
      <c r="R321" s="138">
        <v>190600400</v>
      </c>
      <c r="S321" s="139" t="s">
        <v>1621</v>
      </c>
      <c r="T321" s="140" t="s">
        <v>1005</v>
      </c>
      <c r="U321" s="139" t="s">
        <v>1006</v>
      </c>
      <c r="V321" s="139" t="s">
        <v>1885</v>
      </c>
      <c r="W321" s="139" t="s">
        <v>574</v>
      </c>
      <c r="X321" s="139" t="s">
        <v>1978</v>
      </c>
      <c r="Y321" s="138">
        <v>90</v>
      </c>
      <c r="Z321" s="138">
        <v>90</v>
      </c>
      <c r="AA321" s="138">
        <v>90</v>
      </c>
      <c r="AB321" s="138">
        <v>80</v>
      </c>
      <c r="AC321" s="138">
        <v>350</v>
      </c>
      <c r="AD321" s="139">
        <v>17726816</v>
      </c>
      <c r="AE321" s="139">
        <v>18258620</v>
      </c>
      <c r="AF321" s="139">
        <v>18806379</v>
      </c>
      <c r="AG321" s="139">
        <v>19370570.780000001</v>
      </c>
      <c r="AH321" s="74">
        <v>74162385.780000001</v>
      </c>
      <c r="AI321" s="124"/>
      <c r="AJ321" s="76"/>
      <c r="AK321" s="128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</row>
    <row r="322" spans="1:51" s="60" customFormat="1" ht="33" hidden="1" customHeight="1" x14ac:dyDescent="0.3">
      <c r="A322" s="82">
        <f t="shared" si="4"/>
        <v>320</v>
      </c>
      <c r="B322" s="138">
        <v>68081</v>
      </c>
      <c r="C322" s="139" t="s">
        <v>1169</v>
      </c>
      <c r="D322" s="139" t="s">
        <v>844</v>
      </c>
      <c r="E322" s="139" t="s">
        <v>1007</v>
      </c>
      <c r="F322" s="138">
        <v>50010004</v>
      </c>
      <c r="G322" s="139" t="s">
        <v>1622</v>
      </c>
      <c r="H322" s="138" t="s">
        <v>1886</v>
      </c>
      <c r="I322" s="139" t="s">
        <v>808</v>
      </c>
      <c r="J322" s="138" t="s">
        <v>1008</v>
      </c>
      <c r="K322" s="138">
        <v>19</v>
      </c>
      <c r="L322" s="139" t="s">
        <v>55</v>
      </c>
      <c r="M322" s="139" t="s">
        <v>846</v>
      </c>
      <c r="N322" s="138">
        <v>1906</v>
      </c>
      <c r="O322" s="139" t="s">
        <v>1617</v>
      </c>
      <c r="P322" s="138">
        <v>1906004</v>
      </c>
      <c r="Q322" s="139" t="s">
        <v>1620</v>
      </c>
      <c r="R322" s="138">
        <v>190600401</v>
      </c>
      <c r="S322" s="139" t="s">
        <v>1623</v>
      </c>
      <c r="T322" s="140" t="s">
        <v>1009</v>
      </c>
      <c r="U322" s="139">
        <v>115101</v>
      </c>
      <c r="V322" s="139">
        <v>115101</v>
      </c>
      <c r="W322" s="139" t="s">
        <v>574</v>
      </c>
      <c r="X322" s="139" t="s">
        <v>1978</v>
      </c>
      <c r="Y322" s="138">
        <v>28775</v>
      </c>
      <c r="Z322" s="138">
        <v>28775</v>
      </c>
      <c r="AA322" s="138">
        <v>28775</v>
      </c>
      <c r="AB322" s="138">
        <v>28776</v>
      </c>
      <c r="AC322" s="138">
        <v>115101</v>
      </c>
      <c r="AD322" s="139">
        <v>175140827003.3605</v>
      </c>
      <c r="AE322" s="139">
        <v>180395051813.4613</v>
      </c>
      <c r="AF322" s="139">
        <v>185806903367.86514</v>
      </c>
      <c r="AG322" s="139">
        <v>191381110468.90109</v>
      </c>
      <c r="AH322" s="74">
        <v>732723892653.58801</v>
      </c>
      <c r="AI322" s="124"/>
      <c r="AJ322" s="76"/>
      <c r="AK322" s="128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</row>
    <row r="323" spans="1:51" s="60" customFormat="1" ht="33" hidden="1" customHeight="1" x14ac:dyDescent="0.3">
      <c r="A323" s="82">
        <f t="shared" si="4"/>
        <v>321</v>
      </c>
      <c r="B323" s="138">
        <v>68081</v>
      </c>
      <c r="C323" s="139" t="s">
        <v>1169</v>
      </c>
      <c r="D323" s="139" t="s">
        <v>844</v>
      </c>
      <c r="E323" s="139" t="s">
        <v>1007</v>
      </c>
      <c r="F323" s="138">
        <v>50010004</v>
      </c>
      <c r="G323" s="139" t="s">
        <v>1622</v>
      </c>
      <c r="H323" s="138" t="s">
        <v>1886</v>
      </c>
      <c r="I323" s="139" t="s">
        <v>808</v>
      </c>
      <c r="J323" s="138" t="s">
        <v>1008</v>
      </c>
      <c r="K323" s="138">
        <v>19</v>
      </c>
      <c r="L323" s="139" t="s">
        <v>55</v>
      </c>
      <c r="M323" s="139" t="s">
        <v>846</v>
      </c>
      <c r="N323" s="138">
        <v>1906</v>
      </c>
      <c r="O323" s="139" t="s">
        <v>1617</v>
      </c>
      <c r="P323" s="138">
        <v>1906043</v>
      </c>
      <c r="Q323" s="139" t="s">
        <v>1269</v>
      </c>
      <c r="R323" s="138">
        <v>190604300</v>
      </c>
      <c r="S323" s="139" t="s">
        <v>1210</v>
      </c>
      <c r="T323" s="140" t="s">
        <v>1010</v>
      </c>
      <c r="U323" s="139" t="s">
        <v>854</v>
      </c>
      <c r="V323" s="139">
        <v>1</v>
      </c>
      <c r="W323" s="139" t="s">
        <v>574</v>
      </c>
      <c r="X323" s="139" t="s">
        <v>1978</v>
      </c>
      <c r="Y323" s="138">
        <v>0.25</v>
      </c>
      <c r="Z323" s="138">
        <v>0.25</v>
      </c>
      <c r="AA323" s="138">
        <v>0.25</v>
      </c>
      <c r="AB323" s="138">
        <v>0.25</v>
      </c>
      <c r="AC323" s="138">
        <v>1</v>
      </c>
      <c r="AD323" s="139">
        <v>53447886.465926968</v>
      </c>
      <c r="AE323" s="139">
        <v>55051323.059904777</v>
      </c>
      <c r="AF323" s="139">
        <v>56702862.751701921</v>
      </c>
      <c r="AG323" s="139">
        <v>58403948.63425298</v>
      </c>
      <c r="AH323" s="74">
        <v>223606020.91178662</v>
      </c>
      <c r="AI323" s="124"/>
      <c r="AJ323" s="76"/>
      <c r="AK323" s="128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</row>
    <row r="324" spans="1:51" s="60" customFormat="1" ht="33" hidden="1" customHeight="1" x14ac:dyDescent="0.3">
      <c r="A324" s="82">
        <f t="shared" si="4"/>
        <v>322</v>
      </c>
      <c r="B324" s="138">
        <v>68081</v>
      </c>
      <c r="C324" s="139" t="s">
        <v>1169</v>
      </c>
      <c r="D324" s="139" t="s">
        <v>844</v>
      </c>
      <c r="E324" s="139" t="s">
        <v>845</v>
      </c>
      <c r="F324" s="138">
        <v>50020001</v>
      </c>
      <c r="G324" s="139" t="s">
        <v>1527</v>
      </c>
      <c r="H324" s="138" t="s">
        <v>1860</v>
      </c>
      <c r="I324" s="139" t="s">
        <v>1528</v>
      </c>
      <c r="J324" s="138" t="s">
        <v>1860</v>
      </c>
      <c r="K324" s="138">
        <v>19</v>
      </c>
      <c r="L324" s="139" t="s">
        <v>55</v>
      </c>
      <c r="M324" s="139" t="s">
        <v>846</v>
      </c>
      <c r="N324" s="138">
        <v>1906</v>
      </c>
      <c r="O324" s="139" t="s">
        <v>1617</v>
      </c>
      <c r="P324" s="138">
        <v>1906005</v>
      </c>
      <c r="Q324" s="139" t="s">
        <v>1624</v>
      </c>
      <c r="R324" s="138">
        <v>190600500</v>
      </c>
      <c r="S324" s="139" t="s">
        <v>1624</v>
      </c>
      <c r="T324" s="140" t="s">
        <v>1011</v>
      </c>
      <c r="U324" s="139" t="s">
        <v>1012</v>
      </c>
      <c r="V324" s="139">
        <v>2</v>
      </c>
      <c r="W324" s="139" t="s">
        <v>574</v>
      </c>
      <c r="X324" s="139" t="s">
        <v>1978</v>
      </c>
      <c r="Y324" s="138">
        <v>1</v>
      </c>
      <c r="Z324" s="138">
        <v>1</v>
      </c>
      <c r="AA324" s="138">
        <v>0</v>
      </c>
      <c r="AB324" s="138">
        <v>0</v>
      </c>
      <c r="AC324" s="138">
        <v>2</v>
      </c>
      <c r="AD324" s="139">
        <v>17185962.867277723</v>
      </c>
      <c r="AE324" s="139">
        <v>0</v>
      </c>
      <c r="AF324" s="139">
        <v>0</v>
      </c>
      <c r="AG324" s="139">
        <v>0</v>
      </c>
      <c r="AH324" s="74">
        <v>17185962.867277723</v>
      </c>
      <c r="AI324" s="124"/>
      <c r="AJ324" s="76"/>
      <c r="AK324" s="128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</row>
    <row r="325" spans="1:51" s="60" customFormat="1" ht="33" hidden="1" customHeight="1" x14ac:dyDescent="0.3">
      <c r="A325" s="82">
        <f t="shared" ref="A325:A388" si="5">A324+1</f>
        <v>323</v>
      </c>
      <c r="B325" s="138">
        <v>68081</v>
      </c>
      <c r="C325" s="139" t="s">
        <v>1169</v>
      </c>
      <c r="D325" s="139" t="s">
        <v>844</v>
      </c>
      <c r="E325" s="139" t="s">
        <v>845</v>
      </c>
      <c r="F325" s="138">
        <v>50020001</v>
      </c>
      <c r="G325" s="139" t="s">
        <v>1527</v>
      </c>
      <c r="H325" s="138" t="s">
        <v>1860</v>
      </c>
      <c r="I325" s="139" t="s">
        <v>1528</v>
      </c>
      <c r="J325" s="138" t="s">
        <v>1860</v>
      </c>
      <c r="K325" s="138">
        <v>19</v>
      </c>
      <c r="L325" s="139" t="s">
        <v>55</v>
      </c>
      <c r="M325" s="139" t="s">
        <v>846</v>
      </c>
      <c r="N325" s="138">
        <v>1906</v>
      </c>
      <c r="O325" s="139" t="s">
        <v>1617</v>
      </c>
      <c r="P325" s="138">
        <v>1906006</v>
      </c>
      <c r="Q325" s="139" t="s">
        <v>1625</v>
      </c>
      <c r="R325" s="138">
        <v>190600600</v>
      </c>
      <c r="S325" s="139" t="s">
        <v>1625</v>
      </c>
      <c r="T325" s="140" t="s">
        <v>1013</v>
      </c>
      <c r="U325" s="139" t="s">
        <v>854</v>
      </c>
      <c r="V325" s="139">
        <v>1</v>
      </c>
      <c r="W325" s="139" t="s">
        <v>574</v>
      </c>
      <c r="X325" s="139" t="s">
        <v>1978</v>
      </c>
      <c r="Y325" s="138">
        <v>0</v>
      </c>
      <c r="Z325" s="138">
        <v>0</v>
      </c>
      <c r="AA325" s="138">
        <v>0</v>
      </c>
      <c r="AB325" s="138">
        <v>1</v>
      </c>
      <c r="AC325" s="138">
        <v>1</v>
      </c>
      <c r="AD325" s="139">
        <v>0</v>
      </c>
      <c r="AE325" s="139">
        <v>0</v>
      </c>
      <c r="AF325" s="139">
        <v>0</v>
      </c>
      <c r="AG325" s="139">
        <v>130827410.45604339</v>
      </c>
      <c r="AH325" s="74">
        <v>130827410.45604339</v>
      </c>
      <c r="AI325" s="124"/>
      <c r="AJ325" s="76"/>
      <c r="AK325" s="128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</row>
    <row r="326" spans="1:51" s="60" customFormat="1" ht="33" hidden="1" customHeight="1" x14ac:dyDescent="0.3">
      <c r="A326" s="82">
        <f t="shared" si="5"/>
        <v>324</v>
      </c>
      <c r="B326" s="138">
        <v>68081</v>
      </c>
      <c r="C326" s="139" t="s">
        <v>1169</v>
      </c>
      <c r="D326" s="139" t="s">
        <v>844</v>
      </c>
      <c r="E326" s="139" t="s">
        <v>845</v>
      </c>
      <c r="F326" s="138">
        <v>50020001</v>
      </c>
      <c r="G326" s="139" t="s">
        <v>1527</v>
      </c>
      <c r="H326" s="138" t="s">
        <v>1860</v>
      </c>
      <c r="I326" s="139" t="s">
        <v>1528</v>
      </c>
      <c r="J326" s="138" t="s">
        <v>1860</v>
      </c>
      <c r="K326" s="138">
        <v>19</v>
      </c>
      <c r="L326" s="139" t="s">
        <v>55</v>
      </c>
      <c r="M326" s="139" t="s">
        <v>846</v>
      </c>
      <c r="N326" s="138">
        <v>1906</v>
      </c>
      <c r="O326" s="139" t="s">
        <v>1617</v>
      </c>
      <c r="P326" s="138">
        <v>1906006</v>
      </c>
      <c r="Q326" s="139" t="s">
        <v>1625</v>
      </c>
      <c r="R326" s="138">
        <v>190600600</v>
      </c>
      <c r="S326" s="139" t="s">
        <v>1625</v>
      </c>
      <c r="T326" s="140" t="s">
        <v>1014</v>
      </c>
      <c r="U326" s="139">
        <v>1</v>
      </c>
      <c r="V326" s="139">
        <v>1</v>
      </c>
      <c r="W326" s="139" t="s">
        <v>574</v>
      </c>
      <c r="X326" s="139" t="s">
        <v>1978</v>
      </c>
      <c r="Y326" s="138">
        <v>0</v>
      </c>
      <c r="Z326" s="138">
        <v>0</v>
      </c>
      <c r="AA326" s="138">
        <v>0</v>
      </c>
      <c r="AB326" s="138">
        <v>1</v>
      </c>
      <c r="AC326" s="138">
        <v>1</v>
      </c>
      <c r="AD326" s="139">
        <v>0</v>
      </c>
      <c r="AE326" s="139">
        <v>0</v>
      </c>
      <c r="AF326" s="139">
        <v>0</v>
      </c>
      <c r="AG326" s="139">
        <v>7000000</v>
      </c>
      <c r="AH326" s="74">
        <v>7000000</v>
      </c>
      <c r="AI326" s="124"/>
      <c r="AJ326" s="76"/>
      <c r="AK326" s="128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</row>
    <row r="327" spans="1:51" s="60" customFormat="1" ht="33" hidden="1" customHeight="1" x14ac:dyDescent="0.3">
      <c r="A327" s="82">
        <f t="shared" si="5"/>
        <v>325</v>
      </c>
      <c r="B327" s="138">
        <v>68081</v>
      </c>
      <c r="C327" s="139" t="s">
        <v>1169</v>
      </c>
      <c r="D327" s="139" t="s">
        <v>844</v>
      </c>
      <c r="E327" s="139" t="s">
        <v>845</v>
      </c>
      <c r="F327" s="138">
        <v>50020001</v>
      </c>
      <c r="G327" s="139" t="s">
        <v>1527</v>
      </c>
      <c r="H327" s="138" t="s">
        <v>1860</v>
      </c>
      <c r="I327" s="139" t="s">
        <v>1528</v>
      </c>
      <c r="J327" s="138" t="s">
        <v>1860</v>
      </c>
      <c r="K327" s="138">
        <v>19</v>
      </c>
      <c r="L327" s="139" t="s">
        <v>55</v>
      </c>
      <c r="M327" s="139" t="s">
        <v>846</v>
      </c>
      <c r="N327" s="138">
        <v>1906</v>
      </c>
      <c r="O327" s="139" t="s">
        <v>1617</v>
      </c>
      <c r="P327" s="138">
        <v>1906047</v>
      </c>
      <c r="Q327" s="139" t="s">
        <v>1626</v>
      </c>
      <c r="R327" s="138">
        <v>190604700</v>
      </c>
      <c r="S327" s="139" t="s">
        <v>1626</v>
      </c>
      <c r="T327" s="140" t="s">
        <v>1015</v>
      </c>
      <c r="U327" s="139">
        <v>2</v>
      </c>
      <c r="V327" s="139">
        <v>1</v>
      </c>
      <c r="W327" s="139" t="s">
        <v>574</v>
      </c>
      <c r="X327" s="139" t="s">
        <v>1978</v>
      </c>
      <c r="Y327" s="138">
        <v>0</v>
      </c>
      <c r="Z327" s="138">
        <v>0</v>
      </c>
      <c r="AA327" s="138">
        <v>0</v>
      </c>
      <c r="AB327" s="138">
        <v>1</v>
      </c>
      <c r="AC327" s="138">
        <v>1</v>
      </c>
      <c r="AD327" s="139">
        <v>0</v>
      </c>
      <c r="AE327" s="139">
        <v>0</v>
      </c>
      <c r="AF327" s="139">
        <v>0</v>
      </c>
      <c r="AG327" s="139">
        <v>200000000</v>
      </c>
      <c r="AH327" s="74">
        <v>200000000</v>
      </c>
      <c r="AI327" s="124"/>
      <c r="AJ327" s="76"/>
      <c r="AK327" s="128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</row>
    <row r="328" spans="1:51" s="60" customFormat="1" ht="33" hidden="1" customHeight="1" x14ac:dyDescent="0.3">
      <c r="A328" s="82">
        <f t="shared" si="5"/>
        <v>326</v>
      </c>
      <c r="B328" s="138">
        <v>68081</v>
      </c>
      <c r="C328" s="139" t="s">
        <v>1169</v>
      </c>
      <c r="D328" s="139" t="s">
        <v>844</v>
      </c>
      <c r="E328" s="139" t="s">
        <v>1016</v>
      </c>
      <c r="F328" s="138">
        <v>50020001</v>
      </c>
      <c r="G328" s="139" t="s">
        <v>1527</v>
      </c>
      <c r="H328" s="138">
        <v>0.9</v>
      </c>
      <c r="I328" s="139" t="s">
        <v>1528</v>
      </c>
      <c r="J328" s="138">
        <v>1</v>
      </c>
      <c r="K328" s="138">
        <v>19</v>
      </c>
      <c r="L328" s="139" t="s">
        <v>55</v>
      </c>
      <c r="M328" s="139" t="s">
        <v>846</v>
      </c>
      <c r="N328" s="138">
        <v>1906</v>
      </c>
      <c r="O328" s="139" t="s">
        <v>1617</v>
      </c>
      <c r="P328" s="138">
        <v>1906035</v>
      </c>
      <c r="Q328" s="139" t="s">
        <v>1627</v>
      </c>
      <c r="R328" s="138">
        <v>190603501</v>
      </c>
      <c r="S328" s="139" t="s">
        <v>1628</v>
      </c>
      <c r="T328" s="140" t="s">
        <v>1017</v>
      </c>
      <c r="U328" s="139" t="s">
        <v>854</v>
      </c>
      <c r="V328" s="139">
        <v>1</v>
      </c>
      <c r="W328" s="139" t="s">
        <v>574</v>
      </c>
      <c r="X328" s="139" t="s">
        <v>1978</v>
      </c>
      <c r="Y328" s="138">
        <v>0.25</v>
      </c>
      <c r="Z328" s="138">
        <v>0.25</v>
      </c>
      <c r="AA328" s="138">
        <v>0.25</v>
      </c>
      <c r="AB328" s="138">
        <v>0.25</v>
      </c>
      <c r="AC328" s="138">
        <v>1</v>
      </c>
      <c r="AD328" s="139">
        <v>125000000</v>
      </c>
      <c r="AE328" s="139">
        <v>125000000</v>
      </c>
      <c r="AF328" s="139">
        <v>125000000</v>
      </c>
      <c r="AG328" s="139">
        <v>125000000</v>
      </c>
      <c r="AH328" s="74">
        <v>500000000</v>
      </c>
      <c r="AI328" s="124"/>
      <c r="AJ328" s="76"/>
      <c r="AK328" s="128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</row>
    <row r="329" spans="1:51" s="60" customFormat="1" ht="33" hidden="1" customHeight="1" x14ac:dyDescent="0.3">
      <c r="A329" s="82">
        <f t="shared" si="5"/>
        <v>327</v>
      </c>
      <c r="B329" s="138">
        <v>68081</v>
      </c>
      <c r="C329" s="139" t="s">
        <v>1169</v>
      </c>
      <c r="D329" s="139" t="s">
        <v>844</v>
      </c>
      <c r="E329" s="139" t="s">
        <v>1007</v>
      </c>
      <c r="F329" s="138">
        <v>50010004</v>
      </c>
      <c r="G329" s="139" t="s">
        <v>1622</v>
      </c>
      <c r="H329" s="138" t="s">
        <v>1886</v>
      </c>
      <c r="I329" s="139" t="s">
        <v>808</v>
      </c>
      <c r="J329" s="138" t="s">
        <v>1008</v>
      </c>
      <c r="K329" s="138">
        <v>19</v>
      </c>
      <c r="L329" s="139" t="s">
        <v>55</v>
      </c>
      <c r="M329" s="139" t="s">
        <v>846</v>
      </c>
      <c r="N329" s="138">
        <v>1906</v>
      </c>
      <c r="O329" s="139" t="s">
        <v>1617</v>
      </c>
      <c r="P329" s="138">
        <v>1906044</v>
      </c>
      <c r="Q329" s="139" t="s">
        <v>1629</v>
      </c>
      <c r="R329" s="138">
        <v>190604400</v>
      </c>
      <c r="S329" s="139" t="s">
        <v>1630</v>
      </c>
      <c r="T329" s="140" t="s">
        <v>1018</v>
      </c>
      <c r="U329" s="139" t="s">
        <v>1019</v>
      </c>
      <c r="V329" s="139">
        <v>200</v>
      </c>
      <c r="W329" s="139" t="s">
        <v>574</v>
      </c>
      <c r="X329" s="139" t="s">
        <v>1978</v>
      </c>
      <c r="Y329" s="138">
        <v>50</v>
      </c>
      <c r="Z329" s="138">
        <v>50</v>
      </c>
      <c r="AA329" s="138">
        <v>50</v>
      </c>
      <c r="AB329" s="138">
        <v>50</v>
      </c>
      <c r="AC329" s="138">
        <v>200</v>
      </c>
      <c r="AD329" s="139">
        <v>0</v>
      </c>
      <c r="AE329" s="139">
        <v>36439499.806360736</v>
      </c>
      <c r="AF329" s="139">
        <v>36439499.806360736</v>
      </c>
      <c r="AG329" s="139">
        <v>36439499.806360736</v>
      </c>
      <c r="AH329" s="74">
        <v>109318499.41908221</v>
      </c>
      <c r="AI329" s="124"/>
      <c r="AJ329" s="76"/>
      <c r="AK329" s="128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</row>
    <row r="330" spans="1:51" s="60" customFormat="1" ht="33" hidden="1" customHeight="1" x14ac:dyDescent="0.3">
      <c r="A330" s="82">
        <f t="shared" si="5"/>
        <v>328</v>
      </c>
      <c r="B330" s="138">
        <v>68081</v>
      </c>
      <c r="C330" s="139" t="s">
        <v>1169</v>
      </c>
      <c r="D330" s="139" t="s">
        <v>844</v>
      </c>
      <c r="E330" s="139" t="s">
        <v>1631</v>
      </c>
      <c r="F330" s="138">
        <v>40010006</v>
      </c>
      <c r="G330" s="139" t="s">
        <v>1632</v>
      </c>
      <c r="H330" s="138">
        <v>1</v>
      </c>
      <c r="I330" s="139" t="s">
        <v>808</v>
      </c>
      <c r="J330" s="138">
        <v>1</v>
      </c>
      <c r="K330" s="138">
        <v>22</v>
      </c>
      <c r="L330" s="139" t="s">
        <v>20</v>
      </c>
      <c r="M330" s="139" t="s">
        <v>685</v>
      </c>
      <c r="N330" s="138">
        <v>2201</v>
      </c>
      <c r="O330" s="139" t="s">
        <v>1633</v>
      </c>
      <c r="P330" s="138">
        <v>2201052</v>
      </c>
      <c r="Q330" s="139" t="s">
        <v>1634</v>
      </c>
      <c r="R330" s="138">
        <v>220105200</v>
      </c>
      <c r="S330" s="139" t="s">
        <v>1635</v>
      </c>
      <c r="T330" s="140" t="s">
        <v>1021</v>
      </c>
      <c r="U330" s="139">
        <v>60</v>
      </c>
      <c r="V330" s="139">
        <v>60</v>
      </c>
      <c r="W330" s="139" t="s">
        <v>574</v>
      </c>
      <c r="X330" s="139" t="s">
        <v>1979</v>
      </c>
      <c r="Y330" s="138">
        <v>15</v>
      </c>
      <c r="Z330" s="138">
        <v>15</v>
      </c>
      <c r="AA330" s="138">
        <v>15</v>
      </c>
      <c r="AB330" s="138">
        <v>15</v>
      </c>
      <c r="AC330" s="138">
        <v>60</v>
      </c>
      <c r="AD330" s="139">
        <v>5377171356.8732901</v>
      </c>
      <c r="AE330" s="139">
        <v>5377171356.8732901</v>
      </c>
      <c r="AF330" s="139">
        <v>5377171356.8732901</v>
      </c>
      <c r="AG330" s="139">
        <v>5377171356.8732901</v>
      </c>
      <c r="AH330" s="74">
        <v>21508685427.49316</v>
      </c>
      <c r="AI330" s="124"/>
      <c r="AJ330" s="76" t="s">
        <v>1022</v>
      </c>
      <c r="AK330" s="128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</row>
    <row r="331" spans="1:51" s="60" customFormat="1" ht="33" hidden="1" customHeight="1" x14ac:dyDescent="0.3">
      <c r="A331" s="82">
        <f t="shared" si="5"/>
        <v>329</v>
      </c>
      <c r="B331" s="138">
        <v>68081</v>
      </c>
      <c r="C331" s="139" t="s">
        <v>1169</v>
      </c>
      <c r="D331" s="139" t="s">
        <v>844</v>
      </c>
      <c r="E331" s="139" t="s">
        <v>1631</v>
      </c>
      <c r="F331" s="138">
        <v>40010006</v>
      </c>
      <c r="G331" s="139" t="s">
        <v>1632</v>
      </c>
      <c r="H331" s="138">
        <v>1</v>
      </c>
      <c r="I331" s="139" t="s">
        <v>808</v>
      </c>
      <c r="J331" s="138">
        <v>1</v>
      </c>
      <c r="K331" s="138">
        <v>22</v>
      </c>
      <c r="L331" s="139" t="s">
        <v>20</v>
      </c>
      <c r="M331" s="139" t="s">
        <v>685</v>
      </c>
      <c r="N331" s="138">
        <v>2201</v>
      </c>
      <c r="O331" s="139" t="s">
        <v>1633</v>
      </c>
      <c r="P331" s="138">
        <v>2201051</v>
      </c>
      <c r="Q331" s="139" t="s">
        <v>1636</v>
      </c>
      <c r="R331" s="138">
        <v>220105100</v>
      </c>
      <c r="S331" s="139" t="s">
        <v>1637</v>
      </c>
      <c r="T331" s="140" t="s">
        <v>1023</v>
      </c>
      <c r="U331" s="139">
        <v>1</v>
      </c>
      <c r="V331" s="139">
        <v>3</v>
      </c>
      <c r="W331" s="139" t="s">
        <v>574</v>
      </c>
      <c r="X331" s="139" t="s">
        <v>1979</v>
      </c>
      <c r="Y331" s="148">
        <v>0.75</v>
      </c>
      <c r="Z331" s="148">
        <v>0.75</v>
      </c>
      <c r="AA331" s="148">
        <v>0.75</v>
      </c>
      <c r="AB331" s="148">
        <v>0.75</v>
      </c>
      <c r="AC331" s="138">
        <v>3</v>
      </c>
      <c r="AD331" s="139">
        <v>11705673480.511126</v>
      </c>
      <c r="AE331" s="139">
        <v>11705673480.511126</v>
      </c>
      <c r="AF331" s="139">
        <v>11705673480.511126</v>
      </c>
      <c r="AG331" s="139">
        <v>11705673480.511126</v>
      </c>
      <c r="AH331" s="74">
        <v>46822693922.044502</v>
      </c>
      <c r="AI331" s="124"/>
      <c r="AJ331" s="76" t="s">
        <v>1024</v>
      </c>
      <c r="AK331" s="128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</row>
    <row r="332" spans="1:51" s="60" customFormat="1" ht="33" hidden="1" customHeight="1" x14ac:dyDescent="0.3">
      <c r="A332" s="82">
        <f t="shared" si="5"/>
        <v>330</v>
      </c>
      <c r="B332" s="138">
        <v>68081</v>
      </c>
      <c r="C332" s="139" t="s">
        <v>1169</v>
      </c>
      <c r="D332" s="139" t="s">
        <v>844</v>
      </c>
      <c r="E332" s="152" t="s">
        <v>1631</v>
      </c>
      <c r="F332" s="138">
        <v>40010006</v>
      </c>
      <c r="G332" s="139" t="s">
        <v>1632</v>
      </c>
      <c r="H332" s="138">
        <v>1</v>
      </c>
      <c r="I332" s="139" t="s">
        <v>808</v>
      </c>
      <c r="J332" s="138">
        <v>1</v>
      </c>
      <c r="K332" s="138">
        <v>22</v>
      </c>
      <c r="L332" s="139" t="s">
        <v>20</v>
      </c>
      <c r="M332" s="139" t="s">
        <v>685</v>
      </c>
      <c r="N332" s="138">
        <v>2201</v>
      </c>
      <c r="O332" s="139" t="s">
        <v>1633</v>
      </c>
      <c r="P332" s="138">
        <v>2201028</v>
      </c>
      <c r="Q332" s="139" t="s">
        <v>1638</v>
      </c>
      <c r="R332" s="138">
        <v>220102801</v>
      </c>
      <c r="S332" s="139" t="s">
        <v>1639</v>
      </c>
      <c r="T332" s="140" t="s">
        <v>1025</v>
      </c>
      <c r="U332" s="139" t="s">
        <v>1026</v>
      </c>
      <c r="V332" s="139">
        <v>32000</v>
      </c>
      <c r="W332" s="139" t="s">
        <v>574</v>
      </c>
      <c r="X332" s="139" t="s">
        <v>1979</v>
      </c>
      <c r="Y332" s="138">
        <v>32000</v>
      </c>
      <c r="Z332" s="138">
        <v>32000</v>
      </c>
      <c r="AA332" s="138">
        <v>32000</v>
      </c>
      <c r="AB332" s="138">
        <v>32000</v>
      </c>
      <c r="AC332" s="138">
        <v>32000</v>
      </c>
      <c r="AD332" s="139">
        <v>31574829727</v>
      </c>
      <c r="AE332" s="139">
        <v>33279870532.258003</v>
      </c>
      <c r="AF332" s="139">
        <v>16073670011.938496</v>
      </c>
      <c r="AG332" s="139">
        <v>16073670011.938496</v>
      </c>
      <c r="AH332" s="74">
        <v>97002040283.134995</v>
      </c>
      <c r="AI332" s="124"/>
      <c r="AJ332" s="76"/>
      <c r="AK332" s="128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</row>
    <row r="333" spans="1:51" s="60" customFormat="1" ht="33" hidden="1" customHeight="1" x14ac:dyDescent="0.3">
      <c r="A333" s="82">
        <f t="shared" si="5"/>
        <v>331</v>
      </c>
      <c r="B333" s="138">
        <v>68081</v>
      </c>
      <c r="C333" s="139" t="s">
        <v>1169</v>
      </c>
      <c r="D333" s="139" t="s">
        <v>844</v>
      </c>
      <c r="E333" s="152" t="s">
        <v>1631</v>
      </c>
      <c r="F333" s="138">
        <v>40010006</v>
      </c>
      <c r="G333" s="139" t="s">
        <v>1632</v>
      </c>
      <c r="H333" s="138">
        <v>1</v>
      </c>
      <c r="I333" s="139" t="s">
        <v>808</v>
      </c>
      <c r="J333" s="138">
        <v>1</v>
      </c>
      <c r="K333" s="138">
        <v>22</v>
      </c>
      <c r="L333" s="139" t="s">
        <v>20</v>
      </c>
      <c r="M333" s="139" t="s">
        <v>685</v>
      </c>
      <c r="N333" s="138">
        <v>2201</v>
      </c>
      <c r="O333" s="139" t="s">
        <v>1633</v>
      </c>
      <c r="P333" s="138">
        <v>2201029</v>
      </c>
      <c r="Q333" s="139" t="s">
        <v>1640</v>
      </c>
      <c r="R333" s="138">
        <v>220102900</v>
      </c>
      <c r="S333" s="139" t="s">
        <v>1641</v>
      </c>
      <c r="T333" s="140" t="s">
        <v>1027</v>
      </c>
      <c r="U333" s="139" t="s">
        <v>1028</v>
      </c>
      <c r="V333" s="139">
        <v>12551</v>
      </c>
      <c r="W333" s="139" t="s">
        <v>574</v>
      </c>
      <c r="X333" s="139" t="s">
        <v>1979</v>
      </c>
      <c r="Y333" s="138">
        <v>12551</v>
      </c>
      <c r="Z333" s="138">
        <v>12551</v>
      </c>
      <c r="AA333" s="138">
        <v>12551</v>
      </c>
      <c r="AB333" s="138">
        <v>12551</v>
      </c>
      <c r="AC333" s="138">
        <v>12551</v>
      </c>
      <c r="AD333" s="139">
        <v>8354769224.6499996</v>
      </c>
      <c r="AE333" s="139">
        <v>8354769224</v>
      </c>
      <c r="AF333" s="139">
        <v>8354769224</v>
      </c>
      <c r="AG333" s="139">
        <v>8354769223</v>
      </c>
      <c r="AH333" s="74">
        <v>33419076895.650002</v>
      </c>
      <c r="AI333" s="124"/>
      <c r="AJ333" s="76"/>
      <c r="AK333" s="128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</row>
    <row r="334" spans="1:51" s="60" customFormat="1" ht="33" hidden="1" customHeight="1" x14ac:dyDescent="0.3">
      <c r="A334" s="82">
        <f t="shared" si="5"/>
        <v>332</v>
      </c>
      <c r="B334" s="138">
        <v>68081</v>
      </c>
      <c r="C334" s="139" t="s">
        <v>1169</v>
      </c>
      <c r="D334" s="139" t="s">
        <v>844</v>
      </c>
      <c r="E334" s="152" t="s">
        <v>1631</v>
      </c>
      <c r="F334" s="138">
        <v>40010006</v>
      </c>
      <c r="G334" s="139" t="s">
        <v>1632</v>
      </c>
      <c r="H334" s="138">
        <v>1</v>
      </c>
      <c r="I334" s="139" t="s">
        <v>808</v>
      </c>
      <c r="J334" s="138">
        <v>1</v>
      </c>
      <c r="K334" s="138">
        <v>22</v>
      </c>
      <c r="L334" s="139" t="s">
        <v>20</v>
      </c>
      <c r="M334" s="139" t="s">
        <v>685</v>
      </c>
      <c r="N334" s="138">
        <v>2201</v>
      </c>
      <c r="O334" s="139" t="s">
        <v>1633</v>
      </c>
      <c r="P334" s="138">
        <v>2201030</v>
      </c>
      <c r="Q334" s="139" t="s">
        <v>1642</v>
      </c>
      <c r="R334" s="138">
        <v>220103000</v>
      </c>
      <c r="S334" s="139" t="s">
        <v>1643</v>
      </c>
      <c r="T334" s="140" t="s">
        <v>1029</v>
      </c>
      <c r="U334" s="139" t="s">
        <v>1030</v>
      </c>
      <c r="V334" s="139">
        <v>4000</v>
      </c>
      <c r="W334" s="139" t="s">
        <v>574</v>
      </c>
      <c r="X334" s="139" t="s">
        <v>1979</v>
      </c>
      <c r="Y334" s="138">
        <v>4000</v>
      </c>
      <c r="Z334" s="138">
        <v>4000</v>
      </c>
      <c r="AA334" s="138">
        <v>4000</v>
      </c>
      <c r="AB334" s="138">
        <v>4000</v>
      </c>
      <c r="AC334" s="138">
        <v>4000</v>
      </c>
      <c r="AD334" s="139">
        <v>390189116.01703757</v>
      </c>
      <c r="AE334" s="139">
        <v>390189116.01703757</v>
      </c>
      <c r="AF334" s="139">
        <v>390189116.01703757</v>
      </c>
      <c r="AG334" s="139">
        <v>390189116.01703757</v>
      </c>
      <c r="AH334" s="74">
        <v>1560756464.0681503</v>
      </c>
      <c r="AI334" s="124"/>
      <c r="AJ334" s="76"/>
      <c r="AK334" s="128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</row>
    <row r="335" spans="1:51" s="60" customFormat="1" ht="33" hidden="1" customHeight="1" x14ac:dyDescent="0.3">
      <c r="A335" s="82">
        <f t="shared" si="5"/>
        <v>333</v>
      </c>
      <c r="B335" s="138">
        <v>68081</v>
      </c>
      <c r="C335" s="139" t="s">
        <v>1169</v>
      </c>
      <c r="D335" s="139" t="s">
        <v>844</v>
      </c>
      <c r="E335" s="152" t="s">
        <v>1631</v>
      </c>
      <c r="F335" s="138">
        <v>40010006</v>
      </c>
      <c r="G335" s="139" t="s">
        <v>1632</v>
      </c>
      <c r="H335" s="138">
        <v>1</v>
      </c>
      <c r="I335" s="139" t="s">
        <v>808</v>
      </c>
      <c r="J335" s="138">
        <v>1</v>
      </c>
      <c r="K335" s="138">
        <v>22</v>
      </c>
      <c r="L335" s="139" t="s">
        <v>20</v>
      </c>
      <c r="M335" s="139" t="s">
        <v>685</v>
      </c>
      <c r="N335" s="138">
        <v>2201</v>
      </c>
      <c r="O335" s="139" t="s">
        <v>1633</v>
      </c>
      <c r="P335" s="138">
        <v>2201071</v>
      </c>
      <c r="Q335" s="139" t="s">
        <v>1644</v>
      </c>
      <c r="R335" s="138">
        <v>220107100</v>
      </c>
      <c r="S335" s="139" t="s">
        <v>1645</v>
      </c>
      <c r="T335" s="140" t="s">
        <v>1032</v>
      </c>
      <c r="U335" s="139" t="s">
        <v>1033</v>
      </c>
      <c r="V335" s="139">
        <v>21</v>
      </c>
      <c r="W335" s="139" t="s">
        <v>574</v>
      </c>
      <c r="X335" s="139" t="s">
        <v>1979</v>
      </c>
      <c r="Y335" s="138">
        <v>21</v>
      </c>
      <c r="Z335" s="138">
        <v>21</v>
      </c>
      <c r="AA335" s="138">
        <v>21</v>
      </c>
      <c r="AB335" s="138">
        <v>21</v>
      </c>
      <c r="AC335" s="138">
        <v>21</v>
      </c>
      <c r="AD335" s="139">
        <v>125934119442.828</v>
      </c>
      <c r="AE335" s="139">
        <v>125934119442.828</v>
      </c>
      <c r="AF335" s="139">
        <v>125934119442.828</v>
      </c>
      <c r="AG335" s="139">
        <v>125934119442.828</v>
      </c>
      <c r="AH335" s="74">
        <v>503736477771.31201</v>
      </c>
      <c r="AI335" s="124"/>
      <c r="AJ335" s="76"/>
      <c r="AK335" s="128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</row>
    <row r="336" spans="1:51" s="60" customFormat="1" ht="33" hidden="1" customHeight="1" x14ac:dyDescent="0.3">
      <c r="A336" s="82">
        <f t="shared" si="5"/>
        <v>334</v>
      </c>
      <c r="B336" s="138">
        <v>68081</v>
      </c>
      <c r="C336" s="139" t="s">
        <v>1169</v>
      </c>
      <c r="D336" s="139" t="s">
        <v>844</v>
      </c>
      <c r="E336" s="152" t="s">
        <v>1631</v>
      </c>
      <c r="F336" s="138">
        <v>40010006</v>
      </c>
      <c r="G336" s="139" t="s">
        <v>1632</v>
      </c>
      <c r="H336" s="138">
        <v>1</v>
      </c>
      <c r="I336" s="139" t="s">
        <v>808</v>
      </c>
      <c r="J336" s="138">
        <v>1</v>
      </c>
      <c r="K336" s="138">
        <v>22</v>
      </c>
      <c r="L336" s="139" t="s">
        <v>20</v>
      </c>
      <c r="M336" s="139" t="s">
        <v>685</v>
      </c>
      <c r="N336" s="138">
        <v>2201</v>
      </c>
      <c r="O336" s="139" t="s">
        <v>1633</v>
      </c>
      <c r="P336" s="138">
        <v>2201050</v>
      </c>
      <c r="Q336" s="139" t="s">
        <v>1646</v>
      </c>
      <c r="R336" s="138">
        <v>220105001</v>
      </c>
      <c r="S336" s="139" t="s">
        <v>1647</v>
      </c>
      <c r="T336" s="140" t="s">
        <v>1034</v>
      </c>
      <c r="U336" s="139" t="s">
        <v>1035</v>
      </c>
      <c r="V336" s="139">
        <v>107</v>
      </c>
      <c r="W336" s="139" t="s">
        <v>591</v>
      </c>
      <c r="X336" s="139" t="s">
        <v>1979</v>
      </c>
      <c r="Y336" s="138">
        <v>107</v>
      </c>
      <c r="Z336" s="138">
        <v>107</v>
      </c>
      <c r="AA336" s="138">
        <v>107</v>
      </c>
      <c r="AB336" s="138">
        <v>107</v>
      </c>
      <c r="AC336" s="138">
        <v>107</v>
      </c>
      <c r="AD336" s="139">
        <v>780378232.03407514</v>
      </c>
      <c r="AE336" s="139">
        <v>780378232.03407514</v>
      </c>
      <c r="AF336" s="139">
        <v>780378232.03407514</v>
      </c>
      <c r="AG336" s="139">
        <v>780378232.03407514</v>
      </c>
      <c r="AH336" s="74">
        <v>3121512928.1363006</v>
      </c>
      <c r="AI336" s="124"/>
      <c r="AJ336" s="76"/>
      <c r="AK336" s="128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</row>
    <row r="337" spans="1:51" s="60" customFormat="1" ht="33" hidden="1" customHeight="1" x14ac:dyDescent="0.3">
      <c r="A337" s="82">
        <f t="shared" si="5"/>
        <v>335</v>
      </c>
      <c r="B337" s="138">
        <v>68081</v>
      </c>
      <c r="C337" s="139" t="s">
        <v>1169</v>
      </c>
      <c r="D337" s="139" t="s">
        <v>844</v>
      </c>
      <c r="E337" s="139" t="s">
        <v>1036</v>
      </c>
      <c r="F337" s="138">
        <v>40040008</v>
      </c>
      <c r="G337" s="139" t="s">
        <v>1648</v>
      </c>
      <c r="H337" s="138">
        <v>0.2</v>
      </c>
      <c r="I337" s="139" t="s">
        <v>828</v>
      </c>
      <c r="J337" s="138">
        <v>0.3</v>
      </c>
      <c r="K337" s="138">
        <v>22</v>
      </c>
      <c r="L337" s="139" t="s">
        <v>20</v>
      </c>
      <c r="M337" s="139" t="s">
        <v>685</v>
      </c>
      <c r="N337" s="138">
        <v>2201</v>
      </c>
      <c r="O337" s="139" t="s">
        <v>1633</v>
      </c>
      <c r="P337" s="138">
        <v>2201084</v>
      </c>
      <c r="Q337" s="139" t="s">
        <v>1649</v>
      </c>
      <c r="R337" s="138">
        <v>220108400</v>
      </c>
      <c r="S337" s="139" t="s">
        <v>1650</v>
      </c>
      <c r="T337" s="140" t="s">
        <v>1037</v>
      </c>
      <c r="U337" s="139" t="s">
        <v>1038</v>
      </c>
      <c r="V337" s="139">
        <v>21</v>
      </c>
      <c r="W337" s="139" t="s">
        <v>574</v>
      </c>
      <c r="X337" s="139" t="s">
        <v>1979</v>
      </c>
      <c r="Y337" s="138">
        <v>21</v>
      </c>
      <c r="Z337" s="138">
        <v>21</v>
      </c>
      <c r="AA337" s="138">
        <v>21</v>
      </c>
      <c r="AB337" s="138">
        <v>21</v>
      </c>
      <c r="AC337" s="138">
        <v>21</v>
      </c>
      <c r="AD337" s="139">
        <v>406000000</v>
      </c>
      <c r="AE337" s="139">
        <v>599975785</v>
      </c>
      <c r="AF337" s="139">
        <v>599975785</v>
      </c>
      <c r="AG337" s="139">
        <v>599975785</v>
      </c>
      <c r="AH337" s="74">
        <v>2205927355</v>
      </c>
      <c r="AI337" s="124"/>
      <c r="AJ337" s="76"/>
      <c r="AK337" s="128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</row>
    <row r="338" spans="1:51" s="60" customFormat="1" ht="33" hidden="1" customHeight="1" x14ac:dyDescent="0.3">
      <c r="A338" s="82">
        <f t="shared" si="5"/>
        <v>336</v>
      </c>
      <c r="B338" s="138">
        <v>68081</v>
      </c>
      <c r="C338" s="139" t="s">
        <v>1169</v>
      </c>
      <c r="D338" s="139" t="s">
        <v>844</v>
      </c>
      <c r="E338" s="139" t="s">
        <v>1036</v>
      </c>
      <c r="F338" s="138">
        <v>40040008</v>
      </c>
      <c r="G338" s="139" t="s">
        <v>1648</v>
      </c>
      <c r="H338" s="138">
        <v>0.2</v>
      </c>
      <c r="I338" s="139" t="s">
        <v>828</v>
      </c>
      <c r="J338" s="138">
        <v>0.3</v>
      </c>
      <c r="K338" s="138">
        <v>22</v>
      </c>
      <c r="L338" s="139" t="s">
        <v>20</v>
      </c>
      <c r="M338" s="139" t="s">
        <v>685</v>
      </c>
      <c r="N338" s="138">
        <v>2201</v>
      </c>
      <c r="O338" s="139" t="s">
        <v>1633</v>
      </c>
      <c r="P338" s="138">
        <v>2201026</v>
      </c>
      <c r="Q338" s="139" t="s">
        <v>1651</v>
      </c>
      <c r="R338" s="138">
        <v>220102600</v>
      </c>
      <c r="S338" s="139" t="s">
        <v>1652</v>
      </c>
      <c r="T338" s="140" t="s">
        <v>1039</v>
      </c>
      <c r="U338" s="139" t="s">
        <v>1040</v>
      </c>
      <c r="V338" s="139">
        <v>43</v>
      </c>
      <c r="W338" s="139" t="s">
        <v>574</v>
      </c>
      <c r="X338" s="139" t="s">
        <v>1979</v>
      </c>
      <c r="Y338" s="138">
        <v>0</v>
      </c>
      <c r="Z338" s="138">
        <v>18</v>
      </c>
      <c r="AA338" s="138">
        <v>13</v>
      </c>
      <c r="AB338" s="138">
        <v>12</v>
      </c>
      <c r="AC338" s="138">
        <v>43</v>
      </c>
      <c r="AD338" s="139">
        <v>0</v>
      </c>
      <c r="AE338" s="139">
        <v>3266699575</v>
      </c>
      <c r="AF338" s="139">
        <v>2359283028</v>
      </c>
      <c r="AG338" s="139">
        <v>2177799717</v>
      </c>
      <c r="AH338" s="74">
        <v>7803782320</v>
      </c>
      <c r="AI338" s="124"/>
      <c r="AJ338" s="76"/>
      <c r="AK338" s="128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</row>
    <row r="339" spans="1:51" s="60" customFormat="1" ht="33" hidden="1" customHeight="1" x14ac:dyDescent="0.3">
      <c r="A339" s="82">
        <f t="shared" si="5"/>
        <v>337</v>
      </c>
      <c r="B339" s="138">
        <v>68081</v>
      </c>
      <c r="C339" s="139" t="s">
        <v>1169</v>
      </c>
      <c r="D339" s="139" t="s">
        <v>844</v>
      </c>
      <c r="E339" s="139" t="s">
        <v>1036</v>
      </c>
      <c r="F339" s="138">
        <v>40040008</v>
      </c>
      <c r="G339" s="139" t="s">
        <v>1648</v>
      </c>
      <c r="H339" s="138">
        <v>0.2</v>
      </c>
      <c r="I339" s="139" t="s">
        <v>828</v>
      </c>
      <c r="J339" s="138">
        <v>0.3</v>
      </c>
      <c r="K339" s="138">
        <v>22</v>
      </c>
      <c r="L339" s="139" t="s">
        <v>20</v>
      </c>
      <c r="M339" s="139" t="s">
        <v>685</v>
      </c>
      <c r="N339" s="138">
        <v>2201</v>
      </c>
      <c r="O339" s="139" t="s">
        <v>1633</v>
      </c>
      <c r="P339" s="138">
        <v>2201071</v>
      </c>
      <c r="Q339" s="139" t="s">
        <v>1644</v>
      </c>
      <c r="R339" s="138">
        <v>220107100</v>
      </c>
      <c r="S339" s="139" t="s">
        <v>1645</v>
      </c>
      <c r="T339" s="140" t="s">
        <v>1041</v>
      </c>
      <c r="U339" s="139" t="s">
        <v>1033</v>
      </c>
      <c r="V339" s="139">
        <v>21</v>
      </c>
      <c r="W339" s="139" t="s">
        <v>574</v>
      </c>
      <c r="X339" s="139" t="s">
        <v>1979</v>
      </c>
      <c r="Y339" s="138">
        <v>21</v>
      </c>
      <c r="Z339" s="138">
        <v>21</v>
      </c>
      <c r="AA339" s="138">
        <v>21</v>
      </c>
      <c r="AB339" s="138">
        <v>21</v>
      </c>
      <c r="AC339" s="138">
        <v>21</v>
      </c>
      <c r="AD339" s="139">
        <v>8928790943</v>
      </c>
      <c r="AE339" s="139">
        <v>8928790943</v>
      </c>
      <c r="AF339" s="139">
        <v>8928790943</v>
      </c>
      <c r="AG339" s="139">
        <v>8928790943</v>
      </c>
      <c r="AH339" s="74">
        <v>35715163772</v>
      </c>
      <c r="AI339" s="124"/>
      <c r="AJ339" s="76"/>
      <c r="AK339" s="128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</row>
    <row r="340" spans="1:51" s="60" customFormat="1" ht="33" hidden="1" customHeight="1" x14ac:dyDescent="0.3">
      <c r="A340" s="82">
        <f t="shared" si="5"/>
        <v>338</v>
      </c>
      <c r="B340" s="138">
        <v>68081</v>
      </c>
      <c r="C340" s="139" t="s">
        <v>1169</v>
      </c>
      <c r="D340" s="139" t="s">
        <v>844</v>
      </c>
      <c r="E340" s="139" t="s">
        <v>1036</v>
      </c>
      <c r="F340" s="138">
        <v>40040008</v>
      </c>
      <c r="G340" s="139" t="s">
        <v>1648</v>
      </c>
      <c r="H340" s="138">
        <v>0.2</v>
      </c>
      <c r="I340" s="139" t="s">
        <v>828</v>
      </c>
      <c r="J340" s="138">
        <v>0.3</v>
      </c>
      <c r="K340" s="138">
        <v>22</v>
      </c>
      <c r="L340" s="139" t="s">
        <v>20</v>
      </c>
      <c r="M340" s="139" t="s">
        <v>685</v>
      </c>
      <c r="N340" s="138">
        <v>2201</v>
      </c>
      <c r="O340" s="139" t="s">
        <v>1633</v>
      </c>
      <c r="P340" s="138">
        <v>2201073</v>
      </c>
      <c r="Q340" s="139" t="s">
        <v>1653</v>
      </c>
      <c r="R340" s="138">
        <v>220107300</v>
      </c>
      <c r="S340" s="139" t="s">
        <v>1654</v>
      </c>
      <c r="T340" s="140" t="s">
        <v>1042</v>
      </c>
      <c r="U340" s="139" t="s">
        <v>1043</v>
      </c>
      <c r="V340" s="139">
        <v>2148</v>
      </c>
      <c r="W340" s="139" t="s">
        <v>574</v>
      </c>
      <c r="X340" s="139" t="s">
        <v>1979</v>
      </c>
      <c r="Y340" s="138">
        <v>2148</v>
      </c>
      <c r="Z340" s="138">
        <v>2148</v>
      </c>
      <c r="AA340" s="138">
        <v>2148</v>
      </c>
      <c r="AB340" s="138">
        <v>2148</v>
      </c>
      <c r="AC340" s="138">
        <v>2148</v>
      </c>
      <c r="AD340" s="139">
        <v>675869050</v>
      </c>
      <c r="AE340" s="139">
        <v>417741980</v>
      </c>
      <c r="AF340" s="139">
        <v>417741980</v>
      </c>
      <c r="AG340" s="139">
        <v>417741980</v>
      </c>
      <c r="AH340" s="74">
        <v>1929094990</v>
      </c>
      <c r="AI340" s="124"/>
      <c r="AJ340" s="76"/>
      <c r="AK340" s="128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</row>
    <row r="341" spans="1:51" s="60" customFormat="1" ht="33" hidden="1" customHeight="1" x14ac:dyDescent="0.3">
      <c r="A341" s="82">
        <f t="shared" si="5"/>
        <v>339</v>
      </c>
      <c r="B341" s="138">
        <v>68081</v>
      </c>
      <c r="C341" s="139" t="s">
        <v>1169</v>
      </c>
      <c r="D341" s="139" t="s">
        <v>844</v>
      </c>
      <c r="E341" s="139" t="s">
        <v>1036</v>
      </c>
      <c r="F341" s="138">
        <v>40040008</v>
      </c>
      <c r="G341" s="139" t="s">
        <v>1648</v>
      </c>
      <c r="H341" s="138">
        <v>0.2</v>
      </c>
      <c r="I341" s="139" t="s">
        <v>828</v>
      </c>
      <c r="J341" s="138">
        <v>0.3</v>
      </c>
      <c r="K341" s="138">
        <v>22</v>
      </c>
      <c r="L341" s="139" t="s">
        <v>20</v>
      </c>
      <c r="M341" s="139" t="s">
        <v>685</v>
      </c>
      <c r="N341" s="138">
        <v>2201</v>
      </c>
      <c r="O341" s="139" t="s">
        <v>1633</v>
      </c>
      <c r="P341" s="138">
        <v>2201049</v>
      </c>
      <c r="Q341" s="139" t="s">
        <v>1244</v>
      </c>
      <c r="R341" s="138">
        <v>220104900</v>
      </c>
      <c r="S341" s="139" t="s">
        <v>1655</v>
      </c>
      <c r="T341" s="140" t="s">
        <v>1044</v>
      </c>
      <c r="U341" s="139" t="s">
        <v>1045</v>
      </c>
      <c r="V341" s="139">
        <v>1467</v>
      </c>
      <c r="W341" s="139" t="s">
        <v>574</v>
      </c>
      <c r="X341" s="139" t="s">
        <v>1979</v>
      </c>
      <c r="Y341" s="138">
        <v>0</v>
      </c>
      <c r="Z341" s="138">
        <v>1467</v>
      </c>
      <c r="AA341" s="138">
        <v>1467</v>
      </c>
      <c r="AB341" s="138">
        <v>1467</v>
      </c>
      <c r="AC341" s="138">
        <v>1467</v>
      </c>
      <c r="AD341" s="139">
        <v>0</v>
      </c>
      <c r="AE341" s="139">
        <v>529257927.66666669</v>
      </c>
      <c r="AF341" s="139">
        <v>529257927.66666669</v>
      </c>
      <c r="AG341" s="139">
        <v>529257927.66666669</v>
      </c>
      <c r="AH341" s="74">
        <v>1587773783</v>
      </c>
      <c r="AI341" s="124"/>
      <c r="AJ341" s="76"/>
      <c r="AK341" s="128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</row>
    <row r="342" spans="1:51" s="60" customFormat="1" ht="33" hidden="1" customHeight="1" x14ac:dyDescent="0.3">
      <c r="A342" s="82">
        <f t="shared" si="5"/>
        <v>340</v>
      </c>
      <c r="B342" s="138">
        <v>68081</v>
      </c>
      <c r="C342" s="139" t="s">
        <v>1169</v>
      </c>
      <c r="D342" s="139" t="s">
        <v>844</v>
      </c>
      <c r="E342" s="139" t="s">
        <v>1036</v>
      </c>
      <c r="F342" s="138">
        <v>40040008</v>
      </c>
      <c r="G342" s="139" t="s">
        <v>1648</v>
      </c>
      <c r="H342" s="138">
        <v>0.2</v>
      </c>
      <c r="I342" s="139" t="s">
        <v>828</v>
      </c>
      <c r="J342" s="138">
        <v>0.3</v>
      </c>
      <c r="K342" s="138">
        <v>22</v>
      </c>
      <c r="L342" s="139" t="s">
        <v>20</v>
      </c>
      <c r="M342" s="139" t="s">
        <v>685</v>
      </c>
      <c r="N342" s="138">
        <v>2201</v>
      </c>
      <c r="O342" s="139" t="s">
        <v>1633</v>
      </c>
      <c r="P342" s="138">
        <v>2201034</v>
      </c>
      <c r="Q342" s="139" t="s">
        <v>1656</v>
      </c>
      <c r="R342" s="138">
        <v>220103400</v>
      </c>
      <c r="S342" s="139" t="s">
        <v>1657</v>
      </c>
      <c r="T342" s="140" t="s">
        <v>1046</v>
      </c>
      <c r="U342" s="139" t="s">
        <v>848</v>
      </c>
      <c r="V342" s="139">
        <v>4000</v>
      </c>
      <c r="W342" s="139" t="s">
        <v>574</v>
      </c>
      <c r="X342" s="139" t="s">
        <v>1979</v>
      </c>
      <c r="Y342" s="138">
        <v>0</v>
      </c>
      <c r="Z342" s="138">
        <v>1000</v>
      </c>
      <c r="AA342" s="138">
        <v>1500</v>
      </c>
      <c r="AB342" s="138">
        <v>1500</v>
      </c>
      <c r="AC342" s="138">
        <v>4000</v>
      </c>
      <c r="AD342" s="139">
        <v>0</v>
      </c>
      <c r="AE342" s="139">
        <v>2113524378.333333</v>
      </c>
      <c r="AF342" s="139">
        <v>942957030.33333302</v>
      </c>
      <c r="AG342" s="139">
        <v>845409751.33333302</v>
      </c>
      <c r="AH342" s="74">
        <v>3901891159.999999</v>
      </c>
      <c r="AI342" s="124"/>
      <c r="AJ342" s="76"/>
      <c r="AK342" s="128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</row>
    <row r="343" spans="1:51" s="60" customFormat="1" ht="33" hidden="1" customHeight="1" x14ac:dyDescent="0.3">
      <c r="A343" s="82">
        <f t="shared" si="5"/>
        <v>341</v>
      </c>
      <c r="B343" s="138">
        <v>68081</v>
      </c>
      <c r="C343" s="139" t="s">
        <v>1169</v>
      </c>
      <c r="D343" s="139" t="s">
        <v>844</v>
      </c>
      <c r="E343" s="139" t="s">
        <v>1036</v>
      </c>
      <c r="F343" s="138">
        <v>40040008</v>
      </c>
      <c r="G343" s="139" t="s">
        <v>1648</v>
      </c>
      <c r="H343" s="138">
        <v>0.2</v>
      </c>
      <c r="I343" s="139" t="s">
        <v>828</v>
      </c>
      <c r="J343" s="138">
        <v>0.3</v>
      </c>
      <c r="K343" s="138">
        <v>22</v>
      </c>
      <c r="L343" s="139" t="s">
        <v>20</v>
      </c>
      <c r="M343" s="139" t="s">
        <v>685</v>
      </c>
      <c r="N343" s="138">
        <v>2201</v>
      </c>
      <c r="O343" s="139" t="s">
        <v>1633</v>
      </c>
      <c r="P343" s="138">
        <v>2201076</v>
      </c>
      <c r="Q343" s="139" t="s">
        <v>1658</v>
      </c>
      <c r="R343" s="138">
        <v>220107601</v>
      </c>
      <c r="S343" s="139" t="s">
        <v>1659</v>
      </c>
      <c r="T343" s="140" t="s">
        <v>1047</v>
      </c>
      <c r="U343" s="139">
        <v>5</v>
      </c>
      <c r="V343" s="139">
        <v>16</v>
      </c>
      <c r="W343" s="139" t="s">
        <v>574</v>
      </c>
      <c r="X343" s="139" t="s">
        <v>1979</v>
      </c>
      <c r="Y343" s="138">
        <v>1</v>
      </c>
      <c r="Z343" s="138">
        <v>5</v>
      </c>
      <c r="AA343" s="138">
        <v>5</v>
      </c>
      <c r="AB343" s="138">
        <v>5</v>
      </c>
      <c r="AC343" s="138">
        <v>16</v>
      </c>
      <c r="AD343" s="139">
        <v>195094558</v>
      </c>
      <c r="AE343" s="139">
        <v>195094558</v>
      </c>
      <c r="AF343" s="139">
        <v>195094558</v>
      </c>
      <c r="AG343" s="139">
        <v>195094558</v>
      </c>
      <c r="AH343" s="74">
        <v>780378232</v>
      </c>
      <c r="AI343" s="124"/>
      <c r="AJ343" s="76"/>
      <c r="AK343" s="128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</row>
    <row r="344" spans="1:51" s="60" customFormat="1" ht="33" hidden="1" customHeight="1" x14ac:dyDescent="0.3">
      <c r="A344" s="82">
        <f t="shared" si="5"/>
        <v>342</v>
      </c>
      <c r="B344" s="138">
        <v>68081</v>
      </c>
      <c r="C344" s="139" t="s">
        <v>1169</v>
      </c>
      <c r="D344" s="139" t="s">
        <v>844</v>
      </c>
      <c r="E344" s="139" t="s">
        <v>1036</v>
      </c>
      <c r="F344" s="138">
        <v>40040008</v>
      </c>
      <c r="G344" s="139" t="s">
        <v>1648</v>
      </c>
      <c r="H344" s="138">
        <v>0.2</v>
      </c>
      <c r="I344" s="139" t="s">
        <v>828</v>
      </c>
      <c r="J344" s="138">
        <v>0.3</v>
      </c>
      <c r="K344" s="138">
        <v>22</v>
      </c>
      <c r="L344" s="139" t="s">
        <v>20</v>
      </c>
      <c r="M344" s="139" t="s">
        <v>685</v>
      </c>
      <c r="N344" s="138">
        <v>2201</v>
      </c>
      <c r="O344" s="139" t="s">
        <v>1633</v>
      </c>
      <c r="P344" s="138">
        <v>2201006</v>
      </c>
      <c r="Q344" s="139" t="s">
        <v>1660</v>
      </c>
      <c r="R344" s="138">
        <v>220100602</v>
      </c>
      <c r="S344" s="139" t="s">
        <v>1661</v>
      </c>
      <c r="T344" s="140" t="s">
        <v>1048</v>
      </c>
      <c r="U344" s="139">
        <v>0</v>
      </c>
      <c r="V344" s="139">
        <v>21</v>
      </c>
      <c r="W344" s="139" t="s">
        <v>574</v>
      </c>
      <c r="X344" s="139" t="s">
        <v>1979</v>
      </c>
      <c r="Y344" s="138">
        <v>0</v>
      </c>
      <c r="Z344" s="138">
        <v>7</v>
      </c>
      <c r="AA344" s="138">
        <v>7</v>
      </c>
      <c r="AB344" s="138">
        <v>7</v>
      </c>
      <c r="AC344" s="138">
        <v>21</v>
      </c>
      <c r="AD344" s="139">
        <v>0</v>
      </c>
      <c r="AE344" s="139">
        <v>520252156</v>
      </c>
      <c r="AF344" s="139">
        <v>520252154</v>
      </c>
      <c r="AG344" s="139">
        <v>520252154</v>
      </c>
      <c r="AH344" s="74">
        <v>1560756464</v>
      </c>
      <c r="AI344" s="124"/>
      <c r="AJ344" s="76"/>
      <c r="AK344" s="128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</row>
    <row r="345" spans="1:51" s="60" customFormat="1" ht="33" hidden="1" customHeight="1" x14ac:dyDescent="0.3">
      <c r="A345" s="82">
        <f t="shared" si="5"/>
        <v>343</v>
      </c>
      <c r="B345" s="138">
        <v>68081</v>
      </c>
      <c r="C345" s="139" t="s">
        <v>1169</v>
      </c>
      <c r="D345" s="139" t="s">
        <v>844</v>
      </c>
      <c r="E345" s="139" t="s">
        <v>1036</v>
      </c>
      <c r="F345" s="138">
        <v>40040008</v>
      </c>
      <c r="G345" s="139" t="s">
        <v>1648</v>
      </c>
      <c r="H345" s="138">
        <v>0.2</v>
      </c>
      <c r="I345" s="139" t="s">
        <v>828</v>
      </c>
      <c r="J345" s="138">
        <v>0.3</v>
      </c>
      <c r="K345" s="138">
        <v>22</v>
      </c>
      <c r="L345" s="139" t="s">
        <v>20</v>
      </c>
      <c r="M345" s="139" t="s">
        <v>685</v>
      </c>
      <c r="N345" s="138">
        <v>2201</v>
      </c>
      <c r="O345" s="139" t="s">
        <v>1633</v>
      </c>
      <c r="P345" s="138">
        <v>2201046</v>
      </c>
      <c r="Q345" s="139" t="s">
        <v>1662</v>
      </c>
      <c r="R345" s="138">
        <v>220104600</v>
      </c>
      <c r="S345" s="139" t="s">
        <v>1663</v>
      </c>
      <c r="T345" s="140" t="s">
        <v>1049</v>
      </c>
      <c r="U345" s="139">
        <v>0</v>
      </c>
      <c r="V345" s="139">
        <v>4</v>
      </c>
      <c r="W345" s="139" t="s">
        <v>574</v>
      </c>
      <c r="X345" s="139" t="s">
        <v>1979</v>
      </c>
      <c r="Y345" s="138">
        <v>0</v>
      </c>
      <c r="Z345" s="138">
        <v>2</v>
      </c>
      <c r="AA345" s="138">
        <v>1</v>
      </c>
      <c r="AB345" s="138">
        <v>1</v>
      </c>
      <c r="AC345" s="138">
        <v>4</v>
      </c>
      <c r="AD345" s="139">
        <v>0</v>
      </c>
      <c r="AE345" s="139">
        <v>78037824</v>
      </c>
      <c r="AF345" s="139">
        <v>39018911</v>
      </c>
      <c r="AG345" s="139">
        <v>39018911</v>
      </c>
      <c r="AH345" s="74">
        <v>156075646</v>
      </c>
      <c r="AI345" s="124"/>
      <c r="AJ345" s="76"/>
      <c r="AK345" s="128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</row>
    <row r="346" spans="1:51" s="60" customFormat="1" ht="33" hidden="1" customHeight="1" x14ac:dyDescent="0.3">
      <c r="A346" s="82">
        <f t="shared" si="5"/>
        <v>344</v>
      </c>
      <c r="B346" s="138">
        <v>68081</v>
      </c>
      <c r="C346" s="139" t="s">
        <v>1169</v>
      </c>
      <c r="D346" s="139" t="s">
        <v>844</v>
      </c>
      <c r="E346" s="139" t="s">
        <v>1036</v>
      </c>
      <c r="F346" s="138">
        <v>40040008</v>
      </c>
      <c r="G346" s="139" t="s">
        <v>1648</v>
      </c>
      <c r="H346" s="138">
        <v>0.2</v>
      </c>
      <c r="I346" s="139" t="s">
        <v>828</v>
      </c>
      <c r="J346" s="138">
        <v>0.3</v>
      </c>
      <c r="K346" s="138">
        <v>22</v>
      </c>
      <c r="L346" s="139" t="s">
        <v>20</v>
      </c>
      <c r="M346" s="139" t="s">
        <v>685</v>
      </c>
      <c r="N346" s="138">
        <v>2201</v>
      </c>
      <c r="O346" s="139" t="s">
        <v>1633</v>
      </c>
      <c r="P346" s="138">
        <v>2201074</v>
      </c>
      <c r="Q346" s="139" t="s">
        <v>1664</v>
      </c>
      <c r="R346" s="138">
        <v>220107401</v>
      </c>
      <c r="S346" s="139" t="s">
        <v>1665</v>
      </c>
      <c r="T346" s="140" t="s">
        <v>1050</v>
      </c>
      <c r="U346" s="139">
        <v>0</v>
      </c>
      <c r="V346" s="139">
        <v>100</v>
      </c>
      <c r="W346" s="139" t="s">
        <v>574</v>
      </c>
      <c r="X346" s="139" t="s">
        <v>1979</v>
      </c>
      <c r="Y346" s="138">
        <v>0</v>
      </c>
      <c r="Z346" s="138">
        <v>40</v>
      </c>
      <c r="AA346" s="138">
        <v>30</v>
      </c>
      <c r="AB346" s="138">
        <v>30</v>
      </c>
      <c r="AC346" s="138">
        <v>100</v>
      </c>
      <c r="AD346" s="139">
        <v>0</v>
      </c>
      <c r="AE346" s="139">
        <v>213303384</v>
      </c>
      <c r="AF346" s="139">
        <v>205499601</v>
      </c>
      <c r="AG346" s="139">
        <v>205499601</v>
      </c>
      <c r="AH346" s="74">
        <v>624302586</v>
      </c>
      <c r="AI346" s="124"/>
      <c r="AJ346" s="76"/>
      <c r="AK346" s="128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</row>
    <row r="347" spans="1:51" s="60" customFormat="1" ht="33" hidden="1" customHeight="1" x14ac:dyDescent="0.3">
      <c r="A347" s="82">
        <f t="shared" si="5"/>
        <v>345</v>
      </c>
      <c r="B347" s="138">
        <v>68081</v>
      </c>
      <c r="C347" s="139" t="s">
        <v>1169</v>
      </c>
      <c r="D347" s="139" t="s">
        <v>844</v>
      </c>
      <c r="E347" s="139" t="s">
        <v>1036</v>
      </c>
      <c r="F347" s="138">
        <v>40040008</v>
      </c>
      <c r="G347" s="139" t="s">
        <v>1648</v>
      </c>
      <c r="H347" s="138">
        <v>0.2</v>
      </c>
      <c r="I347" s="139" t="s">
        <v>828</v>
      </c>
      <c r="J347" s="138">
        <v>0.3</v>
      </c>
      <c r="K347" s="138">
        <v>22</v>
      </c>
      <c r="L347" s="139" t="s">
        <v>20</v>
      </c>
      <c r="M347" s="139" t="s">
        <v>685</v>
      </c>
      <c r="N347" s="138">
        <v>2201</v>
      </c>
      <c r="O347" s="139" t="s">
        <v>1633</v>
      </c>
      <c r="P347" s="138">
        <v>2201036</v>
      </c>
      <c r="Q347" s="139" t="s">
        <v>1666</v>
      </c>
      <c r="R347" s="138">
        <v>220103600</v>
      </c>
      <c r="S347" s="139" t="s">
        <v>1667</v>
      </c>
      <c r="T347" s="140" t="s">
        <v>1887</v>
      </c>
      <c r="U347" s="139">
        <v>10</v>
      </c>
      <c r="V347" s="139">
        <v>10</v>
      </c>
      <c r="W347" s="139" t="s">
        <v>574</v>
      </c>
      <c r="X347" s="139" t="s">
        <v>1979</v>
      </c>
      <c r="Y347" s="138">
        <v>10</v>
      </c>
      <c r="Z347" s="138">
        <v>10</v>
      </c>
      <c r="AA347" s="138">
        <v>10</v>
      </c>
      <c r="AB347" s="138">
        <v>10</v>
      </c>
      <c r="AC347" s="138">
        <v>10</v>
      </c>
      <c r="AD347" s="139">
        <v>377878232</v>
      </c>
      <c r="AE347" s="139">
        <v>477878232</v>
      </c>
      <c r="AF347" s="139">
        <v>577878232</v>
      </c>
      <c r="AG347" s="139">
        <v>687878232</v>
      </c>
      <c r="AH347" s="74">
        <v>2121512928</v>
      </c>
      <c r="AI347" s="124"/>
      <c r="AJ347" s="76"/>
      <c r="AK347" s="128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</row>
    <row r="348" spans="1:51" s="60" customFormat="1" ht="33" hidden="1" customHeight="1" x14ac:dyDescent="0.3">
      <c r="A348" s="82">
        <f t="shared" si="5"/>
        <v>346</v>
      </c>
      <c r="B348" s="138">
        <v>68081</v>
      </c>
      <c r="C348" s="139" t="s">
        <v>1169</v>
      </c>
      <c r="D348" s="139" t="s">
        <v>844</v>
      </c>
      <c r="E348" s="139" t="s">
        <v>1036</v>
      </c>
      <c r="F348" s="138">
        <v>40040008</v>
      </c>
      <c r="G348" s="139" t="s">
        <v>1648</v>
      </c>
      <c r="H348" s="138">
        <v>0.2</v>
      </c>
      <c r="I348" s="139" t="s">
        <v>828</v>
      </c>
      <c r="J348" s="138">
        <v>0.3</v>
      </c>
      <c r="K348" s="138">
        <v>22</v>
      </c>
      <c r="L348" s="139" t="s">
        <v>20</v>
      </c>
      <c r="M348" s="139" t="s">
        <v>685</v>
      </c>
      <c r="N348" s="138">
        <v>2201</v>
      </c>
      <c r="O348" s="139" t="s">
        <v>1633</v>
      </c>
      <c r="P348" s="138">
        <v>2201061</v>
      </c>
      <c r="Q348" s="139" t="s">
        <v>1668</v>
      </c>
      <c r="R348" s="138">
        <v>220106100</v>
      </c>
      <c r="S348" s="139" t="s">
        <v>1669</v>
      </c>
      <c r="T348" s="140" t="s">
        <v>1051</v>
      </c>
      <c r="U348" s="139">
        <v>0</v>
      </c>
      <c r="V348" s="139">
        <v>21</v>
      </c>
      <c r="W348" s="139" t="s">
        <v>574</v>
      </c>
      <c r="X348" s="139" t="s">
        <v>1979</v>
      </c>
      <c r="Y348" s="138">
        <v>0</v>
      </c>
      <c r="Z348" s="138">
        <v>11</v>
      </c>
      <c r="AA348" s="138">
        <v>5</v>
      </c>
      <c r="AB348" s="138">
        <v>5</v>
      </c>
      <c r="AC348" s="138">
        <v>21</v>
      </c>
      <c r="AD348" s="139">
        <v>0</v>
      </c>
      <c r="AE348" s="139">
        <v>327015642</v>
      </c>
      <c r="AF348" s="139">
        <v>148643472</v>
      </c>
      <c r="AG348" s="139">
        <v>148643472</v>
      </c>
      <c r="AH348" s="74">
        <v>624302586</v>
      </c>
      <c r="AI348" s="124"/>
      <c r="AJ348" s="76"/>
      <c r="AK348" s="128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</row>
    <row r="349" spans="1:51" s="60" customFormat="1" ht="33" hidden="1" customHeight="1" x14ac:dyDescent="0.3">
      <c r="A349" s="82">
        <f t="shared" si="5"/>
        <v>347</v>
      </c>
      <c r="B349" s="138">
        <v>68081</v>
      </c>
      <c r="C349" s="139" t="s">
        <v>1169</v>
      </c>
      <c r="D349" s="139" t="s">
        <v>844</v>
      </c>
      <c r="E349" s="139" t="s">
        <v>1020</v>
      </c>
      <c r="F349" s="138">
        <v>40040003</v>
      </c>
      <c r="G349" s="139" t="s">
        <v>1670</v>
      </c>
      <c r="H349" s="138">
        <v>3</v>
      </c>
      <c r="I349" s="139" t="s">
        <v>591</v>
      </c>
      <c r="J349" s="138">
        <v>30</v>
      </c>
      <c r="K349" s="138">
        <v>22</v>
      </c>
      <c r="L349" s="139" t="s">
        <v>20</v>
      </c>
      <c r="M349" s="139" t="s">
        <v>685</v>
      </c>
      <c r="N349" s="138">
        <v>2201</v>
      </c>
      <c r="O349" s="139" t="s">
        <v>1633</v>
      </c>
      <c r="P349" s="138">
        <v>2201075</v>
      </c>
      <c r="Q349" s="139" t="s">
        <v>1671</v>
      </c>
      <c r="R349" s="138">
        <v>220107503</v>
      </c>
      <c r="S349" s="139" t="s">
        <v>1672</v>
      </c>
      <c r="T349" s="140" t="s">
        <v>1052</v>
      </c>
      <c r="U349" s="139" t="s">
        <v>848</v>
      </c>
      <c r="V349" s="139">
        <v>400</v>
      </c>
      <c r="W349" s="139" t="s">
        <v>574</v>
      </c>
      <c r="X349" s="139" t="s">
        <v>1979</v>
      </c>
      <c r="Y349" s="138">
        <v>28</v>
      </c>
      <c r="Z349" s="138">
        <v>124</v>
      </c>
      <c r="AA349" s="138">
        <v>124</v>
      </c>
      <c r="AB349" s="138">
        <v>124</v>
      </c>
      <c r="AC349" s="138">
        <v>400</v>
      </c>
      <c r="AD349" s="139">
        <v>27000000</v>
      </c>
      <c r="AE349" s="139">
        <v>43025215</v>
      </c>
      <c r="AF349" s="139">
        <v>43025215</v>
      </c>
      <c r="AG349" s="139">
        <v>43025216</v>
      </c>
      <c r="AH349" s="74">
        <v>156075646</v>
      </c>
      <c r="AI349" s="124"/>
      <c r="AJ349" s="76"/>
      <c r="AK349" s="128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</row>
    <row r="350" spans="1:51" s="60" customFormat="1" ht="33" hidden="1" customHeight="1" x14ac:dyDescent="0.3">
      <c r="A350" s="82">
        <f t="shared" si="5"/>
        <v>348</v>
      </c>
      <c r="B350" s="138">
        <v>68081</v>
      </c>
      <c r="C350" s="139" t="s">
        <v>1169</v>
      </c>
      <c r="D350" s="139" t="s">
        <v>844</v>
      </c>
      <c r="E350" s="139" t="s">
        <v>1020</v>
      </c>
      <c r="F350" s="138">
        <v>40040003</v>
      </c>
      <c r="G350" s="139" t="s">
        <v>1670</v>
      </c>
      <c r="H350" s="138">
        <v>3</v>
      </c>
      <c r="I350" s="139" t="s">
        <v>591</v>
      </c>
      <c r="J350" s="138">
        <v>30</v>
      </c>
      <c r="K350" s="138">
        <v>22</v>
      </c>
      <c r="L350" s="139" t="s">
        <v>20</v>
      </c>
      <c r="M350" s="139" t="s">
        <v>685</v>
      </c>
      <c r="N350" s="138">
        <v>2201</v>
      </c>
      <c r="O350" s="139" t="s">
        <v>1633</v>
      </c>
      <c r="P350" s="138">
        <v>2201074</v>
      </c>
      <c r="Q350" s="139" t="s">
        <v>1664</v>
      </c>
      <c r="R350" s="138">
        <v>220107400</v>
      </c>
      <c r="S350" s="139" t="s">
        <v>1673</v>
      </c>
      <c r="T350" s="140" t="s">
        <v>1888</v>
      </c>
      <c r="U350" s="139" t="s">
        <v>1053</v>
      </c>
      <c r="V350" s="139">
        <v>100</v>
      </c>
      <c r="W350" s="139" t="s">
        <v>574</v>
      </c>
      <c r="X350" s="139" t="s">
        <v>1979</v>
      </c>
      <c r="Y350" s="138">
        <v>100</v>
      </c>
      <c r="Z350" s="138">
        <v>100</v>
      </c>
      <c r="AA350" s="138">
        <v>100</v>
      </c>
      <c r="AB350" s="138">
        <v>100</v>
      </c>
      <c r="AC350" s="138">
        <v>100</v>
      </c>
      <c r="AD350" s="139">
        <v>20700000</v>
      </c>
      <c r="AE350" s="139">
        <v>19112607</v>
      </c>
      <c r="AF350" s="139">
        <v>19112607</v>
      </c>
      <c r="AG350" s="139">
        <v>19112609</v>
      </c>
      <c r="AH350" s="74">
        <v>78037823</v>
      </c>
      <c r="AI350" s="124"/>
      <c r="AJ350" s="76"/>
      <c r="AK350" s="128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</row>
    <row r="351" spans="1:51" s="60" customFormat="1" ht="33" hidden="1" customHeight="1" x14ac:dyDescent="0.3">
      <c r="A351" s="82">
        <f t="shared" si="5"/>
        <v>349</v>
      </c>
      <c r="B351" s="138">
        <v>68081</v>
      </c>
      <c r="C351" s="139" t="s">
        <v>1169</v>
      </c>
      <c r="D351" s="139" t="s">
        <v>844</v>
      </c>
      <c r="E351" s="139" t="s">
        <v>1889</v>
      </c>
      <c r="F351" s="138">
        <v>40010028</v>
      </c>
      <c r="G351" s="139" t="s">
        <v>1674</v>
      </c>
      <c r="H351" s="138">
        <v>4240</v>
      </c>
      <c r="I351" s="139" t="s">
        <v>828</v>
      </c>
      <c r="J351" s="138">
        <v>5000</v>
      </c>
      <c r="K351" s="138">
        <v>22</v>
      </c>
      <c r="L351" s="139" t="s">
        <v>20</v>
      </c>
      <c r="M351" s="139" t="s">
        <v>685</v>
      </c>
      <c r="N351" s="138">
        <v>2202</v>
      </c>
      <c r="O351" s="139" t="s">
        <v>1675</v>
      </c>
      <c r="P351" s="138">
        <v>2202065</v>
      </c>
      <c r="Q351" s="139" t="s">
        <v>1676</v>
      </c>
      <c r="R351" s="138">
        <v>220206500</v>
      </c>
      <c r="S351" s="139" t="s">
        <v>1677</v>
      </c>
      <c r="T351" s="140" t="s">
        <v>1054</v>
      </c>
      <c r="U351" s="139" t="s">
        <v>1055</v>
      </c>
      <c r="V351" s="139" t="s">
        <v>1031</v>
      </c>
      <c r="W351" s="139" t="s">
        <v>574</v>
      </c>
      <c r="X351" s="139" t="s">
        <v>1979</v>
      </c>
      <c r="Y351" s="138" t="s">
        <v>1031</v>
      </c>
      <c r="Z351" s="138" t="s">
        <v>1031</v>
      </c>
      <c r="AA351" s="138" t="s">
        <v>1031</v>
      </c>
      <c r="AB351" s="138" t="s">
        <v>1031</v>
      </c>
      <c r="AC351" s="138" t="s">
        <v>1031</v>
      </c>
      <c r="AD351" s="139">
        <v>4042418916.9999995</v>
      </c>
      <c r="AE351" s="139">
        <v>4697338917</v>
      </c>
      <c r="AF351" s="139">
        <v>5352258917</v>
      </c>
      <c r="AG351" s="139">
        <v>6007178917</v>
      </c>
      <c r="AH351" s="74">
        <v>20099195668</v>
      </c>
      <c r="AI351" s="124"/>
      <c r="AJ351" s="76"/>
      <c r="AK351" s="128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</row>
    <row r="352" spans="1:51" s="60" customFormat="1" ht="33" hidden="1" customHeight="1" x14ac:dyDescent="0.3">
      <c r="A352" s="82">
        <f t="shared" si="5"/>
        <v>350</v>
      </c>
      <c r="B352" s="138">
        <v>68081</v>
      </c>
      <c r="C352" s="139" t="s">
        <v>1169</v>
      </c>
      <c r="D352" s="139" t="s">
        <v>1002</v>
      </c>
      <c r="E352" s="139" t="s">
        <v>1631</v>
      </c>
      <c r="F352" s="138">
        <v>40010028</v>
      </c>
      <c r="G352" s="139" t="s">
        <v>1674</v>
      </c>
      <c r="H352" s="138">
        <v>1</v>
      </c>
      <c r="I352" s="139" t="s">
        <v>828</v>
      </c>
      <c r="J352" s="138">
        <v>1</v>
      </c>
      <c r="K352" s="138">
        <v>22</v>
      </c>
      <c r="L352" s="139" t="s">
        <v>20</v>
      </c>
      <c r="M352" s="139" t="s">
        <v>685</v>
      </c>
      <c r="N352" s="138">
        <v>2202</v>
      </c>
      <c r="O352" s="139" t="s">
        <v>1675</v>
      </c>
      <c r="P352" s="138">
        <v>2202072</v>
      </c>
      <c r="Q352" s="139" t="s">
        <v>1678</v>
      </c>
      <c r="R352" s="138">
        <v>220207200</v>
      </c>
      <c r="S352" s="139" t="s">
        <v>1679</v>
      </c>
      <c r="T352" s="140" t="s">
        <v>1890</v>
      </c>
      <c r="U352" s="139">
        <v>0</v>
      </c>
      <c r="V352" s="139">
        <v>1</v>
      </c>
      <c r="W352" s="139" t="s">
        <v>591</v>
      </c>
      <c r="X352" s="139" t="s">
        <v>1971</v>
      </c>
      <c r="Y352" s="138">
        <v>0</v>
      </c>
      <c r="Z352" s="138">
        <v>0</v>
      </c>
      <c r="AA352" s="138">
        <v>1</v>
      </c>
      <c r="AB352" s="138">
        <v>0</v>
      </c>
      <c r="AC352" s="138">
        <v>1</v>
      </c>
      <c r="AD352" s="139">
        <v>0</v>
      </c>
      <c r="AE352" s="139">
        <v>0</v>
      </c>
      <c r="AF352" s="139">
        <v>4000000000</v>
      </c>
      <c r="AG352" s="139">
        <v>0</v>
      </c>
      <c r="AH352" s="74">
        <v>4000000000</v>
      </c>
      <c r="AI352" s="126"/>
      <c r="AJ352" s="76"/>
      <c r="AK352" s="128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</row>
    <row r="353" spans="1:51" s="60" customFormat="1" ht="33" hidden="1" customHeight="1" x14ac:dyDescent="0.3">
      <c r="A353" s="82">
        <f t="shared" si="5"/>
        <v>351</v>
      </c>
      <c r="B353" s="138">
        <v>68081</v>
      </c>
      <c r="C353" s="139" t="s">
        <v>1169</v>
      </c>
      <c r="D353" s="139" t="s">
        <v>844</v>
      </c>
      <c r="E353" s="139" t="s">
        <v>1889</v>
      </c>
      <c r="F353" s="138">
        <v>40010028</v>
      </c>
      <c r="G353" s="139" t="s">
        <v>1674</v>
      </c>
      <c r="H353" s="138">
        <v>4240</v>
      </c>
      <c r="I353" s="139" t="s">
        <v>828</v>
      </c>
      <c r="J353" s="138">
        <v>5000</v>
      </c>
      <c r="K353" s="138">
        <v>22</v>
      </c>
      <c r="L353" s="139" t="s">
        <v>20</v>
      </c>
      <c r="M353" s="139" t="s">
        <v>685</v>
      </c>
      <c r="N353" s="138">
        <v>2202</v>
      </c>
      <c r="O353" s="139" t="s">
        <v>1675</v>
      </c>
      <c r="P353" s="138">
        <v>2202063</v>
      </c>
      <c r="Q353" s="139" t="s">
        <v>1680</v>
      </c>
      <c r="R353" s="138">
        <v>220206320</v>
      </c>
      <c r="S353" s="139" t="s">
        <v>1681</v>
      </c>
      <c r="T353" s="140" t="s">
        <v>1057</v>
      </c>
      <c r="U353" s="139" t="s">
        <v>1058</v>
      </c>
      <c r="V353" s="139">
        <v>100</v>
      </c>
      <c r="W353" s="139" t="s">
        <v>574</v>
      </c>
      <c r="X353" s="139" t="s">
        <v>1979</v>
      </c>
      <c r="Y353" s="138">
        <v>0</v>
      </c>
      <c r="Z353" s="138">
        <v>30</v>
      </c>
      <c r="AA353" s="138">
        <v>30</v>
      </c>
      <c r="AB353" s="138">
        <v>40</v>
      </c>
      <c r="AC353" s="138">
        <v>100</v>
      </c>
      <c r="AD353" s="139">
        <v>0</v>
      </c>
      <c r="AE353" s="139">
        <v>208100862</v>
      </c>
      <c r="AF353" s="139">
        <v>208100862</v>
      </c>
      <c r="AG353" s="139">
        <v>208100862</v>
      </c>
      <c r="AH353" s="74">
        <v>624302586</v>
      </c>
      <c r="AI353" s="124"/>
      <c r="AJ353" s="76"/>
      <c r="AK353" s="128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</row>
    <row r="354" spans="1:51" s="60" customFormat="1" ht="33" hidden="1" customHeight="1" x14ac:dyDescent="0.3">
      <c r="A354" s="82">
        <f t="shared" si="5"/>
        <v>352</v>
      </c>
      <c r="B354" s="138">
        <v>68081</v>
      </c>
      <c r="C354" s="139" t="s">
        <v>1169</v>
      </c>
      <c r="D354" s="139" t="s">
        <v>844</v>
      </c>
      <c r="E354" s="139" t="s">
        <v>1059</v>
      </c>
      <c r="F354" s="138">
        <v>290020010</v>
      </c>
      <c r="G354" s="139" t="s">
        <v>1682</v>
      </c>
      <c r="H354" s="138">
        <v>80947</v>
      </c>
      <c r="I354" s="139" t="s">
        <v>828</v>
      </c>
      <c r="J354" s="138">
        <v>20947</v>
      </c>
      <c r="K354" s="138">
        <v>23</v>
      </c>
      <c r="L354" s="139" t="s">
        <v>235</v>
      </c>
      <c r="M354" s="139" t="s">
        <v>685</v>
      </c>
      <c r="N354" s="138">
        <v>2301</v>
      </c>
      <c r="O354" s="139" t="s">
        <v>1683</v>
      </c>
      <c r="P354" s="138">
        <v>2301024</v>
      </c>
      <c r="Q354" s="139" t="s">
        <v>1684</v>
      </c>
      <c r="R354" s="138">
        <v>230102400</v>
      </c>
      <c r="S354" s="139" t="s">
        <v>1685</v>
      </c>
      <c r="T354" s="140" t="s">
        <v>495</v>
      </c>
      <c r="U354" s="139" t="s">
        <v>1060</v>
      </c>
      <c r="V354" s="139">
        <v>5</v>
      </c>
      <c r="W354" s="139" t="s">
        <v>574</v>
      </c>
      <c r="X354" s="139" t="s">
        <v>1954</v>
      </c>
      <c r="Y354" s="138">
        <v>1</v>
      </c>
      <c r="Z354" s="138">
        <v>2</v>
      </c>
      <c r="AA354" s="138">
        <v>1</v>
      </c>
      <c r="AB354" s="138">
        <v>1</v>
      </c>
      <c r="AC354" s="138">
        <v>5</v>
      </c>
      <c r="AD354" s="139">
        <v>1011199319</v>
      </c>
      <c r="AE354" s="139">
        <v>1929600227</v>
      </c>
      <c r="AF354" s="139">
        <v>1029600227</v>
      </c>
      <c r="AG354" s="139">
        <v>1029600227</v>
      </c>
      <c r="AH354" s="74">
        <v>5000000000</v>
      </c>
      <c r="AI354" s="124"/>
      <c r="AJ354" s="76"/>
      <c r="AK354" s="128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</row>
    <row r="355" spans="1:51" s="60" customFormat="1" ht="33" hidden="1" customHeight="1" x14ac:dyDescent="0.3">
      <c r="A355" s="82">
        <f t="shared" si="5"/>
        <v>353</v>
      </c>
      <c r="B355" s="138">
        <v>68081</v>
      </c>
      <c r="C355" s="139" t="s">
        <v>1169</v>
      </c>
      <c r="D355" s="139" t="s">
        <v>1002</v>
      </c>
      <c r="E355" s="139" t="s">
        <v>1059</v>
      </c>
      <c r="F355" s="138">
        <v>290020010</v>
      </c>
      <c r="G355" s="139" t="s">
        <v>1682</v>
      </c>
      <c r="H355" s="138">
        <v>80947</v>
      </c>
      <c r="I355" s="139" t="s">
        <v>828</v>
      </c>
      <c r="J355" s="138">
        <v>20947</v>
      </c>
      <c r="K355" s="138">
        <v>23</v>
      </c>
      <c r="L355" s="139" t="s">
        <v>235</v>
      </c>
      <c r="M355" s="139" t="s">
        <v>685</v>
      </c>
      <c r="N355" s="138">
        <v>2301</v>
      </c>
      <c r="O355" s="139" t="s">
        <v>1683</v>
      </c>
      <c r="P355" s="138">
        <v>2301024</v>
      </c>
      <c r="Q355" s="139" t="s">
        <v>1684</v>
      </c>
      <c r="R355" s="138">
        <v>230102400</v>
      </c>
      <c r="S355" s="139" t="s">
        <v>1685</v>
      </c>
      <c r="T355" s="140" t="s">
        <v>1061</v>
      </c>
      <c r="U355" s="139">
        <v>0</v>
      </c>
      <c r="V355" s="139">
        <v>0.5</v>
      </c>
      <c r="W355" s="139" t="s">
        <v>591</v>
      </c>
      <c r="X355" s="139" t="s">
        <v>1954</v>
      </c>
      <c r="Y355" s="138">
        <v>0</v>
      </c>
      <c r="Z355" s="138">
        <v>0.5</v>
      </c>
      <c r="AA355" s="138">
        <v>0</v>
      </c>
      <c r="AB355" s="138">
        <v>0</v>
      </c>
      <c r="AC355" s="138">
        <v>0.5</v>
      </c>
      <c r="AD355" s="139">
        <v>0</v>
      </c>
      <c r="AE355" s="139">
        <v>2500000000</v>
      </c>
      <c r="AF355" s="139">
        <v>0</v>
      </c>
      <c r="AG355" s="139">
        <v>0</v>
      </c>
      <c r="AH355" s="74">
        <v>2500000000</v>
      </c>
      <c r="AI355" s="126"/>
      <c r="AJ355" s="76"/>
      <c r="AK355" s="128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</row>
    <row r="356" spans="1:51" s="60" customFormat="1" ht="33" hidden="1" customHeight="1" x14ac:dyDescent="0.3">
      <c r="A356" s="82">
        <f t="shared" si="5"/>
        <v>354</v>
      </c>
      <c r="B356" s="138">
        <v>68081</v>
      </c>
      <c r="C356" s="139" t="s">
        <v>1169</v>
      </c>
      <c r="D356" s="139" t="s">
        <v>844</v>
      </c>
      <c r="E356" s="139" t="s">
        <v>1059</v>
      </c>
      <c r="F356" s="138">
        <v>290020010</v>
      </c>
      <c r="G356" s="139" t="s">
        <v>1682</v>
      </c>
      <c r="H356" s="138">
        <v>80947</v>
      </c>
      <c r="I356" s="139" t="s">
        <v>828</v>
      </c>
      <c r="J356" s="138">
        <v>20947</v>
      </c>
      <c r="K356" s="138">
        <v>23</v>
      </c>
      <c r="L356" s="139" t="s">
        <v>235</v>
      </c>
      <c r="M356" s="139" t="s">
        <v>685</v>
      </c>
      <c r="N356" s="138">
        <v>2301</v>
      </c>
      <c r="O356" s="139" t="s">
        <v>1683</v>
      </c>
      <c r="P356" s="138">
        <v>2301047</v>
      </c>
      <c r="Q356" s="139" t="s">
        <v>1686</v>
      </c>
      <c r="R356" s="138">
        <v>230104700</v>
      </c>
      <c r="S356" s="139" t="s">
        <v>1687</v>
      </c>
      <c r="T356" s="140" t="s">
        <v>1062</v>
      </c>
      <c r="U356" s="139" t="s">
        <v>848</v>
      </c>
      <c r="V356" s="139">
        <v>2</v>
      </c>
      <c r="W356" s="139" t="s">
        <v>574</v>
      </c>
      <c r="X356" s="139" t="s">
        <v>1954</v>
      </c>
      <c r="Y356" s="138">
        <v>0</v>
      </c>
      <c r="Z356" s="138">
        <v>0</v>
      </c>
      <c r="AA356" s="138">
        <v>1</v>
      </c>
      <c r="AB356" s="138">
        <v>1</v>
      </c>
      <c r="AC356" s="138">
        <v>2</v>
      </c>
      <c r="AD356" s="139">
        <v>0</v>
      </c>
      <c r="AE356" s="139">
        <v>0</v>
      </c>
      <c r="AF356" s="139">
        <v>200000000</v>
      </c>
      <c r="AG356" s="139">
        <v>150000000</v>
      </c>
      <c r="AH356" s="74">
        <v>350000000</v>
      </c>
      <c r="AI356" s="124"/>
      <c r="AJ356" s="76"/>
      <c r="AK356" s="128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</row>
    <row r="357" spans="1:51" s="60" customFormat="1" ht="33" hidden="1" customHeight="1" x14ac:dyDescent="0.3">
      <c r="A357" s="82">
        <f t="shared" si="5"/>
        <v>355</v>
      </c>
      <c r="B357" s="138">
        <v>68081</v>
      </c>
      <c r="C357" s="139" t="s">
        <v>1169</v>
      </c>
      <c r="D357" s="139" t="s">
        <v>844</v>
      </c>
      <c r="E357" s="139" t="s">
        <v>1059</v>
      </c>
      <c r="F357" s="138">
        <v>290020010</v>
      </c>
      <c r="G357" s="139" t="s">
        <v>1682</v>
      </c>
      <c r="H357" s="138">
        <v>80947</v>
      </c>
      <c r="I357" s="139" t="s">
        <v>828</v>
      </c>
      <c r="J357" s="138">
        <v>20947</v>
      </c>
      <c r="K357" s="138">
        <v>23</v>
      </c>
      <c r="L357" s="139" t="s">
        <v>235</v>
      </c>
      <c r="M357" s="139" t="s">
        <v>685</v>
      </c>
      <c r="N357" s="138">
        <v>2301</v>
      </c>
      <c r="O357" s="139" t="s">
        <v>1683</v>
      </c>
      <c r="P357" s="138">
        <v>2301079</v>
      </c>
      <c r="Q357" s="139" t="s">
        <v>1688</v>
      </c>
      <c r="R357" s="138">
        <v>230107900</v>
      </c>
      <c r="S357" s="139" t="s">
        <v>1689</v>
      </c>
      <c r="T357" s="140" t="s">
        <v>1063</v>
      </c>
      <c r="U357" s="139" t="s">
        <v>1060</v>
      </c>
      <c r="V357" s="139">
        <v>5</v>
      </c>
      <c r="W357" s="139" t="s">
        <v>574</v>
      </c>
      <c r="X357" s="139" t="s">
        <v>1954</v>
      </c>
      <c r="Y357" s="138">
        <v>0</v>
      </c>
      <c r="Z357" s="138">
        <v>2</v>
      </c>
      <c r="AA357" s="138">
        <v>2</v>
      </c>
      <c r="AB357" s="138">
        <v>1</v>
      </c>
      <c r="AC357" s="138">
        <v>5</v>
      </c>
      <c r="AD357" s="139">
        <v>0</v>
      </c>
      <c r="AE357" s="139">
        <v>566666666.66666698</v>
      </c>
      <c r="AF357" s="139">
        <v>566666666.66666698</v>
      </c>
      <c r="AG357" s="139">
        <v>466666666.66666698</v>
      </c>
      <c r="AH357" s="74">
        <v>1600000000.000001</v>
      </c>
      <c r="AI357" s="124"/>
      <c r="AJ357" s="76"/>
      <c r="AK357" s="128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</row>
    <row r="358" spans="1:51" s="60" customFormat="1" ht="33" hidden="1" customHeight="1" x14ac:dyDescent="0.3">
      <c r="A358" s="82">
        <f t="shared" si="5"/>
        <v>356</v>
      </c>
      <c r="B358" s="138">
        <v>68081</v>
      </c>
      <c r="C358" s="139" t="s">
        <v>1169</v>
      </c>
      <c r="D358" s="139" t="s">
        <v>844</v>
      </c>
      <c r="E358" s="139" t="s">
        <v>1059</v>
      </c>
      <c r="F358" s="138">
        <v>290020010</v>
      </c>
      <c r="G358" s="139" t="s">
        <v>1682</v>
      </c>
      <c r="H358" s="138">
        <v>80947</v>
      </c>
      <c r="I358" s="139" t="s">
        <v>828</v>
      </c>
      <c r="J358" s="138">
        <v>20947</v>
      </c>
      <c r="K358" s="138">
        <v>23</v>
      </c>
      <c r="L358" s="139" t="s">
        <v>235</v>
      </c>
      <c r="M358" s="139" t="s">
        <v>685</v>
      </c>
      <c r="N358" s="138">
        <v>2301</v>
      </c>
      <c r="O358" s="139" t="s">
        <v>1683</v>
      </c>
      <c r="P358" s="138">
        <v>2301028</v>
      </c>
      <c r="Q358" s="139" t="s">
        <v>1690</v>
      </c>
      <c r="R358" s="138">
        <v>230102801</v>
      </c>
      <c r="S358" s="139" t="s">
        <v>1691</v>
      </c>
      <c r="T358" s="140" t="s">
        <v>1064</v>
      </c>
      <c r="U358" s="139" t="s">
        <v>848</v>
      </c>
      <c r="V358" s="139">
        <v>1</v>
      </c>
      <c r="W358" s="139" t="s">
        <v>574</v>
      </c>
      <c r="X358" s="139" t="s">
        <v>1954</v>
      </c>
      <c r="Y358" s="138">
        <v>0</v>
      </c>
      <c r="Z358" s="138">
        <v>0</v>
      </c>
      <c r="AA358" s="138">
        <v>1</v>
      </c>
      <c r="AB358" s="138">
        <v>0</v>
      </c>
      <c r="AC358" s="138">
        <v>1</v>
      </c>
      <c r="AD358" s="139">
        <v>0</v>
      </c>
      <c r="AE358" s="139">
        <v>0</v>
      </c>
      <c r="AF358" s="139">
        <v>2696908201</v>
      </c>
      <c r="AG358" s="139">
        <v>0</v>
      </c>
      <c r="AH358" s="74">
        <v>2696908201</v>
      </c>
      <c r="AI358" s="124"/>
      <c r="AJ358" s="76"/>
      <c r="AK358" s="128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</row>
    <row r="359" spans="1:51" s="60" customFormat="1" ht="33" hidden="1" customHeight="1" x14ac:dyDescent="0.3">
      <c r="A359" s="82">
        <f t="shared" si="5"/>
        <v>357</v>
      </c>
      <c r="B359" s="138">
        <v>68081</v>
      </c>
      <c r="C359" s="139" t="s">
        <v>1169</v>
      </c>
      <c r="D359" s="139" t="s">
        <v>844</v>
      </c>
      <c r="E359" s="139" t="s">
        <v>1059</v>
      </c>
      <c r="F359" s="138">
        <v>290020010</v>
      </c>
      <c r="G359" s="139" t="s">
        <v>1682</v>
      </c>
      <c r="H359" s="138">
        <v>80947</v>
      </c>
      <c r="I359" s="139" t="s">
        <v>828</v>
      </c>
      <c r="J359" s="138">
        <v>20947</v>
      </c>
      <c r="K359" s="138">
        <v>23</v>
      </c>
      <c r="L359" s="139" t="s">
        <v>235</v>
      </c>
      <c r="M359" s="139" t="s">
        <v>685</v>
      </c>
      <c r="N359" s="138">
        <v>2301</v>
      </c>
      <c r="O359" s="139" t="s">
        <v>1683</v>
      </c>
      <c r="P359" s="138">
        <v>2301028</v>
      </c>
      <c r="Q359" s="139" t="s">
        <v>1690</v>
      </c>
      <c r="R359" s="138">
        <v>230102800</v>
      </c>
      <c r="S359" s="139" t="s">
        <v>1692</v>
      </c>
      <c r="T359" s="140" t="s">
        <v>1065</v>
      </c>
      <c r="U359" s="139" t="s">
        <v>848</v>
      </c>
      <c r="V359" s="139">
        <v>1</v>
      </c>
      <c r="W359" s="139" t="s">
        <v>574</v>
      </c>
      <c r="X359" s="139" t="s">
        <v>1954</v>
      </c>
      <c r="Y359" s="138">
        <v>0</v>
      </c>
      <c r="Z359" s="138">
        <v>0</v>
      </c>
      <c r="AA359" s="138">
        <v>1</v>
      </c>
      <c r="AB359" s="138">
        <v>0</v>
      </c>
      <c r="AC359" s="138">
        <v>1</v>
      </c>
      <c r="AD359" s="139">
        <v>0</v>
      </c>
      <c r="AE359" s="139">
        <v>0</v>
      </c>
      <c r="AF359" s="139">
        <v>1600000000</v>
      </c>
      <c r="AG359" s="139">
        <v>0</v>
      </c>
      <c r="AH359" s="74">
        <v>1600000000</v>
      </c>
      <c r="AI359" s="124"/>
      <c r="AJ359" s="76"/>
      <c r="AK359" s="128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</row>
    <row r="360" spans="1:51" s="60" customFormat="1" ht="33" hidden="1" customHeight="1" x14ac:dyDescent="0.3">
      <c r="A360" s="82">
        <f t="shared" si="5"/>
        <v>358</v>
      </c>
      <c r="B360" s="138">
        <v>68081</v>
      </c>
      <c r="C360" s="139" t="s">
        <v>1169</v>
      </c>
      <c r="D360" s="139" t="s">
        <v>1002</v>
      </c>
      <c r="E360" s="139" t="s">
        <v>1059</v>
      </c>
      <c r="F360" s="138">
        <v>290020010</v>
      </c>
      <c r="G360" s="139" t="s">
        <v>1682</v>
      </c>
      <c r="H360" s="138">
        <v>80947</v>
      </c>
      <c r="I360" s="139" t="s">
        <v>828</v>
      </c>
      <c r="J360" s="138">
        <v>20947</v>
      </c>
      <c r="K360" s="138">
        <v>23</v>
      </c>
      <c r="L360" s="139" t="s">
        <v>235</v>
      </c>
      <c r="M360" s="139" t="s">
        <v>685</v>
      </c>
      <c r="N360" s="138">
        <v>2302</v>
      </c>
      <c r="O360" s="139" t="s">
        <v>1693</v>
      </c>
      <c r="P360" s="138">
        <v>2302010</v>
      </c>
      <c r="Q360" s="139" t="s">
        <v>1694</v>
      </c>
      <c r="R360" s="138">
        <v>230201001</v>
      </c>
      <c r="S360" s="139" t="s">
        <v>1695</v>
      </c>
      <c r="T360" s="140" t="s">
        <v>1066</v>
      </c>
      <c r="U360" s="139">
        <v>0</v>
      </c>
      <c r="V360" s="139">
        <v>4</v>
      </c>
      <c r="W360" s="139" t="s">
        <v>591</v>
      </c>
      <c r="X360" s="139" t="s">
        <v>1954</v>
      </c>
      <c r="Y360" s="138">
        <v>0</v>
      </c>
      <c r="Z360" s="138">
        <v>2</v>
      </c>
      <c r="AA360" s="138">
        <v>1</v>
      </c>
      <c r="AB360" s="138">
        <v>1</v>
      </c>
      <c r="AC360" s="138">
        <v>4</v>
      </c>
      <c r="AD360" s="139">
        <v>0</v>
      </c>
      <c r="AE360" s="139">
        <v>500000000</v>
      </c>
      <c r="AF360" s="139">
        <v>250000000</v>
      </c>
      <c r="AG360" s="139">
        <v>250000000</v>
      </c>
      <c r="AH360" s="74">
        <v>1000000000</v>
      </c>
      <c r="AI360" s="126"/>
      <c r="AJ360" s="76"/>
      <c r="AK360" s="128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</row>
    <row r="361" spans="1:51" s="60" customFormat="1" ht="33" hidden="1" customHeight="1" x14ac:dyDescent="0.3">
      <c r="A361" s="82">
        <f t="shared" si="5"/>
        <v>359</v>
      </c>
      <c r="B361" s="138">
        <v>68081</v>
      </c>
      <c r="C361" s="139" t="s">
        <v>1169</v>
      </c>
      <c r="D361" s="139" t="s">
        <v>844</v>
      </c>
      <c r="E361" s="139" t="s">
        <v>1059</v>
      </c>
      <c r="F361" s="138">
        <v>290020010</v>
      </c>
      <c r="G361" s="139" t="s">
        <v>1682</v>
      </c>
      <c r="H361" s="138">
        <v>80947</v>
      </c>
      <c r="I361" s="139" t="s">
        <v>828</v>
      </c>
      <c r="J361" s="138">
        <v>20947</v>
      </c>
      <c r="K361" s="138">
        <v>23</v>
      </c>
      <c r="L361" s="139" t="s">
        <v>235</v>
      </c>
      <c r="M361" s="139" t="s">
        <v>685</v>
      </c>
      <c r="N361" s="138">
        <v>2302</v>
      </c>
      <c r="O361" s="139" t="s">
        <v>1693</v>
      </c>
      <c r="P361" s="138">
        <v>2302021</v>
      </c>
      <c r="Q361" s="139" t="s">
        <v>1696</v>
      </c>
      <c r="R361" s="138">
        <v>230202100</v>
      </c>
      <c r="S361" s="139" t="s">
        <v>1697</v>
      </c>
      <c r="T361" s="140" t="s">
        <v>1067</v>
      </c>
      <c r="U361" s="139" t="s">
        <v>848</v>
      </c>
      <c r="V361" s="139">
        <v>2</v>
      </c>
      <c r="W361" s="139" t="s">
        <v>574</v>
      </c>
      <c r="X361" s="139" t="s">
        <v>1954</v>
      </c>
      <c r="Y361" s="138">
        <v>0</v>
      </c>
      <c r="Z361" s="138">
        <v>0</v>
      </c>
      <c r="AA361" s="138">
        <v>1</v>
      </c>
      <c r="AB361" s="138">
        <v>1</v>
      </c>
      <c r="AC361" s="138">
        <v>2</v>
      </c>
      <c r="AD361" s="139">
        <v>0</v>
      </c>
      <c r="AE361" s="139">
        <v>0</v>
      </c>
      <c r="AF361" s="139">
        <v>250000000</v>
      </c>
      <c r="AG361" s="139">
        <v>250000000</v>
      </c>
      <c r="AH361" s="74">
        <v>500000000</v>
      </c>
      <c r="AI361" s="124"/>
      <c r="AJ361" s="76"/>
      <c r="AK361" s="128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</row>
    <row r="362" spans="1:51" s="60" customFormat="1" ht="33" hidden="1" customHeight="1" x14ac:dyDescent="0.3">
      <c r="A362" s="82">
        <f t="shared" si="5"/>
        <v>360</v>
      </c>
      <c r="B362" s="138">
        <v>68081</v>
      </c>
      <c r="C362" s="139" t="s">
        <v>1169</v>
      </c>
      <c r="D362" s="139" t="s">
        <v>844</v>
      </c>
      <c r="E362" s="139" t="s">
        <v>1059</v>
      </c>
      <c r="F362" s="138">
        <v>290020010</v>
      </c>
      <c r="G362" s="139" t="s">
        <v>1682</v>
      </c>
      <c r="H362" s="138">
        <v>80947</v>
      </c>
      <c r="I362" s="139" t="s">
        <v>828</v>
      </c>
      <c r="J362" s="138">
        <v>20947</v>
      </c>
      <c r="K362" s="138">
        <v>23</v>
      </c>
      <c r="L362" s="139" t="s">
        <v>235</v>
      </c>
      <c r="M362" s="139" t="s">
        <v>685</v>
      </c>
      <c r="N362" s="138">
        <v>2302</v>
      </c>
      <c r="O362" s="139" t="s">
        <v>1693</v>
      </c>
      <c r="P362" s="138">
        <v>2302022</v>
      </c>
      <c r="Q362" s="139" t="s">
        <v>1698</v>
      </c>
      <c r="R362" s="138">
        <v>230202200</v>
      </c>
      <c r="S362" s="139" t="s">
        <v>1699</v>
      </c>
      <c r="T362" s="140" t="s">
        <v>1068</v>
      </c>
      <c r="U362" s="139" t="s">
        <v>848</v>
      </c>
      <c r="V362" s="139">
        <v>4</v>
      </c>
      <c r="W362" s="139" t="s">
        <v>574</v>
      </c>
      <c r="X362" s="139" t="s">
        <v>1954</v>
      </c>
      <c r="Y362" s="138">
        <v>0</v>
      </c>
      <c r="Z362" s="138">
        <v>0</v>
      </c>
      <c r="AA362" s="138">
        <v>2</v>
      </c>
      <c r="AB362" s="138">
        <v>2</v>
      </c>
      <c r="AC362" s="138">
        <v>4</v>
      </c>
      <c r="AD362" s="139">
        <v>0</v>
      </c>
      <c r="AE362" s="139">
        <v>0</v>
      </c>
      <c r="AF362" s="139">
        <v>100000000</v>
      </c>
      <c r="AG362" s="139">
        <v>100000000</v>
      </c>
      <c r="AH362" s="74">
        <v>200000000</v>
      </c>
      <c r="AI362" s="124"/>
      <c r="AJ362" s="76"/>
      <c r="AK362" s="128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</row>
    <row r="363" spans="1:51" s="60" customFormat="1" ht="33" hidden="1" customHeight="1" x14ac:dyDescent="0.3">
      <c r="A363" s="82">
        <f t="shared" si="5"/>
        <v>361</v>
      </c>
      <c r="B363" s="138">
        <v>68081</v>
      </c>
      <c r="C363" s="139" t="s">
        <v>1169</v>
      </c>
      <c r="D363" s="139" t="s">
        <v>844</v>
      </c>
      <c r="E363" s="139" t="s">
        <v>1059</v>
      </c>
      <c r="F363" s="138">
        <v>290020010</v>
      </c>
      <c r="G363" s="139" t="s">
        <v>1682</v>
      </c>
      <c r="H363" s="138">
        <v>80947</v>
      </c>
      <c r="I363" s="139" t="s">
        <v>828</v>
      </c>
      <c r="J363" s="138">
        <v>20947</v>
      </c>
      <c r="K363" s="138">
        <v>23</v>
      </c>
      <c r="L363" s="139" t="s">
        <v>235</v>
      </c>
      <c r="M363" s="139" t="s">
        <v>685</v>
      </c>
      <c r="N363" s="138">
        <v>2302</v>
      </c>
      <c r="O363" s="139" t="s">
        <v>1693</v>
      </c>
      <c r="P363" s="138">
        <v>2302074</v>
      </c>
      <c r="Q363" s="139" t="s">
        <v>1700</v>
      </c>
      <c r="R363" s="138">
        <v>230207400</v>
      </c>
      <c r="S363" s="139" t="s">
        <v>1701</v>
      </c>
      <c r="T363" s="140" t="s">
        <v>1069</v>
      </c>
      <c r="U363" s="139" t="s">
        <v>848</v>
      </c>
      <c r="V363" s="139">
        <v>2</v>
      </c>
      <c r="W363" s="139" t="s">
        <v>574</v>
      </c>
      <c r="X363" s="139" t="s">
        <v>1954</v>
      </c>
      <c r="Y363" s="138">
        <v>0</v>
      </c>
      <c r="Z363" s="138">
        <v>1</v>
      </c>
      <c r="AA363" s="138">
        <v>0</v>
      </c>
      <c r="AB363" s="138">
        <v>1</v>
      </c>
      <c r="AC363" s="138">
        <v>2</v>
      </c>
      <c r="AD363" s="139">
        <v>0</v>
      </c>
      <c r="AE363" s="139">
        <v>250000000</v>
      </c>
      <c r="AF363" s="139">
        <v>0</v>
      </c>
      <c r="AG363" s="139">
        <v>250000000</v>
      </c>
      <c r="AH363" s="74">
        <v>500000000</v>
      </c>
      <c r="AI363" s="124"/>
      <c r="AJ363" s="76"/>
      <c r="AK363" s="128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</row>
    <row r="364" spans="1:51" s="60" customFormat="1" ht="33" hidden="1" customHeight="1" x14ac:dyDescent="0.3">
      <c r="A364" s="82">
        <f t="shared" si="5"/>
        <v>362</v>
      </c>
      <c r="B364" s="138">
        <v>68081</v>
      </c>
      <c r="C364" s="139" t="s">
        <v>1169</v>
      </c>
      <c r="D364" s="139" t="s">
        <v>844</v>
      </c>
      <c r="E364" s="139" t="s">
        <v>1059</v>
      </c>
      <c r="F364" s="138">
        <v>290020010</v>
      </c>
      <c r="G364" s="139" t="s">
        <v>1682</v>
      </c>
      <c r="H364" s="138">
        <v>80947</v>
      </c>
      <c r="I364" s="139" t="s">
        <v>828</v>
      </c>
      <c r="J364" s="138">
        <v>20947</v>
      </c>
      <c r="K364" s="138">
        <v>23</v>
      </c>
      <c r="L364" s="139" t="s">
        <v>235</v>
      </c>
      <c r="M364" s="139" t="s">
        <v>685</v>
      </c>
      <c r="N364" s="138">
        <v>2302</v>
      </c>
      <c r="O364" s="139" t="s">
        <v>1693</v>
      </c>
      <c r="P364" s="138">
        <v>2302024</v>
      </c>
      <c r="Q364" s="139" t="s">
        <v>1702</v>
      </c>
      <c r="R364" s="138">
        <v>230202400</v>
      </c>
      <c r="S364" s="139" t="s">
        <v>1225</v>
      </c>
      <c r="T364" s="140" t="s">
        <v>1070</v>
      </c>
      <c r="U364" s="139" t="s">
        <v>1060</v>
      </c>
      <c r="V364" s="139">
        <v>5</v>
      </c>
      <c r="W364" s="139" t="s">
        <v>574</v>
      </c>
      <c r="X364" s="139" t="s">
        <v>1954</v>
      </c>
      <c r="Y364" s="138">
        <v>0</v>
      </c>
      <c r="Z364" s="138">
        <v>2</v>
      </c>
      <c r="AA364" s="138">
        <v>2</v>
      </c>
      <c r="AB364" s="138">
        <v>1</v>
      </c>
      <c r="AC364" s="138">
        <v>5</v>
      </c>
      <c r="AD364" s="139">
        <v>0</v>
      </c>
      <c r="AE364" s="139">
        <v>350000000</v>
      </c>
      <c r="AF364" s="139">
        <v>350000000</v>
      </c>
      <c r="AG364" s="139">
        <v>300000000</v>
      </c>
      <c r="AH364" s="74">
        <v>1000000000</v>
      </c>
      <c r="AI364" s="124"/>
      <c r="AJ364" s="76"/>
      <c r="AK364" s="128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</row>
    <row r="365" spans="1:51" s="60" customFormat="1" ht="33" hidden="1" customHeight="1" x14ac:dyDescent="0.3">
      <c r="A365" s="82">
        <f t="shared" si="5"/>
        <v>363</v>
      </c>
      <c r="B365" s="138">
        <v>68081</v>
      </c>
      <c r="C365" s="139" t="s">
        <v>1169</v>
      </c>
      <c r="D365" s="139" t="s">
        <v>844</v>
      </c>
      <c r="E365" s="139" t="s">
        <v>1059</v>
      </c>
      <c r="F365" s="138">
        <v>290020010</v>
      </c>
      <c r="G365" s="139" t="s">
        <v>1682</v>
      </c>
      <c r="H365" s="138">
        <v>80947</v>
      </c>
      <c r="I365" s="139" t="s">
        <v>828</v>
      </c>
      <c r="J365" s="138">
        <v>20947</v>
      </c>
      <c r="K365" s="138">
        <v>23</v>
      </c>
      <c r="L365" s="139" t="s">
        <v>235</v>
      </c>
      <c r="M365" s="139" t="s">
        <v>685</v>
      </c>
      <c r="N365" s="138">
        <v>2302</v>
      </c>
      <c r="O365" s="139" t="s">
        <v>1693</v>
      </c>
      <c r="P365" s="138">
        <v>2302066</v>
      </c>
      <c r="Q365" s="139" t="s">
        <v>1703</v>
      </c>
      <c r="R365" s="138">
        <v>230206600</v>
      </c>
      <c r="S365" s="139" t="s">
        <v>1704</v>
      </c>
      <c r="T365" s="140" t="s">
        <v>1071</v>
      </c>
      <c r="U365" s="139" t="s">
        <v>1072</v>
      </c>
      <c r="V365" s="139">
        <v>15000</v>
      </c>
      <c r="W365" s="139" t="s">
        <v>574</v>
      </c>
      <c r="X365" s="139" t="s">
        <v>1954</v>
      </c>
      <c r="Y365" s="138">
        <v>0</v>
      </c>
      <c r="Z365" s="138">
        <v>7500</v>
      </c>
      <c r="AA365" s="138">
        <v>0</v>
      </c>
      <c r="AB365" s="138">
        <v>7500</v>
      </c>
      <c r="AC365" s="138">
        <v>15000</v>
      </c>
      <c r="AD365" s="139">
        <v>0</v>
      </c>
      <c r="AE365" s="139">
        <v>235000000</v>
      </c>
      <c r="AF365" s="139">
        <v>0</v>
      </c>
      <c r="AG365" s="139">
        <v>235000000</v>
      </c>
      <c r="AH365" s="74">
        <v>470000000</v>
      </c>
      <c r="AI365" s="124"/>
      <c r="AJ365" s="76"/>
      <c r="AK365" s="128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</row>
    <row r="366" spans="1:51" s="60" customFormat="1" ht="33" hidden="1" customHeight="1" x14ac:dyDescent="0.3">
      <c r="A366" s="82">
        <f t="shared" si="5"/>
        <v>364</v>
      </c>
      <c r="B366" s="138">
        <v>68081</v>
      </c>
      <c r="C366" s="139" t="s">
        <v>1169</v>
      </c>
      <c r="D366" s="139" t="s">
        <v>844</v>
      </c>
      <c r="E366" s="139" t="s">
        <v>1059</v>
      </c>
      <c r="F366" s="138">
        <v>290020010</v>
      </c>
      <c r="G366" s="139" t="s">
        <v>1682</v>
      </c>
      <c r="H366" s="138">
        <v>80947</v>
      </c>
      <c r="I366" s="139" t="s">
        <v>828</v>
      </c>
      <c r="J366" s="138">
        <v>20947</v>
      </c>
      <c r="K366" s="138">
        <v>23</v>
      </c>
      <c r="L366" s="139" t="s">
        <v>235</v>
      </c>
      <c r="M366" s="139" t="s">
        <v>685</v>
      </c>
      <c r="N366" s="138">
        <v>3906</v>
      </c>
      <c r="O366" s="139" t="s">
        <v>1399</v>
      </c>
      <c r="P366" s="138">
        <v>3906014</v>
      </c>
      <c r="Q366" s="139" t="s">
        <v>1705</v>
      </c>
      <c r="R366" s="138">
        <v>390601400</v>
      </c>
      <c r="S366" s="139" t="s">
        <v>1397</v>
      </c>
      <c r="T366" s="140" t="s">
        <v>1073</v>
      </c>
      <c r="U366" s="139">
        <v>4</v>
      </c>
      <c r="V366" s="139">
        <v>4</v>
      </c>
      <c r="W366" s="139" t="s">
        <v>574</v>
      </c>
      <c r="X366" s="139" t="s">
        <v>1954</v>
      </c>
      <c r="Y366" s="138">
        <v>1</v>
      </c>
      <c r="Z366" s="138">
        <v>1</v>
      </c>
      <c r="AA366" s="138">
        <v>1</v>
      </c>
      <c r="AB366" s="138">
        <v>1</v>
      </c>
      <c r="AC366" s="138">
        <v>4</v>
      </c>
      <c r="AD366" s="139">
        <v>531000000</v>
      </c>
      <c r="AE366" s="139">
        <v>375000000</v>
      </c>
      <c r="AF366" s="139">
        <v>475000000</v>
      </c>
      <c r="AG366" s="139">
        <v>119000000</v>
      </c>
      <c r="AH366" s="74">
        <v>1500000000</v>
      </c>
      <c r="AI366" s="124"/>
      <c r="AJ366" s="76"/>
      <c r="AK366" s="128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</row>
    <row r="367" spans="1:51" s="60" customFormat="1" ht="33" hidden="1" customHeight="1" x14ac:dyDescent="0.3">
      <c r="A367" s="82">
        <f t="shared" si="5"/>
        <v>365</v>
      </c>
      <c r="B367" s="138">
        <v>68081</v>
      </c>
      <c r="C367" s="139" t="s">
        <v>1169</v>
      </c>
      <c r="D367" s="139" t="s">
        <v>844</v>
      </c>
      <c r="E367" s="139" t="s">
        <v>1074</v>
      </c>
      <c r="F367" s="138">
        <v>270010001</v>
      </c>
      <c r="G367" s="139" t="s">
        <v>1079</v>
      </c>
      <c r="H367" s="138">
        <v>0.5</v>
      </c>
      <c r="I367" s="139" t="s">
        <v>574</v>
      </c>
      <c r="J367" s="138">
        <v>0.67</v>
      </c>
      <c r="K367" s="138">
        <v>33</v>
      </c>
      <c r="L367" s="139" t="s">
        <v>170</v>
      </c>
      <c r="M367" s="139" t="s">
        <v>572</v>
      </c>
      <c r="N367" s="138">
        <v>3301</v>
      </c>
      <c r="O367" s="139" t="s">
        <v>1706</v>
      </c>
      <c r="P367" s="138">
        <v>3301053</v>
      </c>
      <c r="Q367" s="139" t="s">
        <v>1707</v>
      </c>
      <c r="R367" s="138">
        <v>330105300</v>
      </c>
      <c r="S367" s="139" t="s">
        <v>505</v>
      </c>
      <c r="T367" s="140" t="s">
        <v>1075</v>
      </c>
      <c r="U367" s="139" t="s">
        <v>1076</v>
      </c>
      <c r="V367" s="139">
        <v>140</v>
      </c>
      <c r="W367" s="139" t="s">
        <v>574</v>
      </c>
      <c r="X367" s="139" t="s">
        <v>1973</v>
      </c>
      <c r="Y367" s="138">
        <v>35</v>
      </c>
      <c r="Z367" s="138">
        <v>35</v>
      </c>
      <c r="AA367" s="138">
        <v>35</v>
      </c>
      <c r="AB367" s="138">
        <v>35</v>
      </c>
      <c r="AC367" s="138">
        <v>140</v>
      </c>
      <c r="AD367" s="139">
        <v>2443115286</v>
      </c>
      <c r="AE367" s="139">
        <v>2443115285</v>
      </c>
      <c r="AF367" s="139">
        <v>2443115285</v>
      </c>
      <c r="AG367" s="139">
        <v>2443115285</v>
      </c>
      <c r="AH367" s="74">
        <v>9772461141</v>
      </c>
      <c r="AI367" s="124"/>
      <c r="AJ367" s="76"/>
      <c r="AK367" s="128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</row>
    <row r="368" spans="1:51" s="60" customFormat="1" ht="29.25" hidden="1" customHeight="1" x14ac:dyDescent="0.3">
      <c r="A368" s="82">
        <f t="shared" si="5"/>
        <v>366</v>
      </c>
      <c r="B368" s="138">
        <v>68081</v>
      </c>
      <c r="C368" s="139" t="s">
        <v>1169</v>
      </c>
      <c r="D368" s="139" t="s">
        <v>844</v>
      </c>
      <c r="E368" s="139" t="s">
        <v>1074</v>
      </c>
      <c r="F368" s="138">
        <v>270030001</v>
      </c>
      <c r="G368" s="139" t="s">
        <v>1893</v>
      </c>
      <c r="H368" s="138">
        <v>0.5</v>
      </c>
      <c r="I368" s="139" t="s">
        <v>574</v>
      </c>
      <c r="J368" s="138">
        <v>0.67</v>
      </c>
      <c r="K368" s="138">
        <v>33</v>
      </c>
      <c r="L368" s="139" t="s">
        <v>170</v>
      </c>
      <c r="M368" s="139" t="s">
        <v>572</v>
      </c>
      <c r="N368" s="138">
        <v>3301</v>
      </c>
      <c r="O368" s="139" t="s">
        <v>1706</v>
      </c>
      <c r="P368" s="138">
        <v>3301054</v>
      </c>
      <c r="Q368" s="139" t="s">
        <v>1708</v>
      </c>
      <c r="R368" s="138">
        <v>330105400</v>
      </c>
      <c r="S368" s="139" t="s">
        <v>1709</v>
      </c>
      <c r="T368" s="140" t="s">
        <v>1077</v>
      </c>
      <c r="U368" s="139" t="s">
        <v>848</v>
      </c>
      <c r="V368" s="139">
        <v>320</v>
      </c>
      <c r="W368" s="139" t="s">
        <v>574</v>
      </c>
      <c r="X368" s="139" t="s">
        <v>1973</v>
      </c>
      <c r="Y368" s="138">
        <v>80</v>
      </c>
      <c r="Z368" s="138">
        <v>80</v>
      </c>
      <c r="AA368" s="138">
        <v>80</v>
      </c>
      <c r="AB368" s="138">
        <v>80</v>
      </c>
      <c r="AC368" s="138">
        <v>320</v>
      </c>
      <c r="AD368" s="139">
        <v>361976702</v>
      </c>
      <c r="AE368" s="139">
        <v>361976702</v>
      </c>
      <c r="AF368" s="139">
        <v>361976702</v>
      </c>
      <c r="AG368" s="139">
        <v>361976702</v>
      </c>
      <c r="AH368" s="74">
        <v>1447906808</v>
      </c>
      <c r="AI368" s="124"/>
      <c r="AJ368" s="76"/>
      <c r="AK368" s="128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</row>
    <row r="369" spans="1:51" s="60" customFormat="1" ht="29.25" hidden="1" customHeight="1" x14ac:dyDescent="0.3">
      <c r="A369" s="82">
        <f t="shared" si="5"/>
        <v>367</v>
      </c>
      <c r="B369" s="138">
        <v>68081</v>
      </c>
      <c r="C369" s="139" t="s">
        <v>1169</v>
      </c>
      <c r="D369" s="139" t="s">
        <v>844</v>
      </c>
      <c r="E369" s="139" t="s">
        <v>1074</v>
      </c>
      <c r="F369" s="138">
        <v>270010001</v>
      </c>
      <c r="G369" s="139" t="s">
        <v>1079</v>
      </c>
      <c r="H369" s="138">
        <v>0.5</v>
      </c>
      <c r="I369" s="139" t="s">
        <v>574</v>
      </c>
      <c r="J369" s="138">
        <v>0.67</v>
      </c>
      <c r="K369" s="138">
        <v>33</v>
      </c>
      <c r="L369" s="139" t="s">
        <v>170</v>
      </c>
      <c r="M369" s="139" t="s">
        <v>572</v>
      </c>
      <c r="N369" s="138">
        <v>3301</v>
      </c>
      <c r="O369" s="139" t="s">
        <v>1706</v>
      </c>
      <c r="P369" s="138">
        <v>3301095</v>
      </c>
      <c r="Q369" s="139" t="s">
        <v>1710</v>
      </c>
      <c r="R369" s="138">
        <v>330109500</v>
      </c>
      <c r="S369" s="139" t="s">
        <v>1493</v>
      </c>
      <c r="T369" s="140" t="s">
        <v>1891</v>
      </c>
      <c r="U369" s="139" t="s">
        <v>963</v>
      </c>
      <c r="V369" s="139">
        <v>800</v>
      </c>
      <c r="W369" s="139" t="s">
        <v>574</v>
      </c>
      <c r="X369" s="139" t="s">
        <v>1973</v>
      </c>
      <c r="Y369" s="138">
        <v>800</v>
      </c>
      <c r="Z369" s="138">
        <v>800</v>
      </c>
      <c r="AA369" s="138">
        <v>800</v>
      </c>
      <c r="AB369" s="138">
        <v>800</v>
      </c>
      <c r="AC369" s="138">
        <v>800</v>
      </c>
      <c r="AD369" s="139">
        <v>205748338</v>
      </c>
      <c r="AE369" s="139">
        <v>205748337</v>
      </c>
      <c r="AF369" s="139">
        <v>205748337</v>
      </c>
      <c r="AG369" s="139">
        <v>205748337</v>
      </c>
      <c r="AH369" s="74">
        <v>822993349</v>
      </c>
      <c r="AI369" s="124"/>
      <c r="AJ369" s="76"/>
      <c r="AK369" s="128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</row>
    <row r="370" spans="1:51" s="60" customFormat="1" ht="29.25" hidden="1" customHeight="1" x14ac:dyDescent="0.3">
      <c r="A370" s="82">
        <f t="shared" si="5"/>
        <v>368</v>
      </c>
      <c r="B370" s="138">
        <v>68081</v>
      </c>
      <c r="C370" s="139" t="s">
        <v>1169</v>
      </c>
      <c r="D370" s="139" t="s">
        <v>844</v>
      </c>
      <c r="E370" s="139" t="s">
        <v>1078</v>
      </c>
      <c r="F370" s="138">
        <v>270010001</v>
      </c>
      <c r="G370" s="139" t="s">
        <v>1079</v>
      </c>
      <c r="H370" s="138">
        <v>0</v>
      </c>
      <c r="I370" s="139" t="s">
        <v>574</v>
      </c>
      <c r="J370" s="138">
        <v>0.04</v>
      </c>
      <c r="K370" s="138">
        <v>33</v>
      </c>
      <c r="L370" s="139" t="s">
        <v>170</v>
      </c>
      <c r="M370" s="139" t="s">
        <v>572</v>
      </c>
      <c r="N370" s="138">
        <v>406</v>
      </c>
      <c r="O370" s="139" t="s">
        <v>1180</v>
      </c>
      <c r="P370" s="138">
        <v>3301129</v>
      </c>
      <c r="Q370" s="139" t="s">
        <v>1250</v>
      </c>
      <c r="R370" s="138">
        <v>330112900</v>
      </c>
      <c r="S370" s="139" t="s">
        <v>1283</v>
      </c>
      <c r="T370" s="140" t="s">
        <v>1080</v>
      </c>
      <c r="U370" s="139" t="s">
        <v>848</v>
      </c>
      <c r="V370" s="139">
        <v>2</v>
      </c>
      <c r="W370" s="139" t="s">
        <v>574</v>
      </c>
      <c r="X370" s="139" t="s">
        <v>1973</v>
      </c>
      <c r="Y370" s="138">
        <v>1</v>
      </c>
      <c r="Z370" s="138">
        <v>1</v>
      </c>
      <c r="AA370" s="138">
        <v>0</v>
      </c>
      <c r="AB370" s="138">
        <v>0</v>
      </c>
      <c r="AC370" s="138">
        <v>2</v>
      </c>
      <c r="AD370" s="139">
        <v>77984208</v>
      </c>
      <c r="AE370" s="139">
        <v>77984209</v>
      </c>
      <c r="AF370" s="139">
        <v>0</v>
      </c>
      <c r="AG370" s="139">
        <v>0</v>
      </c>
      <c r="AH370" s="74">
        <v>155968417</v>
      </c>
      <c r="AI370" s="124"/>
      <c r="AJ370" s="76"/>
      <c r="AK370" s="128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</row>
    <row r="371" spans="1:51" s="60" customFormat="1" ht="29.25" hidden="1" customHeight="1" x14ac:dyDescent="0.3">
      <c r="A371" s="82">
        <f t="shared" si="5"/>
        <v>369</v>
      </c>
      <c r="B371" s="138">
        <v>68081</v>
      </c>
      <c r="C371" s="139" t="s">
        <v>1169</v>
      </c>
      <c r="D371" s="139" t="s">
        <v>844</v>
      </c>
      <c r="E371" s="139" t="s">
        <v>1078</v>
      </c>
      <c r="F371" s="138">
        <v>270010001</v>
      </c>
      <c r="G371" s="139" t="s">
        <v>1079</v>
      </c>
      <c r="H371" s="138">
        <v>0</v>
      </c>
      <c r="I371" s="139" t="s">
        <v>574</v>
      </c>
      <c r="J371" s="138">
        <v>0.04</v>
      </c>
      <c r="K371" s="138">
        <v>33</v>
      </c>
      <c r="L371" s="139" t="s">
        <v>170</v>
      </c>
      <c r="M371" s="139" t="s">
        <v>572</v>
      </c>
      <c r="N371" s="138">
        <v>3301</v>
      </c>
      <c r="O371" s="139" t="s">
        <v>1706</v>
      </c>
      <c r="P371" s="138">
        <v>3301085</v>
      </c>
      <c r="Q371" s="139" t="s">
        <v>1711</v>
      </c>
      <c r="R371" s="138">
        <v>330108500</v>
      </c>
      <c r="S371" s="139" t="s">
        <v>1712</v>
      </c>
      <c r="T371" s="140" t="s">
        <v>1081</v>
      </c>
      <c r="U371" s="139" t="s">
        <v>1082</v>
      </c>
      <c r="V371" s="139">
        <v>1150</v>
      </c>
      <c r="W371" s="139" t="s">
        <v>574</v>
      </c>
      <c r="X371" s="139" t="s">
        <v>1973</v>
      </c>
      <c r="Y371" s="138">
        <v>1150</v>
      </c>
      <c r="Z371" s="138">
        <v>1150</v>
      </c>
      <c r="AA371" s="138">
        <v>1150</v>
      </c>
      <c r="AB371" s="138">
        <v>1150</v>
      </c>
      <c r="AC371" s="138">
        <v>1150</v>
      </c>
      <c r="AD371" s="139">
        <v>441650569</v>
      </c>
      <c r="AE371" s="139">
        <v>441650569</v>
      </c>
      <c r="AF371" s="139">
        <v>441650568</v>
      </c>
      <c r="AG371" s="139">
        <v>441650569</v>
      </c>
      <c r="AH371" s="74">
        <v>1766602275</v>
      </c>
      <c r="AI371" s="124"/>
      <c r="AJ371" s="76"/>
      <c r="AK371" s="128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</row>
    <row r="372" spans="1:51" s="60" customFormat="1" ht="29.25" hidden="1" customHeight="1" x14ac:dyDescent="0.3">
      <c r="A372" s="82">
        <f t="shared" si="5"/>
        <v>370</v>
      </c>
      <c r="B372" s="138">
        <v>68081</v>
      </c>
      <c r="C372" s="139" t="s">
        <v>1169</v>
      </c>
      <c r="D372" s="139" t="s">
        <v>844</v>
      </c>
      <c r="E372" s="139" t="s">
        <v>1083</v>
      </c>
      <c r="F372" s="138">
        <v>270010001</v>
      </c>
      <c r="G372" s="139" t="s">
        <v>1079</v>
      </c>
      <c r="H372" s="138">
        <v>0</v>
      </c>
      <c r="I372" s="139" t="s">
        <v>574</v>
      </c>
      <c r="J372" s="138">
        <v>2</v>
      </c>
      <c r="K372" s="138">
        <v>33</v>
      </c>
      <c r="L372" s="139" t="s">
        <v>170</v>
      </c>
      <c r="M372" s="139" t="s">
        <v>572</v>
      </c>
      <c r="N372" s="138">
        <v>406</v>
      </c>
      <c r="O372" s="139" t="s">
        <v>1180</v>
      </c>
      <c r="P372" s="138">
        <v>3301087</v>
      </c>
      <c r="Q372" s="139" t="s">
        <v>1713</v>
      </c>
      <c r="R372" s="138">
        <v>330108701</v>
      </c>
      <c r="S372" s="139" t="s">
        <v>471</v>
      </c>
      <c r="T372" s="140" t="s">
        <v>1084</v>
      </c>
      <c r="U372" s="139" t="s">
        <v>1085</v>
      </c>
      <c r="V372" s="139">
        <v>3900</v>
      </c>
      <c r="W372" s="139" t="s">
        <v>574</v>
      </c>
      <c r="X372" s="139" t="s">
        <v>1973</v>
      </c>
      <c r="Y372" s="138">
        <v>975</v>
      </c>
      <c r="Z372" s="138">
        <v>975</v>
      </c>
      <c r="AA372" s="138">
        <v>975</v>
      </c>
      <c r="AB372" s="138">
        <v>975</v>
      </c>
      <c r="AC372" s="138">
        <v>3900</v>
      </c>
      <c r="AD372" s="139">
        <v>796218771</v>
      </c>
      <c r="AE372" s="139">
        <v>796218771</v>
      </c>
      <c r="AF372" s="139">
        <v>796218771</v>
      </c>
      <c r="AG372" s="139">
        <v>796218771</v>
      </c>
      <c r="AH372" s="74">
        <v>3184875084</v>
      </c>
      <c r="AI372" s="124"/>
      <c r="AJ372" s="76"/>
      <c r="AK372" s="128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</row>
    <row r="373" spans="1:51" s="60" customFormat="1" ht="29.25" hidden="1" customHeight="1" x14ac:dyDescent="0.3">
      <c r="A373" s="82">
        <f t="shared" si="5"/>
        <v>371</v>
      </c>
      <c r="B373" s="138">
        <v>68081</v>
      </c>
      <c r="C373" s="139" t="s">
        <v>1169</v>
      </c>
      <c r="D373" s="139" t="s">
        <v>844</v>
      </c>
      <c r="E373" s="139" t="s">
        <v>1078</v>
      </c>
      <c r="F373" s="138">
        <v>270010001</v>
      </c>
      <c r="G373" s="139" t="s">
        <v>1079</v>
      </c>
      <c r="H373" s="138">
        <v>0</v>
      </c>
      <c r="I373" s="139" t="s">
        <v>574</v>
      </c>
      <c r="J373" s="138">
        <v>0.04</v>
      </c>
      <c r="K373" s="138">
        <v>33</v>
      </c>
      <c r="L373" s="139" t="s">
        <v>170</v>
      </c>
      <c r="M373" s="139" t="s">
        <v>572</v>
      </c>
      <c r="N373" s="138">
        <v>406</v>
      </c>
      <c r="O373" s="139" t="s">
        <v>1180</v>
      </c>
      <c r="P373" s="138">
        <v>3301127</v>
      </c>
      <c r="Q373" s="139" t="s">
        <v>1714</v>
      </c>
      <c r="R373" s="138">
        <v>330112700</v>
      </c>
      <c r="S373" s="139" t="s">
        <v>1714</v>
      </c>
      <c r="T373" s="140" t="s">
        <v>1086</v>
      </c>
      <c r="U373" s="139" t="s">
        <v>848</v>
      </c>
      <c r="V373" s="139">
        <v>4</v>
      </c>
      <c r="W373" s="139" t="s">
        <v>574</v>
      </c>
      <c r="X373" s="139" t="s">
        <v>1973</v>
      </c>
      <c r="Y373" s="138">
        <v>0</v>
      </c>
      <c r="Z373" s="138">
        <v>2</v>
      </c>
      <c r="AA373" s="138">
        <v>1</v>
      </c>
      <c r="AB373" s="138">
        <v>1</v>
      </c>
      <c r="AC373" s="138">
        <v>4</v>
      </c>
      <c r="AD373" s="139">
        <v>0</v>
      </c>
      <c r="AE373" s="139">
        <v>259947362</v>
      </c>
      <c r="AF373" s="139">
        <v>129973682</v>
      </c>
      <c r="AG373" s="139">
        <v>129973681</v>
      </c>
      <c r="AH373" s="74">
        <v>519894725</v>
      </c>
      <c r="AI373" s="124"/>
      <c r="AJ373" s="76"/>
      <c r="AK373" s="128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</row>
    <row r="374" spans="1:51" s="60" customFormat="1" ht="29.25" hidden="1" customHeight="1" x14ac:dyDescent="0.3">
      <c r="A374" s="82">
        <f t="shared" si="5"/>
        <v>372</v>
      </c>
      <c r="B374" s="138">
        <v>68081</v>
      </c>
      <c r="C374" s="139" t="s">
        <v>1169</v>
      </c>
      <c r="D374" s="139" t="s">
        <v>844</v>
      </c>
      <c r="E374" s="139" t="s">
        <v>1083</v>
      </c>
      <c r="F374" s="138">
        <v>270030001</v>
      </c>
      <c r="G374" s="139" t="s">
        <v>1893</v>
      </c>
      <c r="H374" s="138">
        <v>0</v>
      </c>
      <c r="I374" s="139" t="s">
        <v>574</v>
      </c>
      <c r="J374" s="138">
        <v>2</v>
      </c>
      <c r="K374" s="138">
        <v>33</v>
      </c>
      <c r="L374" s="139" t="s">
        <v>170</v>
      </c>
      <c r="M374" s="139" t="s">
        <v>572</v>
      </c>
      <c r="N374" s="138">
        <v>3301</v>
      </c>
      <c r="O374" s="139" t="s">
        <v>1706</v>
      </c>
      <c r="P374" s="138">
        <v>3301128</v>
      </c>
      <c r="Q374" s="139" t="s">
        <v>1715</v>
      </c>
      <c r="R374" s="138">
        <v>330112800</v>
      </c>
      <c r="S374" s="139" t="s">
        <v>506</v>
      </c>
      <c r="T374" s="140" t="s">
        <v>1087</v>
      </c>
      <c r="U374" s="139" t="s">
        <v>1088</v>
      </c>
      <c r="V374" s="139">
        <v>100</v>
      </c>
      <c r="W374" s="139" t="s">
        <v>574</v>
      </c>
      <c r="X374" s="139" t="s">
        <v>1973</v>
      </c>
      <c r="Y374" s="138">
        <v>11</v>
      </c>
      <c r="Z374" s="138">
        <v>28</v>
      </c>
      <c r="AA374" s="138">
        <v>29</v>
      </c>
      <c r="AB374" s="138">
        <v>32</v>
      </c>
      <c r="AC374" s="138">
        <v>100</v>
      </c>
      <c r="AD374" s="139">
        <v>100480053</v>
      </c>
      <c r="AE374" s="139">
        <v>255767409</v>
      </c>
      <c r="AF374" s="139">
        <v>264901959</v>
      </c>
      <c r="AG374" s="139">
        <v>292305610</v>
      </c>
      <c r="AH374" s="74">
        <v>913455031</v>
      </c>
      <c r="AI374" s="124"/>
      <c r="AJ374" s="76"/>
      <c r="AK374" s="128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</row>
    <row r="375" spans="1:51" s="60" customFormat="1" ht="29.25" hidden="1" customHeight="1" x14ac:dyDescent="0.3">
      <c r="A375" s="82">
        <f t="shared" si="5"/>
        <v>373</v>
      </c>
      <c r="B375" s="138">
        <v>68081</v>
      </c>
      <c r="C375" s="139" t="s">
        <v>1169</v>
      </c>
      <c r="D375" s="139" t="s">
        <v>844</v>
      </c>
      <c r="E375" s="139" t="s">
        <v>1074</v>
      </c>
      <c r="F375" s="138">
        <v>270010001</v>
      </c>
      <c r="G375" s="139" t="s">
        <v>1079</v>
      </c>
      <c r="H375" s="138">
        <v>0.5</v>
      </c>
      <c r="I375" s="139" t="s">
        <v>574</v>
      </c>
      <c r="J375" s="138">
        <v>0.67</v>
      </c>
      <c r="K375" s="138">
        <v>33</v>
      </c>
      <c r="L375" s="139" t="s">
        <v>170</v>
      </c>
      <c r="M375" s="139" t="s">
        <v>572</v>
      </c>
      <c r="N375" s="138">
        <v>3301</v>
      </c>
      <c r="O375" s="139" t="s">
        <v>1706</v>
      </c>
      <c r="P375" s="138">
        <v>3301051</v>
      </c>
      <c r="Q375" s="139" t="s">
        <v>1716</v>
      </c>
      <c r="R375" s="138">
        <v>330105100</v>
      </c>
      <c r="S375" s="139" t="s">
        <v>471</v>
      </c>
      <c r="T375" s="140" t="s">
        <v>1089</v>
      </c>
      <c r="U375" s="139" t="s">
        <v>848</v>
      </c>
      <c r="V375" s="139">
        <v>500</v>
      </c>
      <c r="W375" s="139" t="s">
        <v>574</v>
      </c>
      <c r="X375" s="139" t="s">
        <v>1973</v>
      </c>
      <c r="Y375" s="138">
        <v>500</v>
      </c>
      <c r="Z375" s="138">
        <v>500</v>
      </c>
      <c r="AA375" s="138">
        <v>500</v>
      </c>
      <c r="AB375" s="138">
        <v>500</v>
      </c>
      <c r="AC375" s="138">
        <v>500</v>
      </c>
      <c r="AD375" s="139">
        <v>10397895</v>
      </c>
      <c r="AE375" s="139">
        <v>10397894</v>
      </c>
      <c r="AF375" s="139">
        <v>20795789</v>
      </c>
      <c r="AG375" s="139">
        <v>20795789</v>
      </c>
      <c r="AH375" s="74">
        <v>62387367</v>
      </c>
      <c r="AI375" s="124"/>
      <c r="AJ375" s="76"/>
      <c r="AK375" s="128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</row>
    <row r="376" spans="1:51" s="60" customFormat="1" ht="29.25" hidden="1" customHeight="1" x14ac:dyDescent="0.3">
      <c r="A376" s="82">
        <f t="shared" si="5"/>
        <v>374</v>
      </c>
      <c r="B376" s="138">
        <v>68081</v>
      </c>
      <c r="C376" s="139" t="s">
        <v>1169</v>
      </c>
      <c r="D376" s="139" t="s">
        <v>844</v>
      </c>
      <c r="E376" s="139" t="s">
        <v>1074</v>
      </c>
      <c r="F376" s="138">
        <v>270010001</v>
      </c>
      <c r="G376" s="139" t="s">
        <v>1079</v>
      </c>
      <c r="H376" s="138">
        <v>0.5</v>
      </c>
      <c r="I376" s="139" t="s">
        <v>574</v>
      </c>
      <c r="J376" s="138">
        <v>0.67</v>
      </c>
      <c r="K376" s="138">
        <v>33</v>
      </c>
      <c r="L376" s="139" t="s">
        <v>170</v>
      </c>
      <c r="M376" s="139" t="s">
        <v>572</v>
      </c>
      <c r="N376" s="138">
        <v>3301</v>
      </c>
      <c r="O376" s="139" t="s">
        <v>1706</v>
      </c>
      <c r="P376" s="138">
        <v>3301099</v>
      </c>
      <c r="Q376" s="139" t="s">
        <v>1717</v>
      </c>
      <c r="R376" s="138">
        <v>330109901</v>
      </c>
      <c r="S376" s="139" t="s">
        <v>1718</v>
      </c>
      <c r="T376" s="140" t="s">
        <v>1090</v>
      </c>
      <c r="U376" s="139">
        <v>1</v>
      </c>
      <c r="V376" s="139">
        <v>1</v>
      </c>
      <c r="W376" s="139" t="s">
        <v>574</v>
      </c>
      <c r="X376" s="139" t="s">
        <v>1973</v>
      </c>
      <c r="Y376" s="138">
        <v>1</v>
      </c>
      <c r="Z376" s="138">
        <v>1</v>
      </c>
      <c r="AA376" s="138">
        <v>1</v>
      </c>
      <c r="AB376" s="138">
        <v>1</v>
      </c>
      <c r="AC376" s="138">
        <v>1</v>
      </c>
      <c r="AD376" s="139">
        <v>12997368</v>
      </c>
      <c r="AE376" s="139">
        <v>12997368</v>
      </c>
      <c r="AF376" s="139">
        <v>12997368</v>
      </c>
      <c r="AG376" s="139">
        <v>12997369</v>
      </c>
      <c r="AH376" s="74">
        <v>51989473</v>
      </c>
      <c r="AI376" s="124"/>
      <c r="AJ376" s="76"/>
      <c r="AK376" s="128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</row>
    <row r="377" spans="1:51" s="60" customFormat="1" ht="29.25" hidden="1" customHeight="1" x14ac:dyDescent="0.3">
      <c r="A377" s="82">
        <f t="shared" si="5"/>
        <v>375</v>
      </c>
      <c r="B377" s="138">
        <v>68081</v>
      </c>
      <c r="C377" s="139" t="s">
        <v>1169</v>
      </c>
      <c r="D377" s="139" t="s">
        <v>844</v>
      </c>
      <c r="E377" s="152" t="s">
        <v>1091</v>
      </c>
      <c r="F377" s="138">
        <v>270010001</v>
      </c>
      <c r="G377" s="139" t="s">
        <v>1079</v>
      </c>
      <c r="H377" s="138">
        <v>2</v>
      </c>
      <c r="I377" s="139" t="s">
        <v>574</v>
      </c>
      <c r="J377" s="138">
        <v>5</v>
      </c>
      <c r="K377" s="138">
        <v>33</v>
      </c>
      <c r="L377" s="139" t="s">
        <v>170</v>
      </c>
      <c r="M377" s="139" t="s">
        <v>623</v>
      </c>
      <c r="N377" s="138">
        <v>3302</v>
      </c>
      <c r="O377" s="139" t="s">
        <v>1719</v>
      </c>
      <c r="P377" s="138">
        <v>3302002</v>
      </c>
      <c r="Q377" s="139" t="s">
        <v>1226</v>
      </c>
      <c r="R377" s="138">
        <v>330200200</v>
      </c>
      <c r="S377" s="139" t="s">
        <v>509</v>
      </c>
      <c r="T377" s="140" t="s">
        <v>1092</v>
      </c>
      <c r="U377" s="139" t="s">
        <v>854</v>
      </c>
      <c r="V377" s="139">
        <v>1</v>
      </c>
      <c r="W377" s="139" t="s">
        <v>574</v>
      </c>
      <c r="X377" s="139" t="s">
        <v>1973</v>
      </c>
      <c r="Y377" s="138">
        <v>0</v>
      </c>
      <c r="Z377" s="138">
        <v>1</v>
      </c>
      <c r="AA377" s="138">
        <v>0</v>
      </c>
      <c r="AB377" s="138">
        <v>0</v>
      </c>
      <c r="AC377" s="138">
        <v>1</v>
      </c>
      <c r="AD377" s="139">
        <v>0</v>
      </c>
      <c r="AE377" s="139">
        <v>166366312</v>
      </c>
      <c r="AF377" s="139">
        <v>0</v>
      </c>
      <c r="AG377" s="139">
        <v>0</v>
      </c>
      <c r="AH377" s="74">
        <v>166366312</v>
      </c>
      <c r="AI377" s="124"/>
      <c r="AJ377" s="76"/>
      <c r="AK377" s="128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</row>
    <row r="378" spans="1:51" s="60" customFormat="1" ht="29.25" hidden="1" customHeight="1" x14ac:dyDescent="0.3">
      <c r="A378" s="82">
        <f t="shared" si="5"/>
        <v>376</v>
      </c>
      <c r="B378" s="138">
        <v>68081</v>
      </c>
      <c r="C378" s="139" t="s">
        <v>1169</v>
      </c>
      <c r="D378" s="139" t="s">
        <v>844</v>
      </c>
      <c r="E378" s="152" t="s">
        <v>1091</v>
      </c>
      <c r="F378" s="138">
        <v>270010001</v>
      </c>
      <c r="G378" s="139" t="s">
        <v>1079</v>
      </c>
      <c r="H378" s="138">
        <v>2</v>
      </c>
      <c r="I378" s="139" t="s">
        <v>574</v>
      </c>
      <c r="J378" s="138">
        <v>5</v>
      </c>
      <c r="K378" s="138">
        <v>33</v>
      </c>
      <c r="L378" s="139" t="s">
        <v>170</v>
      </c>
      <c r="M378" s="139" t="s">
        <v>623</v>
      </c>
      <c r="N378" s="138">
        <v>3302</v>
      </c>
      <c r="O378" s="139" t="s">
        <v>1719</v>
      </c>
      <c r="P378" s="138">
        <v>3302002</v>
      </c>
      <c r="Q378" s="139" t="s">
        <v>1226</v>
      </c>
      <c r="R378" s="138">
        <v>330200202</v>
      </c>
      <c r="S378" s="139" t="s">
        <v>1720</v>
      </c>
      <c r="T378" s="140" t="s">
        <v>1093</v>
      </c>
      <c r="U378" s="139" t="s">
        <v>1094</v>
      </c>
      <c r="V378" s="139">
        <v>2</v>
      </c>
      <c r="W378" s="139" t="s">
        <v>574</v>
      </c>
      <c r="X378" s="139" t="s">
        <v>1973</v>
      </c>
      <c r="Y378" s="138">
        <v>0</v>
      </c>
      <c r="Z378" s="138">
        <v>0.5</v>
      </c>
      <c r="AA378" s="138">
        <v>0.5</v>
      </c>
      <c r="AB378" s="138">
        <v>1</v>
      </c>
      <c r="AC378" s="138">
        <v>2</v>
      </c>
      <c r="AD378" s="139">
        <v>0</v>
      </c>
      <c r="AE378" s="139">
        <v>6931929</v>
      </c>
      <c r="AF378" s="139">
        <v>6931930</v>
      </c>
      <c r="AG378" s="139">
        <v>6931930</v>
      </c>
      <c r="AH378" s="74">
        <v>20795789</v>
      </c>
      <c r="AI378" s="124"/>
      <c r="AJ378" s="76"/>
      <c r="AK378" s="128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</row>
    <row r="379" spans="1:51" s="60" customFormat="1" ht="29.25" hidden="1" customHeight="1" x14ac:dyDescent="0.3">
      <c r="A379" s="82">
        <f t="shared" si="5"/>
        <v>377</v>
      </c>
      <c r="B379" s="138">
        <v>68081</v>
      </c>
      <c r="C379" s="139" t="s">
        <v>1169</v>
      </c>
      <c r="D379" s="139" t="s">
        <v>844</v>
      </c>
      <c r="E379" s="152" t="s">
        <v>1091</v>
      </c>
      <c r="F379" s="138">
        <v>270010001</v>
      </c>
      <c r="G379" s="139" t="s">
        <v>1079</v>
      </c>
      <c r="H379" s="138">
        <v>2</v>
      </c>
      <c r="I379" s="139" t="s">
        <v>574</v>
      </c>
      <c r="J379" s="138">
        <v>5</v>
      </c>
      <c r="K379" s="138">
        <v>33</v>
      </c>
      <c r="L379" s="139" t="s">
        <v>170</v>
      </c>
      <c r="M379" s="139" t="s">
        <v>623</v>
      </c>
      <c r="N379" s="138">
        <v>3302</v>
      </c>
      <c r="O379" s="139" t="s">
        <v>1719</v>
      </c>
      <c r="P379" s="138">
        <v>3302073</v>
      </c>
      <c r="Q379" s="139" t="s">
        <v>1721</v>
      </c>
      <c r="R379" s="138">
        <v>330207300</v>
      </c>
      <c r="S379" s="139" t="s">
        <v>507</v>
      </c>
      <c r="T379" s="140" t="s">
        <v>1095</v>
      </c>
      <c r="U379" s="139" t="s">
        <v>854</v>
      </c>
      <c r="V379" s="139">
        <v>2</v>
      </c>
      <c r="W379" s="139" t="s">
        <v>574</v>
      </c>
      <c r="X379" s="139" t="s">
        <v>1973</v>
      </c>
      <c r="Y379" s="138">
        <v>1</v>
      </c>
      <c r="Z379" s="138">
        <v>0</v>
      </c>
      <c r="AA379" s="138">
        <v>1</v>
      </c>
      <c r="AB379" s="138">
        <v>0</v>
      </c>
      <c r="AC379" s="138">
        <v>2</v>
      </c>
      <c r="AD379" s="139">
        <v>1097237817</v>
      </c>
      <c r="AE379" s="139">
        <v>0</v>
      </c>
      <c r="AF379" s="139">
        <v>1097237816</v>
      </c>
      <c r="AG379" s="139">
        <v>0</v>
      </c>
      <c r="AH379" s="74">
        <v>2194475633</v>
      </c>
      <c r="AI379" s="124"/>
      <c r="AJ379" s="76"/>
      <c r="AK379" s="128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</row>
    <row r="380" spans="1:51" s="60" customFormat="1" ht="29.25" hidden="1" customHeight="1" x14ac:dyDescent="0.3">
      <c r="A380" s="82">
        <f t="shared" si="5"/>
        <v>378</v>
      </c>
      <c r="B380" s="138">
        <v>68081</v>
      </c>
      <c r="C380" s="139" t="s">
        <v>1169</v>
      </c>
      <c r="D380" s="139" t="s">
        <v>844</v>
      </c>
      <c r="E380" s="152" t="s">
        <v>1091</v>
      </c>
      <c r="F380" s="138">
        <v>270010001</v>
      </c>
      <c r="G380" s="139" t="s">
        <v>1079</v>
      </c>
      <c r="H380" s="138">
        <v>2</v>
      </c>
      <c r="I380" s="139" t="s">
        <v>574</v>
      </c>
      <c r="J380" s="138">
        <v>5</v>
      </c>
      <c r="K380" s="138">
        <v>33</v>
      </c>
      <c r="L380" s="139" t="s">
        <v>170</v>
      </c>
      <c r="M380" s="139" t="s">
        <v>623</v>
      </c>
      <c r="N380" s="138">
        <v>3302</v>
      </c>
      <c r="O380" s="139" t="s">
        <v>1719</v>
      </c>
      <c r="P380" s="138">
        <v>3302078</v>
      </c>
      <c r="Q380" s="139" t="s">
        <v>1722</v>
      </c>
      <c r="R380" s="138">
        <v>330207801</v>
      </c>
      <c r="S380" s="139" t="s">
        <v>471</v>
      </c>
      <c r="T380" s="140" t="s">
        <v>1096</v>
      </c>
      <c r="U380" s="139" t="s">
        <v>848</v>
      </c>
      <c r="V380" s="139">
        <v>500</v>
      </c>
      <c r="W380" s="139" t="s">
        <v>574</v>
      </c>
      <c r="X380" s="139" t="s">
        <v>1973</v>
      </c>
      <c r="Y380" s="138">
        <v>125</v>
      </c>
      <c r="Z380" s="138">
        <v>125</v>
      </c>
      <c r="AA380" s="138">
        <v>0</v>
      </c>
      <c r="AB380" s="138">
        <v>250</v>
      </c>
      <c r="AC380" s="138">
        <v>500</v>
      </c>
      <c r="AD380" s="139">
        <v>18196315</v>
      </c>
      <c r="AE380" s="139">
        <v>18196315</v>
      </c>
      <c r="AF380" s="139">
        <v>0</v>
      </c>
      <c r="AG380" s="139">
        <v>36392632</v>
      </c>
      <c r="AH380" s="74">
        <v>72785262</v>
      </c>
      <c r="AI380" s="124"/>
      <c r="AJ380" s="76"/>
      <c r="AK380" s="128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</row>
    <row r="381" spans="1:51" s="60" customFormat="1" ht="29.25" hidden="1" customHeight="1" x14ac:dyDescent="0.3">
      <c r="A381" s="82">
        <f t="shared" si="5"/>
        <v>379</v>
      </c>
      <c r="B381" s="138">
        <v>68081</v>
      </c>
      <c r="C381" s="139" t="s">
        <v>1169</v>
      </c>
      <c r="D381" s="139" t="s">
        <v>844</v>
      </c>
      <c r="E381" s="143" t="s">
        <v>1892</v>
      </c>
      <c r="F381" s="138">
        <v>270030001</v>
      </c>
      <c r="G381" s="139" t="s">
        <v>1893</v>
      </c>
      <c r="H381" s="138">
        <v>0</v>
      </c>
      <c r="I381" s="139" t="s">
        <v>574</v>
      </c>
      <c r="J381" s="138" t="s">
        <v>1097</v>
      </c>
      <c r="K381" s="138">
        <v>41</v>
      </c>
      <c r="L381" s="139" t="s">
        <v>1723</v>
      </c>
      <c r="M381" s="139" t="s">
        <v>623</v>
      </c>
      <c r="N381" s="138">
        <v>4102</v>
      </c>
      <c r="O381" s="139" t="s">
        <v>1724</v>
      </c>
      <c r="P381" s="138">
        <v>4102042</v>
      </c>
      <c r="Q381" s="139" t="s">
        <v>1725</v>
      </c>
      <c r="R381" s="138">
        <v>410204200</v>
      </c>
      <c r="S381" s="139" t="s">
        <v>1726</v>
      </c>
      <c r="T381" s="140" t="s">
        <v>1098</v>
      </c>
      <c r="U381" s="139">
        <v>0</v>
      </c>
      <c r="V381" s="139">
        <v>10</v>
      </c>
      <c r="W381" s="139" t="s">
        <v>574</v>
      </c>
      <c r="X381" s="139" t="s">
        <v>1980</v>
      </c>
      <c r="Y381" s="138">
        <v>3</v>
      </c>
      <c r="Z381" s="138">
        <v>3</v>
      </c>
      <c r="AA381" s="138">
        <v>3</v>
      </c>
      <c r="AB381" s="138">
        <v>1</v>
      </c>
      <c r="AC381" s="138">
        <v>10</v>
      </c>
      <c r="AD381" s="139">
        <v>351383673.25</v>
      </c>
      <c r="AE381" s="139">
        <v>351383673.25</v>
      </c>
      <c r="AF381" s="139">
        <v>351383673.25</v>
      </c>
      <c r="AG381" s="139">
        <v>351383673.25</v>
      </c>
      <c r="AH381" s="74">
        <v>1405534693</v>
      </c>
      <c r="AI381" s="124"/>
      <c r="AJ381" s="76"/>
      <c r="AK381" s="128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</row>
    <row r="382" spans="1:51" s="60" customFormat="1" ht="29.25" hidden="1" customHeight="1" x14ac:dyDescent="0.3">
      <c r="A382" s="82">
        <f t="shared" si="5"/>
        <v>380</v>
      </c>
      <c r="B382" s="138">
        <v>68081</v>
      </c>
      <c r="C382" s="139" t="s">
        <v>1169</v>
      </c>
      <c r="D382" s="139" t="s">
        <v>844</v>
      </c>
      <c r="E382" s="139" t="s">
        <v>1894</v>
      </c>
      <c r="F382" s="138">
        <v>40040003</v>
      </c>
      <c r="G382" s="139" t="s">
        <v>1670</v>
      </c>
      <c r="H382" s="138">
        <v>300</v>
      </c>
      <c r="I382" s="139" t="s">
        <v>591</v>
      </c>
      <c r="J382" s="138" t="s">
        <v>1097</v>
      </c>
      <c r="K382" s="138">
        <v>41</v>
      </c>
      <c r="L382" s="139" t="s">
        <v>1723</v>
      </c>
      <c r="M382" s="139" t="s">
        <v>1895</v>
      </c>
      <c r="N382" s="138">
        <v>4102</v>
      </c>
      <c r="O382" s="139" t="s">
        <v>1724</v>
      </c>
      <c r="P382" s="138">
        <v>4102045</v>
      </c>
      <c r="Q382" s="139" t="s">
        <v>1727</v>
      </c>
      <c r="R382" s="138">
        <v>410204502</v>
      </c>
      <c r="S382" s="139" t="s">
        <v>1100</v>
      </c>
      <c r="T382" s="140" t="s">
        <v>1099</v>
      </c>
      <c r="U382" s="139">
        <v>300</v>
      </c>
      <c r="V382" s="139">
        <v>600</v>
      </c>
      <c r="W382" s="139" t="s">
        <v>574</v>
      </c>
      <c r="X382" s="139" t="s">
        <v>1980</v>
      </c>
      <c r="Y382" s="138">
        <v>150</v>
      </c>
      <c r="Z382" s="138">
        <v>150</v>
      </c>
      <c r="AA382" s="138">
        <v>150</v>
      </c>
      <c r="AB382" s="138">
        <v>150</v>
      </c>
      <c r="AC382" s="138">
        <v>600</v>
      </c>
      <c r="AD382" s="139">
        <v>758555540.5</v>
      </c>
      <c r="AE382" s="139">
        <v>758555540.5</v>
      </c>
      <c r="AF382" s="139">
        <v>758555540.5</v>
      </c>
      <c r="AG382" s="139">
        <v>758555540.5</v>
      </c>
      <c r="AH382" s="74">
        <v>3034222162</v>
      </c>
      <c r="AI382" s="124"/>
      <c r="AJ382" s="76"/>
      <c r="AK382" s="128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</row>
    <row r="383" spans="1:51" s="60" customFormat="1" ht="29.25" hidden="1" customHeight="1" x14ac:dyDescent="0.3">
      <c r="A383" s="82">
        <f t="shared" si="5"/>
        <v>381</v>
      </c>
      <c r="B383" s="138">
        <v>68081</v>
      </c>
      <c r="C383" s="139" t="s">
        <v>1169</v>
      </c>
      <c r="D383" s="139" t="s">
        <v>844</v>
      </c>
      <c r="E383" s="139" t="s">
        <v>1894</v>
      </c>
      <c r="F383" s="138">
        <v>270010001</v>
      </c>
      <c r="G383" s="139" t="s">
        <v>1079</v>
      </c>
      <c r="H383" s="138">
        <v>1</v>
      </c>
      <c r="I383" s="139" t="s">
        <v>574</v>
      </c>
      <c r="J383" s="138" t="s">
        <v>1103</v>
      </c>
      <c r="K383" s="138">
        <v>41</v>
      </c>
      <c r="L383" s="139" t="s">
        <v>1723</v>
      </c>
      <c r="M383" s="139" t="s">
        <v>1895</v>
      </c>
      <c r="N383" s="138">
        <v>4102</v>
      </c>
      <c r="O383" s="139" t="s">
        <v>1724</v>
      </c>
      <c r="P383" s="138">
        <v>4102049</v>
      </c>
      <c r="Q383" s="139" t="s">
        <v>1102</v>
      </c>
      <c r="R383" s="138">
        <v>410204900</v>
      </c>
      <c r="S383" s="139" t="s">
        <v>1102</v>
      </c>
      <c r="T383" s="140" t="s">
        <v>1101</v>
      </c>
      <c r="U383" s="139">
        <v>1</v>
      </c>
      <c r="V383" s="139">
        <v>1</v>
      </c>
      <c r="W383" s="139" t="s">
        <v>574</v>
      </c>
      <c r="X383" s="139" t="s">
        <v>1980</v>
      </c>
      <c r="Y383" s="138">
        <v>0</v>
      </c>
      <c r="Z383" s="138">
        <v>0</v>
      </c>
      <c r="AA383" s="138">
        <v>0</v>
      </c>
      <c r="AB383" s="138">
        <v>1</v>
      </c>
      <c r="AC383" s="138">
        <v>1</v>
      </c>
      <c r="AD383" s="139">
        <v>0</v>
      </c>
      <c r="AE383" s="139">
        <v>0</v>
      </c>
      <c r="AF383" s="139">
        <v>0</v>
      </c>
      <c r="AG383" s="139">
        <v>270461923.15543699</v>
      </c>
      <c r="AH383" s="74">
        <v>270461923.15543699</v>
      </c>
      <c r="AI383" s="124"/>
      <c r="AJ383" s="76"/>
      <c r="AK383" s="128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</row>
    <row r="384" spans="1:51" s="60" customFormat="1" ht="29.25" hidden="1" customHeight="1" x14ac:dyDescent="0.3">
      <c r="A384" s="82">
        <f t="shared" si="5"/>
        <v>382</v>
      </c>
      <c r="B384" s="138">
        <v>68081</v>
      </c>
      <c r="C384" s="139" t="s">
        <v>1169</v>
      </c>
      <c r="D384" s="139" t="s">
        <v>844</v>
      </c>
      <c r="E384" s="139" t="s">
        <v>1896</v>
      </c>
      <c r="F384" s="138">
        <v>300010001</v>
      </c>
      <c r="G384" s="139" t="s">
        <v>1170</v>
      </c>
      <c r="H384" s="138">
        <v>4</v>
      </c>
      <c r="I384" s="139" t="s">
        <v>1171</v>
      </c>
      <c r="J384" s="138" t="s">
        <v>1105</v>
      </c>
      <c r="K384" s="138">
        <v>41</v>
      </c>
      <c r="L384" s="139" t="s">
        <v>1723</v>
      </c>
      <c r="M384" s="139" t="s">
        <v>572</v>
      </c>
      <c r="N384" s="138">
        <v>4102</v>
      </c>
      <c r="O384" s="139" t="s">
        <v>1724</v>
      </c>
      <c r="P384" s="138">
        <v>4102041</v>
      </c>
      <c r="Q384" s="139" t="s">
        <v>1728</v>
      </c>
      <c r="R384" s="138">
        <v>410204103</v>
      </c>
      <c r="S384" s="139" t="s">
        <v>1104</v>
      </c>
      <c r="T384" s="140" t="s">
        <v>1897</v>
      </c>
      <c r="U384" s="139">
        <v>4</v>
      </c>
      <c r="V384" s="139">
        <v>4</v>
      </c>
      <c r="W384" s="139" t="s">
        <v>574</v>
      </c>
      <c r="X384" s="139" t="s">
        <v>1980</v>
      </c>
      <c r="Y384" s="138">
        <v>0</v>
      </c>
      <c r="Z384" s="138">
        <v>2</v>
      </c>
      <c r="AA384" s="138">
        <v>1</v>
      </c>
      <c r="AB384" s="138">
        <v>1</v>
      </c>
      <c r="AC384" s="138">
        <v>4</v>
      </c>
      <c r="AD384" s="139"/>
      <c r="AE384" s="139">
        <v>1327472196</v>
      </c>
      <c r="AF384" s="139">
        <v>663736098</v>
      </c>
      <c r="AG384" s="139">
        <v>663736098</v>
      </c>
      <c r="AH384" s="74">
        <v>2654944392</v>
      </c>
      <c r="AI384" s="124"/>
      <c r="AJ384" s="76"/>
      <c r="AK384" s="128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</row>
    <row r="385" spans="1:51" s="60" customFormat="1" ht="29.25" hidden="1" customHeight="1" x14ac:dyDescent="0.3">
      <c r="A385" s="82">
        <f t="shared" si="5"/>
        <v>383</v>
      </c>
      <c r="B385" s="138">
        <v>68081</v>
      </c>
      <c r="C385" s="139" t="s">
        <v>1169</v>
      </c>
      <c r="D385" s="139" t="s">
        <v>844</v>
      </c>
      <c r="E385" s="139" t="s">
        <v>1107</v>
      </c>
      <c r="F385" s="138">
        <v>60020001</v>
      </c>
      <c r="G385" s="139" t="s">
        <v>1535</v>
      </c>
      <c r="H385" s="138">
        <v>489</v>
      </c>
      <c r="I385" s="139" t="s">
        <v>1362</v>
      </c>
      <c r="J385" s="138" t="s">
        <v>1898</v>
      </c>
      <c r="K385" s="138">
        <v>41</v>
      </c>
      <c r="L385" s="139" t="s">
        <v>1723</v>
      </c>
      <c r="M385" s="139" t="s">
        <v>572</v>
      </c>
      <c r="N385" s="138">
        <v>4102</v>
      </c>
      <c r="O385" s="139" t="s">
        <v>1724</v>
      </c>
      <c r="P385" s="138">
        <v>4102043</v>
      </c>
      <c r="Q385" s="139" t="s">
        <v>1729</v>
      </c>
      <c r="R385" s="138">
        <v>410204300</v>
      </c>
      <c r="S385" s="139" t="s">
        <v>1659</v>
      </c>
      <c r="T385" s="140" t="s">
        <v>1899</v>
      </c>
      <c r="U385" s="139">
        <v>5295</v>
      </c>
      <c r="V385" s="139">
        <v>8000</v>
      </c>
      <c r="W385" s="139" t="s">
        <v>574</v>
      </c>
      <c r="X385" s="139" t="s">
        <v>1980</v>
      </c>
      <c r="Y385" s="138">
        <v>2000</v>
      </c>
      <c r="Z385" s="138">
        <v>2000</v>
      </c>
      <c r="AA385" s="138">
        <v>2000</v>
      </c>
      <c r="AB385" s="138">
        <v>2000</v>
      </c>
      <c r="AC385" s="138">
        <v>8000</v>
      </c>
      <c r="AD385" s="139">
        <v>623132731</v>
      </c>
      <c r="AE385" s="139">
        <v>623132731</v>
      </c>
      <c r="AF385" s="139">
        <v>623132731</v>
      </c>
      <c r="AG385" s="139">
        <v>623132731</v>
      </c>
      <c r="AH385" s="74">
        <v>2492530924</v>
      </c>
      <c r="AI385" s="124"/>
      <c r="AJ385" s="76"/>
      <c r="AK385" s="128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</row>
    <row r="386" spans="1:51" s="60" customFormat="1" ht="29.25" hidden="1" customHeight="1" x14ac:dyDescent="0.3">
      <c r="A386" s="82">
        <f t="shared" si="5"/>
        <v>384</v>
      </c>
      <c r="B386" s="138">
        <v>68081</v>
      </c>
      <c r="C386" s="139" t="s">
        <v>1169</v>
      </c>
      <c r="D386" s="139" t="s">
        <v>844</v>
      </c>
      <c r="E386" s="139" t="s">
        <v>1109</v>
      </c>
      <c r="F386" s="138">
        <v>270040002</v>
      </c>
      <c r="G386" s="139" t="s">
        <v>1734</v>
      </c>
      <c r="H386" s="138" t="s">
        <v>738</v>
      </c>
      <c r="I386" s="139" t="s">
        <v>1568</v>
      </c>
      <c r="J386" s="138" t="s">
        <v>738</v>
      </c>
      <c r="K386" s="138">
        <v>41</v>
      </c>
      <c r="L386" s="139" t="s">
        <v>1723</v>
      </c>
      <c r="M386" s="139" t="s">
        <v>572</v>
      </c>
      <c r="N386" s="138">
        <v>4102</v>
      </c>
      <c r="O386" s="139" t="s">
        <v>1724</v>
      </c>
      <c r="P386" s="138">
        <v>4102052</v>
      </c>
      <c r="Q386" s="139" t="s">
        <v>1730</v>
      </c>
      <c r="R386" s="138">
        <v>410205200</v>
      </c>
      <c r="S386" s="139" t="s">
        <v>1731</v>
      </c>
      <c r="T386" s="140" t="s">
        <v>1900</v>
      </c>
      <c r="U386" s="139">
        <v>12454</v>
      </c>
      <c r="V386" s="139">
        <v>14000</v>
      </c>
      <c r="W386" s="139" t="s">
        <v>574</v>
      </c>
      <c r="X386" s="139" t="s">
        <v>1980</v>
      </c>
      <c r="Y386" s="138">
        <v>3500</v>
      </c>
      <c r="Z386" s="138">
        <v>3500</v>
      </c>
      <c r="AA386" s="138">
        <v>3500</v>
      </c>
      <c r="AB386" s="138">
        <v>3500</v>
      </c>
      <c r="AC386" s="138">
        <v>14000</v>
      </c>
      <c r="AD386" s="139">
        <v>431324786.5</v>
      </c>
      <c r="AE386" s="139">
        <v>431324786.5</v>
      </c>
      <c r="AF386" s="139">
        <v>431324786.5</v>
      </c>
      <c r="AG386" s="139">
        <v>431324786.5</v>
      </c>
      <c r="AH386" s="74">
        <v>1725299146</v>
      </c>
      <c r="AI386" s="124"/>
      <c r="AJ386" s="76"/>
      <c r="AK386" s="128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</row>
    <row r="387" spans="1:51" s="60" customFormat="1" ht="29.25" hidden="1" customHeight="1" x14ac:dyDescent="0.3">
      <c r="A387" s="82">
        <f t="shared" si="5"/>
        <v>385</v>
      </c>
      <c r="B387" s="138">
        <v>68081</v>
      </c>
      <c r="C387" s="139" t="s">
        <v>1169</v>
      </c>
      <c r="D387" s="139" t="s">
        <v>1002</v>
      </c>
      <c r="E387" s="139" t="s">
        <v>1107</v>
      </c>
      <c r="F387" s="138">
        <v>270040002</v>
      </c>
      <c r="G387" s="139" t="s">
        <v>1734</v>
      </c>
      <c r="H387" s="138">
        <v>21</v>
      </c>
      <c r="I387" s="139" t="s">
        <v>1568</v>
      </c>
      <c r="J387" s="138">
        <v>44</v>
      </c>
      <c r="K387" s="138">
        <v>41</v>
      </c>
      <c r="L387" s="139" t="s">
        <v>1723</v>
      </c>
      <c r="M387" s="139" t="s">
        <v>623</v>
      </c>
      <c r="N387" s="138">
        <v>4102</v>
      </c>
      <c r="O387" s="139" t="s">
        <v>1724</v>
      </c>
      <c r="P387" s="138">
        <v>4102046</v>
      </c>
      <c r="Q387" s="139" t="s">
        <v>1732</v>
      </c>
      <c r="R387" s="138">
        <v>410204600</v>
      </c>
      <c r="S387" s="139" t="s">
        <v>1733</v>
      </c>
      <c r="T387" s="140" t="s">
        <v>1901</v>
      </c>
      <c r="U387" s="139">
        <v>4</v>
      </c>
      <c r="V387" s="139">
        <v>8</v>
      </c>
      <c r="W387" s="139" t="s">
        <v>591</v>
      </c>
      <c r="X387" s="139" t="s">
        <v>1980</v>
      </c>
      <c r="Y387" s="138">
        <v>2</v>
      </c>
      <c r="Z387" s="138">
        <v>2</v>
      </c>
      <c r="AA387" s="138">
        <v>2</v>
      </c>
      <c r="AB387" s="138">
        <v>2</v>
      </c>
      <c r="AC387" s="138">
        <v>8</v>
      </c>
      <c r="AD387" s="139">
        <v>100310644.09999999</v>
      </c>
      <c r="AE387" s="139">
        <v>100310644.09999999</v>
      </c>
      <c r="AF387" s="139">
        <v>100310644.09999999</v>
      </c>
      <c r="AG387" s="139">
        <v>100310644.09999999</v>
      </c>
      <c r="AH387" s="74">
        <v>401242576.39999998</v>
      </c>
      <c r="AI387" s="126"/>
      <c r="AJ387" s="76"/>
      <c r="AK387" s="128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</row>
    <row r="388" spans="1:51" s="60" customFormat="1" ht="29.25" hidden="1" customHeight="1" x14ac:dyDescent="0.3">
      <c r="A388" s="82">
        <f t="shared" si="5"/>
        <v>386</v>
      </c>
      <c r="B388" s="138">
        <v>68081</v>
      </c>
      <c r="C388" s="139" t="s">
        <v>1169</v>
      </c>
      <c r="D388" s="139" t="s">
        <v>1002</v>
      </c>
      <c r="E388" s="139" t="s">
        <v>1109</v>
      </c>
      <c r="F388" s="138">
        <v>270040002</v>
      </c>
      <c r="G388" s="139" t="s">
        <v>1734</v>
      </c>
      <c r="H388" s="138">
        <v>60857</v>
      </c>
      <c r="I388" s="139" t="s">
        <v>1568</v>
      </c>
      <c r="J388" s="138">
        <v>10010</v>
      </c>
      <c r="K388" s="138">
        <v>41</v>
      </c>
      <c r="L388" s="139" t="s">
        <v>1723</v>
      </c>
      <c r="M388" s="139" t="s">
        <v>572</v>
      </c>
      <c r="N388" s="138">
        <v>4102</v>
      </c>
      <c r="O388" s="139" t="s">
        <v>1724</v>
      </c>
      <c r="P388" s="138">
        <v>4102046</v>
      </c>
      <c r="Q388" s="139" t="s">
        <v>1732</v>
      </c>
      <c r="R388" s="138">
        <v>410204600</v>
      </c>
      <c r="S388" s="139" t="s">
        <v>1733</v>
      </c>
      <c r="T388" s="140" t="s">
        <v>1110</v>
      </c>
      <c r="U388" s="139">
        <v>7</v>
      </c>
      <c r="V388" s="139">
        <v>8</v>
      </c>
      <c r="W388" s="139" t="s">
        <v>591</v>
      </c>
      <c r="X388" s="139" t="s">
        <v>1980</v>
      </c>
      <c r="Y388" s="138">
        <v>2</v>
      </c>
      <c r="Z388" s="138">
        <v>2</v>
      </c>
      <c r="AA388" s="138">
        <v>2</v>
      </c>
      <c r="AB388" s="138">
        <v>2</v>
      </c>
      <c r="AC388" s="138">
        <v>8</v>
      </c>
      <c r="AD388" s="139">
        <v>93888554.5</v>
      </c>
      <c r="AE388" s="139">
        <v>93888554.5</v>
      </c>
      <c r="AF388" s="139">
        <v>93888554.5</v>
      </c>
      <c r="AG388" s="139">
        <v>93888554.5</v>
      </c>
      <c r="AH388" s="74">
        <v>375554218</v>
      </c>
      <c r="AI388" s="126"/>
      <c r="AJ388" s="76"/>
      <c r="AK388" s="128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</row>
    <row r="389" spans="1:51" s="60" customFormat="1" ht="29.25" hidden="1" customHeight="1" x14ac:dyDescent="0.3">
      <c r="A389" s="82">
        <f t="shared" ref="A389:A435" si="6">A388+1</f>
        <v>387</v>
      </c>
      <c r="B389" s="138">
        <v>68081</v>
      </c>
      <c r="C389" s="139" t="s">
        <v>1169</v>
      </c>
      <c r="D389" s="139" t="s">
        <v>844</v>
      </c>
      <c r="E389" s="139" t="s">
        <v>1896</v>
      </c>
      <c r="F389" s="138">
        <v>300010001</v>
      </c>
      <c r="G389" s="139" t="s">
        <v>1170</v>
      </c>
      <c r="H389" s="138">
        <v>60857</v>
      </c>
      <c r="I389" s="139" t="s">
        <v>1171</v>
      </c>
      <c r="J389" s="138">
        <v>10010</v>
      </c>
      <c r="K389" s="138">
        <v>41</v>
      </c>
      <c r="L389" s="139" t="s">
        <v>1723</v>
      </c>
      <c r="M389" s="139" t="s">
        <v>572</v>
      </c>
      <c r="N389" s="138">
        <v>4102</v>
      </c>
      <c r="O389" s="139" t="s">
        <v>1724</v>
      </c>
      <c r="P389" s="138">
        <v>4102041</v>
      </c>
      <c r="Q389" s="139" t="s">
        <v>1728</v>
      </c>
      <c r="R389" s="138">
        <v>410204103</v>
      </c>
      <c r="S389" s="139" t="s">
        <v>1104</v>
      </c>
      <c r="T389" s="140" t="s">
        <v>1111</v>
      </c>
      <c r="U389" s="139">
        <v>4</v>
      </c>
      <c r="V389" s="139">
        <v>4</v>
      </c>
      <c r="W389" s="139" t="s">
        <v>574</v>
      </c>
      <c r="X389" s="139" t="s">
        <v>1980</v>
      </c>
      <c r="Y389" s="138">
        <v>1</v>
      </c>
      <c r="Z389" s="138">
        <v>1</v>
      </c>
      <c r="AA389" s="138">
        <v>1</v>
      </c>
      <c r="AB389" s="138">
        <v>1</v>
      </c>
      <c r="AC389" s="138">
        <v>4</v>
      </c>
      <c r="AD389" s="139">
        <v>0</v>
      </c>
      <c r="AE389" s="139">
        <v>1265738360</v>
      </c>
      <c r="AF389" s="139">
        <v>632869180</v>
      </c>
      <c r="AG389" s="139">
        <v>632869180</v>
      </c>
      <c r="AH389" s="74">
        <v>2531476720</v>
      </c>
      <c r="AI389" s="124"/>
      <c r="AJ389" s="76"/>
      <c r="AK389" s="128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</row>
    <row r="390" spans="1:51" s="60" customFormat="1" ht="29.25" hidden="1" customHeight="1" x14ac:dyDescent="0.3">
      <c r="A390" s="82">
        <f t="shared" si="6"/>
        <v>388</v>
      </c>
      <c r="B390" s="138">
        <v>68081</v>
      </c>
      <c r="C390" s="139" t="s">
        <v>1169</v>
      </c>
      <c r="D390" s="139" t="s">
        <v>844</v>
      </c>
      <c r="E390" s="139" t="s">
        <v>1902</v>
      </c>
      <c r="F390" s="138">
        <v>300010019</v>
      </c>
      <c r="G390" s="139" t="s">
        <v>1265</v>
      </c>
      <c r="H390" s="138">
        <v>250</v>
      </c>
      <c r="I390" s="139" t="s">
        <v>1171</v>
      </c>
      <c r="J390" s="138">
        <v>250</v>
      </c>
      <c r="K390" s="138">
        <v>41</v>
      </c>
      <c r="L390" s="139" t="s">
        <v>1723</v>
      </c>
      <c r="M390" s="139" t="s">
        <v>744</v>
      </c>
      <c r="N390" s="138">
        <v>4103</v>
      </c>
      <c r="O390" s="139" t="s">
        <v>1735</v>
      </c>
      <c r="P390" s="138">
        <v>4103052</v>
      </c>
      <c r="Q390" s="139" t="s">
        <v>1736</v>
      </c>
      <c r="R390" s="138">
        <v>410305201</v>
      </c>
      <c r="S390" s="139" t="s">
        <v>508</v>
      </c>
      <c r="T390" s="140" t="s">
        <v>1903</v>
      </c>
      <c r="U390" s="139">
        <v>250</v>
      </c>
      <c r="V390" s="139">
        <v>250</v>
      </c>
      <c r="W390" s="139" t="s">
        <v>574</v>
      </c>
      <c r="X390" s="139" t="s">
        <v>1980</v>
      </c>
      <c r="Y390" s="138">
        <v>63</v>
      </c>
      <c r="Z390" s="138">
        <v>63</v>
      </c>
      <c r="AA390" s="138">
        <v>63</v>
      </c>
      <c r="AB390" s="138">
        <v>61</v>
      </c>
      <c r="AC390" s="138">
        <v>250</v>
      </c>
      <c r="AD390" s="139">
        <v>151711108</v>
      </c>
      <c r="AE390" s="139">
        <v>151711108</v>
      </c>
      <c r="AF390" s="139">
        <v>151711108</v>
      </c>
      <c r="AG390" s="139">
        <v>151711108</v>
      </c>
      <c r="AH390" s="74">
        <v>606844432</v>
      </c>
      <c r="AI390" s="124"/>
      <c r="AJ390" s="76"/>
      <c r="AK390" s="128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</row>
    <row r="391" spans="1:51" s="60" customFormat="1" ht="29.25" hidden="1" customHeight="1" x14ac:dyDescent="0.3">
      <c r="A391" s="82">
        <f t="shared" si="6"/>
        <v>389</v>
      </c>
      <c r="B391" s="138">
        <v>68081</v>
      </c>
      <c r="C391" s="139" t="s">
        <v>1169</v>
      </c>
      <c r="D391" s="139" t="s">
        <v>844</v>
      </c>
      <c r="E391" s="139" t="s">
        <v>1904</v>
      </c>
      <c r="F391" s="138">
        <v>20100045</v>
      </c>
      <c r="G391" s="139" t="s">
        <v>1905</v>
      </c>
      <c r="H391" s="138">
        <v>800</v>
      </c>
      <c r="I391" s="139" t="s">
        <v>574</v>
      </c>
      <c r="J391" s="138">
        <v>880</v>
      </c>
      <c r="K391" s="138">
        <v>41</v>
      </c>
      <c r="L391" s="139" t="s">
        <v>1723</v>
      </c>
      <c r="M391" s="139" t="s">
        <v>572</v>
      </c>
      <c r="N391" s="138">
        <v>4103</v>
      </c>
      <c r="O391" s="139" t="s">
        <v>1735</v>
      </c>
      <c r="P391" s="138">
        <v>4103052</v>
      </c>
      <c r="Q391" s="139" t="s">
        <v>1736</v>
      </c>
      <c r="R391" s="138">
        <v>410305200</v>
      </c>
      <c r="S391" s="139" t="s">
        <v>504</v>
      </c>
      <c r="T391" s="140" t="s">
        <v>1112</v>
      </c>
      <c r="U391" s="139">
        <v>600</v>
      </c>
      <c r="V391" s="139">
        <v>1000</v>
      </c>
      <c r="W391" s="139" t="s">
        <v>574</v>
      </c>
      <c r="X391" s="139" t="s">
        <v>1980</v>
      </c>
      <c r="Y391" s="138">
        <v>250</v>
      </c>
      <c r="Z391" s="138">
        <v>250</v>
      </c>
      <c r="AA391" s="138">
        <v>250</v>
      </c>
      <c r="AB391" s="138">
        <v>250</v>
      </c>
      <c r="AC391" s="138">
        <v>1000</v>
      </c>
      <c r="AD391" s="139">
        <v>15171110.75</v>
      </c>
      <c r="AE391" s="139">
        <v>15171110.75</v>
      </c>
      <c r="AF391" s="139">
        <v>15171110.75</v>
      </c>
      <c r="AG391" s="139">
        <v>15171110.75</v>
      </c>
      <c r="AH391" s="74">
        <v>60684443</v>
      </c>
      <c r="AI391" s="124"/>
      <c r="AJ391" s="76"/>
      <c r="AK391" s="128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</row>
    <row r="392" spans="1:51" s="60" customFormat="1" ht="29.25" hidden="1" customHeight="1" x14ac:dyDescent="0.3">
      <c r="A392" s="82">
        <f t="shared" si="6"/>
        <v>390</v>
      </c>
      <c r="B392" s="138">
        <v>68081</v>
      </c>
      <c r="C392" s="139" t="s">
        <v>1169</v>
      </c>
      <c r="D392" s="139" t="s">
        <v>844</v>
      </c>
      <c r="E392" s="139" t="s">
        <v>1906</v>
      </c>
      <c r="F392" s="138">
        <v>300010021</v>
      </c>
      <c r="G392" s="139" t="s">
        <v>1907</v>
      </c>
      <c r="H392" s="138">
        <v>0</v>
      </c>
      <c r="I392" s="139" t="s">
        <v>1171</v>
      </c>
      <c r="J392" s="138">
        <v>5</v>
      </c>
      <c r="K392" s="138">
        <v>41</v>
      </c>
      <c r="L392" s="139" t="s">
        <v>1723</v>
      </c>
      <c r="M392" s="139" t="s">
        <v>623</v>
      </c>
      <c r="N392" s="138">
        <v>4103</v>
      </c>
      <c r="O392" s="139" t="s">
        <v>1735</v>
      </c>
      <c r="P392" s="138">
        <v>4103064</v>
      </c>
      <c r="Q392" s="139" t="s">
        <v>1737</v>
      </c>
      <c r="R392" s="138">
        <v>410306400</v>
      </c>
      <c r="S392" s="139" t="s">
        <v>1113</v>
      </c>
      <c r="T392" s="140" t="s">
        <v>1908</v>
      </c>
      <c r="U392" s="139">
        <v>0</v>
      </c>
      <c r="V392" s="139">
        <v>4</v>
      </c>
      <c r="W392" s="139" t="s">
        <v>574</v>
      </c>
      <c r="X392" s="139" t="s">
        <v>1980</v>
      </c>
      <c r="Y392" s="138">
        <v>1</v>
      </c>
      <c r="Z392" s="138">
        <v>1</v>
      </c>
      <c r="AA392" s="138">
        <v>1</v>
      </c>
      <c r="AB392" s="138">
        <v>1</v>
      </c>
      <c r="AC392" s="138">
        <v>4</v>
      </c>
      <c r="AD392" s="139">
        <v>9102666.5</v>
      </c>
      <c r="AE392" s="139">
        <v>9102666.5</v>
      </c>
      <c r="AF392" s="139">
        <v>9102666.5</v>
      </c>
      <c r="AG392" s="139">
        <v>9102666.5</v>
      </c>
      <c r="AH392" s="74">
        <v>36410666</v>
      </c>
      <c r="AI392" s="124"/>
      <c r="AJ392" s="76"/>
      <c r="AK392" s="128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</row>
    <row r="393" spans="1:51" s="60" customFormat="1" ht="29.25" hidden="1" customHeight="1" x14ac:dyDescent="0.3">
      <c r="A393" s="82">
        <f t="shared" si="6"/>
        <v>391</v>
      </c>
      <c r="B393" s="138">
        <v>68081</v>
      </c>
      <c r="C393" s="139" t="s">
        <v>1169</v>
      </c>
      <c r="D393" s="139" t="s">
        <v>844</v>
      </c>
      <c r="E393" s="139" t="s">
        <v>1909</v>
      </c>
      <c r="F393" s="138">
        <v>270010001</v>
      </c>
      <c r="G393" s="139" t="s">
        <v>1079</v>
      </c>
      <c r="H393" s="138">
        <v>1</v>
      </c>
      <c r="I393" s="139" t="s">
        <v>574</v>
      </c>
      <c r="J393" s="138">
        <v>5</v>
      </c>
      <c r="K393" s="138">
        <v>41</v>
      </c>
      <c r="L393" s="139" t="s">
        <v>1723</v>
      </c>
      <c r="M393" s="139"/>
      <c r="N393" s="138">
        <v>4103</v>
      </c>
      <c r="O393" s="139" t="s">
        <v>1735</v>
      </c>
      <c r="P393" s="138">
        <v>4103027</v>
      </c>
      <c r="Q393" s="139" t="s">
        <v>1114</v>
      </c>
      <c r="R393" s="138">
        <v>410302700</v>
      </c>
      <c r="S393" s="139" t="s">
        <v>1114</v>
      </c>
      <c r="T393" s="140" t="s">
        <v>1910</v>
      </c>
      <c r="U393" s="139">
        <v>0</v>
      </c>
      <c r="V393" s="139">
        <v>1</v>
      </c>
      <c r="W393" s="139" t="s">
        <v>574</v>
      </c>
      <c r="X393" s="139" t="s">
        <v>1980</v>
      </c>
      <c r="Y393" s="138">
        <v>1</v>
      </c>
      <c r="Z393" s="138">
        <v>1</v>
      </c>
      <c r="AA393" s="138">
        <v>1</v>
      </c>
      <c r="AB393" s="138">
        <v>1</v>
      </c>
      <c r="AC393" s="138">
        <v>1</v>
      </c>
      <c r="AD393" s="139">
        <v>9481944.25</v>
      </c>
      <c r="AE393" s="139">
        <v>9481944.25</v>
      </c>
      <c r="AF393" s="139">
        <v>9481944.25</v>
      </c>
      <c r="AG393" s="139">
        <v>9481944.25</v>
      </c>
      <c r="AH393" s="74">
        <v>37927777</v>
      </c>
      <c r="AI393" s="124"/>
      <c r="AJ393" s="76"/>
      <c r="AK393" s="128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</row>
    <row r="394" spans="1:51" s="60" customFormat="1" ht="29.25" hidden="1" customHeight="1" x14ac:dyDescent="0.3">
      <c r="A394" s="82">
        <f t="shared" si="6"/>
        <v>392</v>
      </c>
      <c r="B394" s="138">
        <v>68081</v>
      </c>
      <c r="C394" s="139" t="s">
        <v>1169</v>
      </c>
      <c r="D394" s="139" t="s">
        <v>1002</v>
      </c>
      <c r="E394" s="139" t="s">
        <v>1911</v>
      </c>
      <c r="F394" s="138">
        <v>20100042</v>
      </c>
      <c r="G394" s="139" t="s">
        <v>1738</v>
      </c>
      <c r="H394" s="138"/>
      <c r="I394" s="139" t="s">
        <v>1171</v>
      </c>
      <c r="J394" s="138"/>
      <c r="K394" s="138">
        <v>41</v>
      </c>
      <c r="L394" s="139" t="s">
        <v>1723</v>
      </c>
      <c r="M394" s="139"/>
      <c r="N394" s="138">
        <v>4103</v>
      </c>
      <c r="O394" s="139" t="s">
        <v>1735</v>
      </c>
      <c r="P394" s="138">
        <v>4103005</v>
      </c>
      <c r="Q394" s="139" t="s">
        <v>1739</v>
      </c>
      <c r="R394" s="138">
        <v>410300500</v>
      </c>
      <c r="S394" s="139" t="s">
        <v>1740</v>
      </c>
      <c r="T394" s="140" t="s">
        <v>1116</v>
      </c>
      <c r="U394" s="139">
        <v>0</v>
      </c>
      <c r="V394" s="139">
        <v>1</v>
      </c>
      <c r="W394" s="139" t="s">
        <v>574</v>
      </c>
      <c r="X394" s="139" t="s">
        <v>1980</v>
      </c>
      <c r="Y394" s="138">
        <v>0</v>
      </c>
      <c r="Z394" s="138">
        <v>1</v>
      </c>
      <c r="AA394" s="138">
        <v>1</v>
      </c>
      <c r="AB394" s="138">
        <v>1</v>
      </c>
      <c r="AC394" s="138">
        <v>1</v>
      </c>
      <c r="AD394" s="139">
        <v>0</v>
      </c>
      <c r="AE394" s="139">
        <v>450769871.92572832</v>
      </c>
      <c r="AF394" s="139">
        <v>225384935.96286416</v>
      </c>
      <c r="AG394" s="139">
        <v>225384935.96286416</v>
      </c>
      <c r="AH394" s="74">
        <v>901539743.85145664</v>
      </c>
      <c r="AI394" s="124"/>
      <c r="AJ394" s="76"/>
      <c r="AK394" s="12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</row>
    <row r="395" spans="1:51" s="60" customFormat="1" ht="29.25" hidden="1" customHeight="1" x14ac:dyDescent="0.3">
      <c r="A395" s="82">
        <f t="shared" si="6"/>
        <v>393</v>
      </c>
      <c r="B395" s="138">
        <v>68081</v>
      </c>
      <c r="C395" s="139" t="s">
        <v>1169</v>
      </c>
      <c r="D395" s="139" t="s">
        <v>844</v>
      </c>
      <c r="E395" s="139" t="s">
        <v>1906</v>
      </c>
      <c r="F395" s="138">
        <v>300010021</v>
      </c>
      <c r="G395" s="139" t="s">
        <v>1907</v>
      </c>
      <c r="H395" s="138">
        <v>0</v>
      </c>
      <c r="I395" s="139" t="s">
        <v>1171</v>
      </c>
      <c r="J395" s="138">
        <v>1</v>
      </c>
      <c r="K395" s="138">
        <v>41</v>
      </c>
      <c r="L395" s="139" t="s">
        <v>1723</v>
      </c>
      <c r="M395" s="139" t="s">
        <v>623</v>
      </c>
      <c r="N395" s="138">
        <v>4103</v>
      </c>
      <c r="O395" s="139" t="s">
        <v>1735</v>
      </c>
      <c r="P395" s="138">
        <v>4103052</v>
      </c>
      <c r="Q395" s="139" t="s">
        <v>1736</v>
      </c>
      <c r="R395" s="138">
        <v>410305200</v>
      </c>
      <c r="S395" s="139" t="s">
        <v>504</v>
      </c>
      <c r="T395" s="140" t="s">
        <v>1117</v>
      </c>
      <c r="U395" s="139">
        <v>0</v>
      </c>
      <c r="V395" s="139">
        <v>100</v>
      </c>
      <c r="W395" s="139" t="s">
        <v>574</v>
      </c>
      <c r="X395" s="139" t="s">
        <v>1980</v>
      </c>
      <c r="Y395" s="138">
        <v>25</v>
      </c>
      <c r="Z395" s="138">
        <v>25</v>
      </c>
      <c r="AA395" s="138">
        <v>25</v>
      </c>
      <c r="AB395" s="138">
        <v>25</v>
      </c>
      <c r="AC395" s="138">
        <v>100</v>
      </c>
      <c r="AD395" s="139">
        <v>151711108</v>
      </c>
      <c r="AE395" s="139">
        <v>151711108</v>
      </c>
      <c r="AF395" s="139">
        <v>151711108</v>
      </c>
      <c r="AG395" s="139">
        <v>151711108</v>
      </c>
      <c r="AH395" s="74">
        <v>606844432</v>
      </c>
      <c r="AI395" s="124"/>
      <c r="AJ395" s="76"/>
      <c r="AK395" s="128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</row>
    <row r="396" spans="1:51" s="60" customFormat="1" ht="29.25" hidden="1" customHeight="1" x14ac:dyDescent="0.3">
      <c r="A396" s="82">
        <f t="shared" si="6"/>
        <v>394</v>
      </c>
      <c r="B396" s="138">
        <v>68081</v>
      </c>
      <c r="C396" s="139" t="s">
        <v>1169</v>
      </c>
      <c r="D396" s="139" t="s">
        <v>844</v>
      </c>
      <c r="E396" s="139" t="s">
        <v>1912</v>
      </c>
      <c r="F396" s="138">
        <v>40040003</v>
      </c>
      <c r="G396" s="139" t="s">
        <v>1670</v>
      </c>
      <c r="H396" s="138">
        <v>0</v>
      </c>
      <c r="I396" s="139" t="s">
        <v>591</v>
      </c>
      <c r="J396" s="138">
        <v>40</v>
      </c>
      <c r="K396" s="138">
        <v>41</v>
      </c>
      <c r="L396" s="139" t="s">
        <v>1723</v>
      </c>
      <c r="M396" s="139" t="s">
        <v>623</v>
      </c>
      <c r="N396" s="138">
        <v>4103</v>
      </c>
      <c r="O396" s="139" t="s">
        <v>1735</v>
      </c>
      <c r="P396" s="138">
        <v>4103050</v>
      </c>
      <c r="Q396" s="139" t="s">
        <v>1741</v>
      </c>
      <c r="R396" s="138">
        <v>410305007</v>
      </c>
      <c r="S396" s="139" t="s">
        <v>1120</v>
      </c>
      <c r="T396" s="140" t="s">
        <v>1119</v>
      </c>
      <c r="U396" s="139">
        <v>0</v>
      </c>
      <c r="V396" s="139">
        <v>40</v>
      </c>
      <c r="W396" s="139" t="s">
        <v>574</v>
      </c>
      <c r="X396" s="139" t="s">
        <v>1962</v>
      </c>
      <c r="Y396" s="138">
        <v>10</v>
      </c>
      <c r="Z396" s="138">
        <v>10</v>
      </c>
      <c r="AA396" s="138">
        <v>10</v>
      </c>
      <c r="AB396" s="138">
        <v>10</v>
      </c>
      <c r="AC396" s="138">
        <v>40</v>
      </c>
      <c r="AD396" s="139">
        <v>11378333</v>
      </c>
      <c r="AE396" s="139">
        <v>11378333</v>
      </c>
      <c r="AF396" s="139">
        <v>11378333</v>
      </c>
      <c r="AG396" s="139">
        <v>11378333</v>
      </c>
      <c r="AH396" s="74">
        <v>45513332</v>
      </c>
      <c r="AI396" s="124"/>
      <c r="AJ396" s="76"/>
      <c r="AK396" s="128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</row>
    <row r="397" spans="1:51" s="60" customFormat="1" ht="29.25" hidden="1" customHeight="1" x14ac:dyDescent="0.3">
      <c r="A397" s="82">
        <f t="shared" si="6"/>
        <v>395</v>
      </c>
      <c r="B397" s="138">
        <v>68081</v>
      </c>
      <c r="C397" s="139" t="s">
        <v>1169</v>
      </c>
      <c r="D397" s="139" t="s">
        <v>844</v>
      </c>
      <c r="E397" s="139" t="s">
        <v>1913</v>
      </c>
      <c r="F397" s="138">
        <v>270010001</v>
      </c>
      <c r="G397" s="139" t="s">
        <v>1079</v>
      </c>
      <c r="H397" s="138">
        <v>0</v>
      </c>
      <c r="I397" s="139" t="s">
        <v>574</v>
      </c>
      <c r="J397" s="138">
        <v>1</v>
      </c>
      <c r="K397" s="138">
        <v>41</v>
      </c>
      <c r="L397" s="139" t="s">
        <v>1723</v>
      </c>
      <c r="M397" s="139" t="s">
        <v>1106</v>
      </c>
      <c r="N397" s="138">
        <v>4103</v>
      </c>
      <c r="O397" s="139" t="s">
        <v>1735</v>
      </c>
      <c r="P397" s="138">
        <v>4103025</v>
      </c>
      <c r="Q397" s="139" t="s">
        <v>1122</v>
      </c>
      <c r="R397" s="138">
        <v>410302500</v>
      </c>
      <c r="S397" s="139" t="s">
        <v>1122</v>
      </c>
      <c r="T397" s="140" t="s">
        <v>1914</v>
      </c>
      <c r="U397" s="139">
        <v>0</v>
      </c>
      <c r="V397" s="139">
        <v>1</v>
      </c>
      <c r="W397" s="139" t="s">
        <v>591</v>
      </c>
      <c r="X397" s="139" t="s">
        <v>1962</v>
      </c>
      <c r="Y397" s="138">
        <v>1</v>
      </c>
      <c r="Z397" s="138">
        <v>1</v>
      </c>
      <c r="AA397" s="138">
        <v>1</v>
      </c>
      <c r="AB397" s="138">
        <v>1</v>
      </c>
      <c r="AC397" s="138">
        <v>1</v>
      </c>
      <c r="AD397" s="139">
        <v>379277770.25</v>
      </c>
      <c r="AE397" s="139">
        <v>379277770.25</v>
      </c>
      <c r="AF397" s="139">
        <v>379277770.25</v>
      </c>
      <c r="AG397" s="139">
        <v>379277770.25</v>
      </c>
      <c r="AH397" s="74">
        <v>1517111081</v>
      </c>
      <c r="AI397" s="124"/>
      <c r="AJ397" s="76"/>
      <c r="AK397" s="128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</row>
    <row r="398" spans="1:51" s="60" customFormat="1" ht="29.25" hidden="1" customHeight="1" x14ac:dyDescent="0.3">
      <c r="A398" s="82">
        <f t="shared" si="6"/>
        <v>396</v>
      </c>
      <c r="B398" s="138">
        <v>68081</v>
      </c>
      <c r="C398" s="139" t="s">
        <v>1169</v>
      </c>
      <c r="D398" s="139" t="s">
        <v>844</v>
      </c>
      <c r="E398" s="139" t="s">
        <v>1912</v>
      </c>
      <c r="F398" s="138">
        <v>270010002</v>
      </c>
      <c r="G398" s="139" t="s">
        <v>1915</v>
      </c>
      <c r="H398" s="138">
        <v>10</v>
      </c>
      <c r="I398" s="139" t="s">
        <v>574</v>
      </c>
      <c r="J398" s="138">
        <v>40</v>
      </c>
      <c r="K398" s="138">
        <v>41</v>
      </c>
      <c r="L398" s="139" t="s">
        <v>1723</v>
      </c>
      <c r="M398" s="139" t="s">
        <v>623</v>
      </c>
      <c r="N398" s="138">
        <v>4103</v>
      </c>
      <c r="O398" s="139" t="s">
        <v>1735</v>
      </c>
      <c r="P398" s="138">
        <v>4103050</v>
      </c>
      <c r="Q398" s="139" t="s">
        <v>1741</v>
      </c>
      <c r="R398" s="138">
        <v>410305007</v>
      </c>
      <c r="S398" s="139" t="s">
        <v>1120</v>
      </c>
      <c r="T398" s="140" t="s">
        <v>1124</v>
      </c>
      <c r="U398" s="139">
        <v>50</v>
      </c>
      <c r="V398" s="139">
        <v>100</v>
      </c>
      <c r="W398" s="139" t="s">
        <v>591</v>
      </c>
      <c r="X398" s="139" t="s">
        <v>1962</v>
      </c>
      <c r="Y398" s="138">
        <v>25</v>
      </c>
      <c r="Z398" s="138">
        <v>25</v>
      </c>
      <c r="AA398" s="138">
        <v>25</v>
      </c>
      <c r="AB398" s="138">
        <v>25</v>
      </c>
      <c r="AC398" s="138">
        <v>100</v>
      </c>
      <c r="AD398" s="139">
        <v>90153974.5</v>
      </c>
      <c r="AE398" s="139">
        <v>90153974.5</v>
      </c>
      <c r="AF398" s="139">
        <v>90153974.5</v>
      </c>
      <c r="AG398" s="139">
        <v>90153974.5</v>
      </c>
      <c r="AH398" s="74">
        <v>360615898</v>
      </c>
      <c r="AI398" s="124"/>
      <c r="AJ398" s="76"/>
      <c r="AK398" s="128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</row>
    <row r="399" spans="1:51" s="60" customFormat="1" ht="29.25" hidden="1" customHeight="1" x14ac:dyDescent="0.3">
      <c r="A399" s="82">
        <f t="shared" si="6"/>
        <v>397</v>
      </c>
      <c r="B399" s="138">
        <v>68081</v>
      </c>
      <c r="C399" s="139" t="s">
        <v>1169</v>
      </c>
      <c r="D399" s="139" t="s">
        <v>844</v>
      </c>
      <c r="E399" s="139" t="s">
        <v>1108</v>
      </c>
      <c r="F399" s="138">
        <v>270030001</v>
      </c>
      <c r="G399" s="153" t="s">
        <v>1893</v>
      </c>
      <c r="H399" s="138">
        <v>21</v>
      </c>
      <c r="I399" s="139" t="s">
        <v>574</v>
      </c>
      <c r="J399" s="138">
        <v>44</v>
      </c>
      <c r="K399" s="138">
        <v>41</v>
      </c>
      <c r="L399" s="139" t="s">
        <v>1723</v>
      </c>
      <c r="M399" s="139" t="s">
        <v>623</v>
      </c>
      <c r="N399" s="138">
        <v>4103</v>
      </c>
      <c r="O399" s="139" t="s">
        <v>1735</v>
      </c>
      <c r="P399" s="138">
        <v>4103052</v>
      </c>
      <c r="Q399" s="139" t="s">
        <v>1736</v>
      </c>
      <c r="R399" s="138">
        <v>410305201</v>
      </c>
      <c r="S399" s="139" t="s">
        <v>508</v>
      </c>
      <c r="T399" s="140" t="s">
        <v>1916</v>
      </c>
      <c r="U399" s="139">
        <v>21158</v>
      </c>
      <c r="V399" s="139">
        <v>15000</v>
      </c>
      <c r="W399" s="139" t="s">
        <v>591</v>
      </c>
      <c r="X399" s="139" t="s">
        <v>1981</v>
      </c>
      <c r="Y399" s="138">
        <v>3750</v>
      </c>
      <c r="Z399" s="138">
        <v>3750</v>
      </c>
      <c r="AA399" s="138">
        <v>3750</v>
      </c>
      <c r="AB399" s="138">
        <v>3750</v>
      </c>
      <c r="AC399" s="138">
        <v>15000</v>
      </c>
      <c r="AD399" s="139">
        <v>100887887</v>
      </c>
      <c r="AE399" s="139">
        <v>100887887</v>
      </c>
      <c r="AF399" s="139">
        <v>100887887</v>
      </c>
      <c r="AG399" s="139">
        <v>100887887</v>
      </c>
      <c r="AH399" s="74">
        <v>403551548</v>
      </c>
      <c r="AI399" s="124"/>
      <c r="AJ399" s="76"/>
      <c r="AK399" s="128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</row>
    <row r="400" spans="1:51" s="60" customFormat="1" ht="29.25" hidden="1" customHeight="1" x14ac:dyDescent="0.3">
      <c r="A400" s="82">
        <f t="shared" si="6"/>
        <v>398</v>
      </c>
      <c r="B400" s="138">
        <v>68081</v>
      </c>
      <c r="C400" s="139" t="s">
        <v>1169</v>
      </c>
      <c r="D400" s="139" t="s">
        <v>844</v>
      </c>
      <c r="E400" s="139" t="s">
        <v>1917</v>
      </c>
      <c r="F400" s="138">
        <v>300010024</v>
      </c>
      <c r="G400" s="139" t="s">
        <v>1918</v>
      </c>
      <c r="H400" s="138">
        <v>0</v>
      </c>
      <c r="I400" s="139" t="s">
        <v>1171</v>
      </c>
      <c r="J400" s="138">
        <v>3</v>
      </c>
      <c r="K400" s="138">
        <v>41</v>
      </c>
      <c r="L400" s="139" t="s">
        <v>1723</v>
      </c>
      <c r="M400" s="139" t="s">
        <v>623</v>
      </c>
      <c r="N400" s="138">
        <v>4103</v>
      </c>
      <c r="O400" s="139" t="s">
        <v>1735</v>
      </c>
      <c r="P400" s="138">
        <v>4103063</v>
      </c>
      <c r="Q400" s="139" t="s">
        <v>1274</v>
      </c>
      <c r="R400" s="138">
        <v>410306300</v>
      </c>
      <c r="S400" s="139" t="s">
        <v>1125</v>
      </c>
      <c r="T400" s="140" t="s">
        <v>1919</v>
      </c>
      <c r="U400" s="139">
        <v>3</v>
      </c>
      <c r="V400" s="139">
        <v>3</v>
      </c>
      <c r="W400" s="139" t="s">
        <v>591</v>
      </c>
      <c r="X400" s="139" t="s">
        <v>1982</v>
      </c>
      <c r="Y400" s="138">
        <v>0.75</v>
      </c>
      <c r="Z400" s="138">
        <v>0.75</v>
      </c>
      <c r="AA400" s="138">
        <v>0.75</v>
      </c>
      <c r="AB400" s="138">
        <v>0.75</v>
      </c>
      <c r="AC400" s="138">
        <v>3</v>
      </c>
      <c r="AD400" s="139">
        <v>28445832.75</v>
      </c>
      <c r="AE400" s="139">
        <v>28445832.75</v>
      </c>
      <c r="AF400" s="139">
        <v>28445832.75</v>
      </c>
      <c r="AG400" s="139">
        <v>28445832.75</v>
      </c>
      <c r="AH400" s="74">
        <v>113783331</v>
      </c>
      <c r="AI400" s="124"/>
      <c r="AJ400" s="76"/>
      <c r="AK400" s="128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</row>
    <row r="401" spans="1:51" s="60" customFormat="1" ht="29.25" hidden="1" customHeight="1" x14ac:dyDescent="0.3">
      <c r="A401" s="82">
        <f t="shared" si="6"/>
        <v>399</v>
      </c>
      <c r="B401" s="138">
        <v>68081</v>
      </c>
      <c r="C401" s="139" t="s">
        <v>1169</v>
      </c>
      <c r="D401" s="139" t="s">
        <v>844</v>
      </c>
      <c r="E401" s="139" t="s">
        <v>1133</v>
      </c>
      <c r="F401" s="138">
        <v>300010024</v>
      </c>
      <c r="G401" s="139" t="s">
        <v>1918</v>
      </c>
      <c r="H401" s="138">
        <v>0</v>
      </c>
      <c r="I401" s="139" t="s">
        <v>1171</v>
      </c>
      <c r="J401" s="138">
        <v>0</v>
      </c>
      <c r="K401" s="138">
        <v>41</v>
      </c>
      <c r="L401" s="139" t="s">
        <v>1723</v>
      </c>
      <c r="M401" s="139" t="s">
        <v>572</v>
      </c>
      <c r="N401" s="138">
        <v>4103</v>
      </c>
      <c r="O401" s="139" t="s">
        <v>1735</v>
      </c>
      <c r="P401" s="138">
        <v>4103063</v>
      </c>
      <c r="Q401" s="139" t="s">
        <v>1274</v>
      </c>
      <c r="R401" s="138">
        <v>410306301</v>
      </c>
      <c r="S401" s="139" t="s">
        <v>1742</v>
      </c>
      <c r="T401" s="140" t="s">
        <v>1126</v>
      </c>
      <c r="U401" s="139">
        <v>0</v>
      </c>
      <c r="V401" s="139">
        <v>1</v>
      </c>
      <c r="W401" s="139" t="s">
        <v>591</v>
      </c>
      <c r="X401" s="139" t="s">
        <v>1982</v>
      </c>
      <c r="Y401" s="138">
        <v>0</v>
      </c>
      <c r="Z401" s="138">
        <v>0</v>
      </c>
      <c r="AA401" s="138">
        <v>0</v>
      </c>
      <c r="AB401" s="138">
        <v>1</v>
      </c>
      <c r="AC401" s="138">
        <v>1</v>
      </c>
      <c r="AD401" s="139">
        <v>0</v>
      </c>
      <c r="AE401" s="139">
        <v>0</v>
      </c>
      <c r="AF401" s="139">
        <v>0</v>
      </c>
      <c r="AG401" s="139">
        <v>189638885</v>
      </c>
      <c r="AH401" s="74">
        <v>189638885</v>
      </c>
      <c r="AI401" s="124"/>
      <c r="AJ401" s="76"/>
      <c r="AK401" s="128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</row>
    <row r="402" spans="1:51" s="60" customFormat="1" ht="29.25" hidden="1" customHeight="1" x14ac:dyDescent="0.3">
      <c r="A402" s="82">
        <f t="shared" si="6"/>
        <v>400</v>
      </c>
      <c r="B402" s="138">
        <v>68081</v>
      </c>
      <c r="C402" s="139" t="s">
        <v>1169</v>
      </c>
      <c r="D402" s="139" t="s">
        <v>844</v>
      </c>
      <c r="E402" s="139" t="s">
        <v>1911</v>
      </c>
      <c r="F402" s="138">
        <v>120210007</v>
      </c>
      <c r="G402" s="139" t="s">
        <v>1920</v>
      </c>
      <c r="H402" s="138">
        <v>106</v>
      </c>
      <c r="I402" s="139" t="s">
        <v>1921</v>
      </c>
      <c r="J402" s="138">
        <v>120</v>
      </c>
      <c r="K402" s="138">
        <v>41</v>
      </c>
      <c r="L402" s="139" t="s">
        <v>1723</v>
      </c>
      <c r="M402" s="139" t="s">
        <v>623</v>
      </c>
      <c r="N402" s="138">
        <v>4103</v>
      </c>
      <c r="O402" s="139" t="s">
        <v>1735</v>
      </c>
      <c r="P402" s="138">
        <v>4103057</v>
      </c>
      <c r="Q402" s="139" t="s">
        <v>1743</v>
      </c>
      <c r="R402" s="138">
        <v>410305702</v>
      </c>
      <c r="S402" s="139" t="s">
        <v>1127</v>
      </c>
      <c r="T402" s="140" t="s">
        <v>1922</v>
      </c>
      <c r="U402" s="139">
        <v>106</v>
      </c>
      <c r="V402" s="139">
        <v>120</v>
      </c>
      <c r="W402" s="139" t="s">
        <v>591</v>
      </c>
      <c r="X402" s="139" t="s">
        <v>1980</v>
      </c>
      <c r="Y402" s="138">
        <v>30</v>
      </c>
      <c r="Z402" s="138">
        <v>30</v>
      </c>
      <c r="AA402" s="138">
        <v>30</v>
      </c>
      <c r="AB402" s="138">
        <v>30</v>
      </c>
      <c r="AC402" s="138">
        <v>120</v>
      </c>
      <c r="AD402" s="139">
        <v>87233887.25</v>
      </c>
      <c r="AE402" s="139">
        <v>87233887.25</v>
      </c>
      <c r="AF402" s="139">
        <v>87233887.25</v>
      </c>
      <c r="AG402" s="139">
        <v>87233887.25</v>
      </c>
      <c r="AH402" s="74">
        <v>348935549</v>
      </c>
      <c r="AI402" s="124"/>
      <c r="AJ402" s="76"/>
      <c r="AK402" s="128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</row>
    <row r="403" spans="1:51" s="60" customFormat="1" ht="29.25" hidden="1" customHeight="1" x14ac:dyDescent="0.3">
      <c r="A403" s="82">
        <f t="shared" si="6"/>
        <v>401</v>
      </c>
      <c r="B403" s="138">
        <v>68081</v>
      </c>
      <c r="C403" s="139" t="s">
        <v>1169</v>
      </c>
      <c r="D403" s="139" t="s">
        <v>844</v>
      </c>
      <c r="E403" s="139" t="s">
        <v>1130</v>
      </c>
      <c r="F403" s="138">
        <v>60020025</v>
      </c>
      <c r="G403" s="139" t="s">
        <v>1609</v>
      </c>
      <c r="H403" s="138" t="s">
        <v>1923</v>
      </c>
      <c r="I403" s="139" t="s">
        <v>806</v>
      </c>
      <c r="J403" s="138" t="s">
        <v>1129</v>
      </c>
      <c r="K403" s="138">
        <v>41</v>
      </c>
      <c r="L403" s="139" t="s">
        <v>1723</v>
      </c>
      <c r="M403" s="139" t="s">
        <v>1106</v>
      </c>
      <c r="N403" s="138">
        <v>4103</v>
      </c>
      <c r="O403" s="139" t="s">
        <v>1735</v>
      </c>
      <c r="P403" s="138">
        <v>4103052</v>
      </c>
      <c r="Q403" s="139" t="s">
        <v>1736</v>
      </c>
      <c r="R403" s="138">
        <v>410305200</v>
      </c>
      <c r="S403" s="139" t="s">
        <v>504</v>
      </c>
      <c r="T403" s="140" t="s">
        <v>1924</v>
      </c>
      <c r="U403" s="139">
        <v>16850</v>
      </c>
      <c r="V403" s="139">
        <v>18000</v>
      </c>
      <c r="W403" s="139" t="s">
        <v>591</v>
      </c>
      <c r="X403" s="139" t="s">
        <v>1980</v>
      </c>
      <c r="Y403" s="138">
        <v>4500</v>
      </c>
      <c r="Z403" s="138">
        <v>4500</v>
      </c>
      <c r="AA403" s="138">
        <v>4500</v>
      </c>
      <c r="AB403" s="138">
        <v>4500</v>
      </c>
      <c r="AC403" s="138">
        <v>18000</v>
      </c>
      <c r="AD403" s="139">
        <v>473191417.75</v>
      </c>
      <c r="AE403" s="139">
        <v>473191417.75</v>
      </c>
      <c r="AF403" s="139">
        <v>473191417.75</v>
      </c>
      <c r="AG403" s="139">
        <v>473191417.75</v>
      </c>
      <c r="AH403" s="74">
        <v>1892765671</v>
      </c>
      <c r="AI403" s="124"/>
      <c r="AJ403" s="76"/>
      <c r="AK403" s="128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</row>
    <row r="404" spans="1:51" s="60" customFormat="1" ht="29.25" hidden="1" customHeight="1" x14ac:dyDescent="0.3">
      <c r="A404" s="82">
        <f t="shared" si="6"/>
        <v>402</v>
      </c>
      <c r="B404" s="138">
        <v>68081</v>
      </c>
      <c r="C404" s="139" t="s">
        <v>1169</v>
      </c>
      <c r="D404" s="139" t="s">
        <v>844</v>
      </c>
      <c r="E404" s="139" t="s">
        <v>1896</v>
      </c>
      <c r="F404" s="138">
        <v>300010001</v>
      </c>
      <c r="G404" s="139" t="s">
        <v>1170</v>
      </c>
      <c r="H404" s="138">
        <v>68967</v>
      </c>
      <c r="I404" s="139" t="s">
        <v>1171</v>
      </c>
      <c r="J404" s="138">
        <v>13793</v>
      </c>
      <c r="K404" s="138">
        <v>41</v>
      </c>
      <c r="L404" s="139" t="s">
        <v>1723</v>
      </c>
      <c r="M404" s="139" t="s">
        <v>744</v>
      </c>
      <c r="N404" s="138">
        <v>4103</v>
      </c>
      <c r="O404" s="139" t="s">
        <v>1735</v>
      </c>
      <c r="P404" s="138">
        <v>4103052</v>
      </c>
      <c r="Q404" s="139" t="s">
        <v>1736</v>
      </c>
      <c r="R404" s="138">
        <v>410305200</v>
      </c>
      <c r="S404" s="139" t="s">
        <v>504</v>
      </c>
      <c r="T404" s="140" t="s">
        <v>1131</v>
      </c>
      <c r="U404" s="139">
        <v>43830</v>
      </c>
      <c r="V404" s="139">
        <v>43830</v>
      </c>
      <c r="W404" s="139" t="s">
        <v>591</v>
      </c>
      <c r="X404" s="139" t="s">
        <v>1980</v>
      </c>
      <c r="Y404" s="138">
        <v>10959</v>
      </c>
      <c r="Z404" s="138">
        <v>10957</v>
      </c>
      <c r="AA404" s="138">
        <v>10957</v>
      </c>
      <c r="AB404" s="138">
        <v>10957</v>
      </c>
      <c r="AC404" s="138">
        <v>43830</v>
      </c>
      <c r="AD404" s="139">
        <v>506295344</v>
      </c>
      <c r="AE404" s="139">
        <v>506295344</v>
      </c>
      <c r="AF404" s="139">
        <v>506295344</v>
      </c>
      <c r="AG404" s="139">
        <v>506295344</v>
      </c>
      <c r="AH404" s="74">
        <v>2025181376</v>
      </c>
      <c r="AI404" s="124"/>
      <c r="AJ404" s="76"/>
      <c r="AK404" s="128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</row>
    <row r="405" spans="1:51" s="60" customFormat="1" ht="29.25" hidden="1" customHeight="1" x14ac:dyDescent="0.3">
      <c r="A405" s="82">
        <f t="shared" si="6"/>
        <v>403</v>
      </c>
      <c r="B405" s="138">
        <v>68081</v>
      </c>
      <c r="C405" s="139" t="s">
        <v>1169</v>
      </c>
      <c r="D405" s="139" t="s">
        <v>1002</v>
      </c>
      <c r="E405" s="143" t="s">
        <v>1130</v>
      </c>
      <c r="F405" s="138">
        <v>60020025</v>
      </c>
      <c r="G405" s="139" t="s">
        <v>1609</v>
      </c>
      <c r="H405" s="138">
        <v>21</v>
      </c>
      <c r="I405" s="139" t="s">
        <v>806</v>
      </c>
      <c r="J405" s="138">
        <v>44</v>
      </c>
      <c r="K405" s="138">
        <v>41</v>
      </c>
      <c r="L405" s="139" t="s">
        <v>1723</v>
      </c>
      <c r="M405" s="139" t="s">
        <v>1106</v>
      </c>
      <c r="N405" s="138">
        <v>4103</v>
      </c>
      <c r="O405" s="139" t="s">
        <v>1735</v>
      </c>
      <c r="P405" s="138">
        <v>4103052</v>
      </c>
      <c r="Q405" s="139" t="s">
        <v>1736</v>
      </c>
      <c r="R405" s="138">
        <v>410305201</v>
      </c>
      <c r="S405" s="139" t="s">
        <v>508</v>
      </c>
      <c r="T405" s="140" t="s">
        <v>1132</v>
      </c>
      <c r="U405" s="139">
        <v>3230</v>
      </c>
      <c r="V405" s="139">
        <v>4800</v>
      </c>
      <c r="W405" s="139" t="s">
        <v>591</v>
      </c>
      <c r="X405" s="139" t="s">
        <v>1980</v>
      </c>
      <c r="Y405" s="138">
        <v>1200</v>
      </c>
      <c r="Z405" s="138">
        <v>1200</v>
      </c>
      <c r="AA405" s="138">
        <v>1200</v>
      </c>
      <c r="AB405" s="138">
        <v>1200</v>
      </c>
      <c r="AC405" s="138">
        <v>4800</v>
      </c>
      <c r="AD405" s="139">
        <v>312096280.5398165</v>
      </c>
      <c r="AE405" s="139">
        <v>312096280.5398165</v>
      </c>
      <c r="AF405" s="139">
        <v>312096280.5398165</v>
      </c>
      <c r="AG405" s="139">
        <v>312096280.5398165</v>
      </c>
      <c r="AH405" s="74">
        <v>1248385122.159266</v>
      </c>
      <c r="AI405" s="126"/>
      <c r="AJ405" s="76"/>
      <c r="AK405" s="128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</row>
    <row r="406" spans="1:51" s="60" customFormat="1" ht="29.25" hidden="1" customHeight="1" x14ac:dyDescent="0.3">
      <c r="A406" s="82">
        <f t="shared" si="6"/>
        <v>404</v>
      </c>
      <c r="B406" s="138">
        <v>68081</v>
      </c>
      <c r="C406" s="139" t="s">
        <v>1169</v>
      </c>
      <c r="D406" s="139" t="s">
        <v>1002</v>
      </c>
      <c r="E406" s="143" t="s">
        <v>1130</v>
      </c>
      <c r="F406" s="138">
        <v>60020025</v>
      </c>
      <c r="G406" s="139" t="s">
        <v>1609</v>
      </c>
      <c r="H406" s="138">
        <v>0</v>
      </c>
      <c r="I406" s="139" t="s">
        <v>806</v>
      </c>
      <c r="J406" s="138">
        <v>5</v>
      </c>
      <c r="K406" s="138">
        <v>41</v>
      </c>
      <c r="L406" s="139" t="s">
        <v>1723</v>
      </c>
      <c r="M406" s="139" t="s">
        <v>1106</v>
      </c>
      <c r="N406" s="138">
        <v>4103</v>
      </c>
      <c r="O406" s="139" t="s">
        <v>1735</v>
      </c>
      <c r="P406" s="138">
        <v>4103052</v>
      </c>
      <c r="Q406" s="139" t="s">
        <v>1736</v>
      </c>
      <c r="R406" s="138">
        <v>410305201</v>
      </c>
      <c r="S406" s="139" t="s">
        <v>508</v>
      </c>
      <c r="T406" s="140" t="s">
        <v>1925</v>
      </c>
      <c r="U406" s="139">
        <v>5870</v>
      </c>
      <c r="V406" s="139">
        <v>12000</v>
      </c>
      <c r="W406" s="139" t="s">
        <v>591</v>
      </c>
      <c r="X406" s="139" t="s">
        <v>1980</v>
      </c>
      <c r="Y406" s="138">
        <v>3000</v>
      </c>
      <c r="Z406" s="138">
        <v>3000</v>
      </c>
      <c r="AA406" s="138">
        <v>3000</v>
      </c>
      <c r="AB406" s="138">
        <v>3000</v>
      </c>
      <c r="AC406" s="138">
        <v>12000</v>
      </c>
      <c r="AD406" s="139">
        <v>630921890.38192308</v>
      </c>
      <c r="AE406" s="139">
        <v>630921890.38192308</v>
      </c>
      <c r="AF406" s="139">
        <v>630921890.38192308</v>
      </c>
      <c r="AG406" s="139">
        <v>630921890.38192308</v>
      </c>
      <c r="AH406" s="74">
        <v>2523687561.5276923</v>
      </c>
      <c r="AI406" s="126"/>
      <c r="AJ406" s="76"/>
      <c r="AK406" s="128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</row>
    <row r="407" spans="1:51" s="60" customFormat="1" ht="29.25" hidden="1" customHeight="1" x14ac:dyDescent="0.3">
      <c r="A407" s="82">
        <f t="shared" si="6"/>
        <v>405</v>
      </c>
      <c r="B407" s="138">
        <v>68081</v>
      </c>
      <c r="C407" s="139" t="s">
        <v>1169</v>
      </c>
      <c r="D407" s="139" t="s">
        <v>844</v>
      </c>
      <c r="E407" s="143" t="s">
        <v>1896</v>
      </c>
      <c r="F407" s="138">
        <v>300010001</v>
      </c>
      <c r="G407" s="139" t="s">
        <v>1170</v>
      </c>
      <c r="H407" s="138">
        <v>0</v>
      </c>
      <c r="I407" s="139" t="s">
        <v>1171</v>
      </c>
      <c r="J407" s="138">
        <v>5</v>
      </c>
      <c r="K407" s="138">
        <v>41</v>
      </c>
      <c r="L407" s="139" t="s">
        <v>1723</v>
      </c>
      <c r="M407" s="139" t="s">
        <v>572</v>
      </c>
      <c r="N407" s="138">
        <v>4103</v>
      </c>
      <c r="O407" s="139" t="s">
        <v>1735</v>
      </c>
      <c r="P407" s="138">
        <v>4103069</v>
      </c>
      <c r="Q407" s="139" t="s">
        <v>1235</v>
      </c>
      <c r="R407" s="138">
        <v>410306900</v>
      </c>
      <c r="S407" s="139" t="s">
        <v>1210</v>
      </c>
      <c r="T407" s="140" t="s">
        <v>1134</v>
      </c>
      <c r="U407" s="139">
        <v>0</v>
      </c>
      <c r="V407" s="139">
        <v>1</v>
      </c>
      <c r="W407" s="139" t="s">
        <v>591</v>
      </c>
      <c r="X407" s="139" t="s">
        <v>1980</v>
      </c>
      <c r="Y407" s="138">
        <v>0.25</v>
      </c>
      <c r="Z407" s="138">
        <v>0.25</v>
      </c>
      <c r="AA407" s="138">
        <v>0.25</v>
      </c>
      <c r="AB407" s="138">
        <v>0.25</v>
      </c>
      <c r="AC407" s="138">
        <v>1</v>
      </c>
      <c r="AD407" s="139">
        <v>0</v>
      </c>
      <c r="AE407" s="139">
        <v>0</v>
      </c>
      <c r="AF407" s="139">
        <v>1265842938.9443917</v>
      </c>
      <c r="AG407" s="139">
        <v>0</v>
      </c>
      <c r="AH407" s="74">
        <v>1265842938.9443917</v>
      </c>
      <c r="AI407" s="124"/>
      <c r="AJ407" s="76"/>
      <c r="AK407" s="128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</row>
    <row r="408" spans="1:51" s="60" customFormat="1" ht="29.25" hidden="1" customHeight="1" x14ac:dyDescent="0.3">
      <c r="A408" s="82">
        <f t="shared" si="6"/>
        <v>406</v>
      </c>
      <c r="B408" s="138">
        <v>68081</v>
      </c>
      <c r="C408" s="139" t="s">
        <v>1169</v>
      </c>
      <c r="D408" s="139" t="s">
        <v>844</v>
      </c>
      <c r="E408" s="139" t="s">
        <v>1896</v>
      </c>
      <c r="F408" s="138">
        <v>300010011</v>
      </c>
      <c r="G408" s="139" t="s">
        <v>1744</v>
      </c>
      <c r="H408" s="138">
        <v>0</v>
      </c>
      <c r="I408" s="139" t="s">
        <v>1171</v>
      </c>
      <c r="J408" s="138">
        <v>4</v>
      </c>
      <c r="K408" s="138">
        <v>41</v>
      </c>
      <c r="L408" s="139" t="s">
        <v>1723</v>
      </c>
      <c r="M408" s="139" t="s">
        <v>572</v>
      </c>
      <c r="N408" s="138">
        <v>4103</v>
      </c>
      <c r="O408" s="139" t="s">
        <v>1735</v>
      </c>
      <c r="P408" s="138">
        <v>4103067</v>
      </c>
      <c r="Q408" s="139" t="s">
        <v>1250</v>
      </c>
      <c r="R408" s="138">
        <v>410306700</v>
      </c>
      <c r="S408" s="139" t="s">
        <v>1283</v>
      </c>
      <c r="T408" s="140" t="s">
        <v>1135</v>
      </c>
      <c r="U408" s="139">
        <v>0</v>
      </c>
      <c r="V408" s="139">
        <v>2</v>
      </c>
      <c r="W408" s="139" t="s">
        <v>591</v>
      </c>
      <c r="X408" s="139" t="s">
        <v>1980</v>
      </c>
      <c r="Y408" s="138">
        <v>0</v>
      </c>
      <c r="Z408" s="138">
        <v>1</v>
      </c>
      <c r="AA408" s="138">
        <v>0</v>
      </c>
      <c r="AB408" s="138">
        <v>1</v>
      </c>
      <c r="AC408" s="138">
        <v>2</v>
      </c>
      <c r="AD408" s="139">
        <v>0</v>
      </c>
      <c r="AE408" s="139">
        <v>133946267.44273016</v>
      </c>
      <c r="AF408" s="139">
        <v>0</v>
      </c>
      <c r="AG408" s="139">
        <v>133946267.44273016</v>
      </c>
      <c r="AH408" s="74">
        <v>267892534.88546032</v>
      </c>
      <c r="AI408" s="124"/>
      <c r="AJ408" s="76"/>
      <c r="AK408" s="128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</row>
    <row r="409" spans="1:51" s="60" customFormat="1" ht="29.25" hidden="1" customHeight="1" x14ac:dyDescent="0.3">
      <c r="A409" s="82">
        <f t="shared" si="6"/>
        <v>407</v>
      </c>
      <c r="B409" s="138">
        <v>68081</v>
      </c>
      <c r="C409" s="139" t="s">
        <v>1169</v>
      </c>
      <c r="D409" s="139" t="s">
        <v>844</v>
      </c>
      <c r="E409" s="139" t="s">
        <v>1128</v>
      </c>
      <c r="F409" s="138">
        <v>60020011</v>
      </c>
      <c r="G409" s="139" t="s">
        <v>1613</v>
      </c>
      <c r="H409" s="138">
        <v>489</v>
      </c>
      <c r="I409" s="139" t="s">
        <v>1362</v>
      </c>
      <c r="J409" s="138" t="s">
        <v>1898</v>
      </c>
      <c r="K409" s="138">
        <v>41</v>
      </c>
      <c r="L409" s="139" t="s">
        <v>1723</v>
      </c>
      <c r="M409" s="139" t="s">
        <v>1106</v>
      </c>
      <c r="N409" s="138">
        <v>4103</v>
      </c>
      <c r="O409" s="139" t="s">
        <v>1735</v>
      </c>
      <c r="P409" s="138">
        <v>4103052</v>
      </c>
      <c r="Q409" s="139" t="s">
        <v>1736</v>
      </c>
      <c r="R409" s="138">
        <v>410305202</v>
      </c>
      <c r="S409" s="139" t="s">
        <v>1745</v>
      </c>
      <c r="T409" s="140" t="s">
        <v>1926</v>
      </c>
      <c r="U409" s="139">
        <v>0</v>
      </c>
      <c r="V409" s="139">
        <v>1</v>
      </c>
      <c r="W409" s="139" t="s">
        <v>1927</v>
      </c>
      <c r="X409" s="139" t="s">
        <v>1980</v>
      </c>
      <c r="Y409" s="138">
        <v>0</v>
      </c>
      <c r="Z409" s="138">
        <v>0.35</v>
      </c>
      <c r="AA409" s="138">
        <v>0.35</v>
      </c>
      <c r="AB409" s="138">
        <v>0.3</v>
      </c>
      <c r="AC409" s="138">
        <v>1</v>
      </c>
      <c r="AD409" s="139">
        <v>0</v>
      </c>
      <c r="AE409" s="139">
        <v>0</v>
      </c>
      <c r="AF409" s="139">
        <v>450769871.92572832</v>
      </c>
      <c r="AG409" s="139">
        <v>0</v>
      </c>
      <c r="AH409" s="74">
        <v>450769871.92572832</v>
      </c>
      <c r="AI409" s="124"/>
      <c r="AJ409" s="76"/>
      <c r="AK409" s="128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</row>
    <row r="410" spans="1:51" s="60" customFormat="1" ht="29.25" hidden="1" customHeight="1" x14ac:dyDescent="0.3">
      <c r="A410" s="82">
        <f t="shared" si="6"/>
        <v>408</v>
      </c>
      <c r="B410" s="138">
        <v>68081</v>
      </c>
      <c r="C410" s="139" t="s">
        <v>1169</v>
      </c>
      <c r="D410" s="139" t="s">
        <v>844</v>
      </c>
      <c r="E410" s="139" t="s">
        <v>1128</v>
      </c>
      <c r="F410" s="138">
        <v>60020001</v>
      </c>
      <c r="G410" s="139" t="s">
        <v>1535</v>
      </c>
      <c r="H410" s="138">
        <v>489</v>
      </c>
      <c r="I410" s="139" t="s">
        <v>1362</v>
      </c>
      <c r="J410" s="138" t="s">
        <v>1898</v>
      </c>
      <c r="K410" s="138">
        <v>41</v>
      </c>
      <c r="L410" s="139" t="s">
        <v>1723</v>
      </c>
      <c r="M410" s="139" t="s">
        <v>572</v>
      </c>
      <c r="N410" s="138">
        <v>4103</v>
      </c>
      <c r="O410" s="139" t="s">
        <v>1735</v>
      </c>
      <c r="P410" s="138">
        <v>4103052</v>
      </c>
      <c r="Q410" s="139" t="s">
        <v>1736</v>
      </c>
      <c r="R410" s="138">
        <v>410305202</v>
      </c>
      <c r="S410" s="139" t="s">
        <v>1745</v>
      </c>
      <c r="T410" s="140" t="s">
        <v>1928</v>
      </c>
      <c r="U410" s="139">
        <v>0</v>
      </c>
      <c r="V410" s="139">
        <v>1</v>
      </c>
      <c r="W410" s="139" t="s">
        <v>1927</v>
      </c>
      <c r="X410" s="139" t="s">
        <v>1980</v>
      </c>
      <c r="Y410" s="138">
        <v>0.25</v>
      </c>
      <c r="Z410" s="138">
        <v>0.25</v>
      </c>
      <c r="AA410" s="138">
        <v>0.25</v>
      </c>
      <c r="AB410" s="138">
        <v>0.25</v>
      </c>
      <c r="AC410" s="138">
        <v>1</v>
      </c>
      <c r="AD410" s="139">
        <v>0</v>
      </c>
      <c r="AE410" s="139">
        <v>0</v>
      </c>
      <c r="AF410" s="139">
        <v>450769871.92572832</v>
      </c>
      <c r="AG410" s="139">
        <v>0</v>
      </c>
      <c r="AH410" s="74">
        <v>450769871.92572832</v>
      </c>
      <c r="AI410" s="124"/>
      <c r="AJ410" s="76"/>
      <c r="AK410" s="128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</row>
    <row r="411" spans="1:51" s="60" customFormat="1" ht="29.25" hidden="1" customHeight="1" x14ac:dyDescent="0.3">
      <c r="A411" s="82">
        <f t="shared" si="6"/>
        <v>409</v>
      </c>
      <c r="B411" s="138">
        <v>68081</v>
      </c>
      <c r="C411" s="139" t="s">
        <v>1169</v>
      </c>
      <c r="D411" s="139" t="s">
        <v>844</v>
      </c>
      <c r="E411" s="139" t="s">
        <v>1128</v>
      </c>
      <c r="F411" s="138">
        <v>60020001</v>
      </c>
      <c r="G411" s="139" t="s">
        <v>1535</v>
      </c>
      <c r="H411" s="138">
        <v>489</v>
      </c>
      <c r="I411" s="139" t="s">
        <v>1362</v>
      </c>
      <c r="J411" s="138" t="s">
        <v>1898</v>
      </c>
      <c r="K411" s="138">
        <v>41</v>
      </c>
      <c r="L411" s="139" t="s">
        <v>1723</v>
      </c>
      <c r="M411" s="139" t="s">
        <v>1106</v>
      </c>
      <c r="N411" s="138">
        <v>4103</v>
      </c>
      <c r="O411" s="139" t="s">
        <v>1735</v>
      </c>
      <c r="P411" s="138">
        <v>4103052</v>
      </c>
      <c r="Q411" s="139" t="s">
        <v>1736</v>
      </c>
      <c r="R411" s="138">
        <v>410305202</v>
      </c>
      <c r="S411" s="139" t="s">
        <v>1745</v>
      </c>
      <c r="T411" s="140" t="s">
        <v>1929</v>
      </c>
      <c r="U411" s="139">
        <v>1</v>
      </c>
      <c r="V411" s="139">
        <v>1</v>
      </c>
      <c r="W411" s="139" t="s">
        <v>591</v>
      </c>
      <c r="X411" s="139" t="s">
        <v>1980</v>
      </c>
      <c r="Y411" s="138">
        <v>0</v>
      </c>
      <c r="Z411" s="138">
        <v>0.35</v>
      </c>
      <c r="AA411" s="138">
        <v>0.35</v>
      </c>
      <c r="AB411" s="138">
        <v>0.3</v>
      </c>
      <c r="AC411" s="138">
        <v>1</v>
      </c>
      <c r="AD411" s="139">
        <v>0</v>
      </c>
      <c r="AE411" s="139">
        <v>0</v>
      </c>
      <c r="AF411" s="139">
        <v>1803079487.7029133</v>
      </c>
      <c r="AG411" s="139">
        <v>0</v>
      </c>
      <c r="AH411" s="74">
        <v>1803079487.7029133</v>
      </c>
      <c r="AI411" s="124"/>
      <c r="AJ411" s="76"/>
      <c r="AK411" s="128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</row>
    <row r="412" spans="1:51" s="60" customFormat="1" ht="29.25" hidden="1" customHeight="1" x14ac:dyDescent="0.3">
      <c r="A412" s="82">
        <f t="shared" si="6"/>
        <v>410</v>
      </c>
      <c r="B412" s="138">
        <v>68081</v>
      </c>
      <c r="C412" s="139" t="s">
        <v>1169</v>
      </c>
      <c r="D412" s="139" t="s">
        <v>844</v>
      </c>
      <c r="E412" s="139" t="s">
        <v>1128</v>
      </c>
      <c r="F412" s="138">
        <v>60020001</v>
      </c>
      <c r="G412" s="139" t="s">
        <v>1535</v>
      </c>
      <c r="H412" s="138">
        <v>489</v>
      </c>
      <c r="I412" s="139" t="s">
        <v>1362</v>
      </c>
      <c r="J412" s="138" t="s">
        <v>1898</v>
      </c>
      <c r="K412" s="138">
        <v>41</v>
      </c>
      <c r="L412" s="139" t="s">
        <v>1723</v>
      </c>
      <c r="M412" s="139" t="s">
        <v>1106</v>
      </c>
      <c r="N412" s="138">
        <v>4103</v>
      </c>
      <c r="O412" s="139" t="s">
        <v>1735</v>
      </c>
      <c r="P412" s="138">
        <v>4103052</v>
      </c>
      <c r="Q412" s="139" t="s">
        <v>1736</v>
      </c>
      <c r="R412" s="138">
        <v>410305202</v>
      </c>
      <c r="S412" s="139" t="s">
        <v>1745</v>
      </c>
      <c r="T412" s="140" t="s">
        <v>1930</v>
      </c>
      <c r="U412" s="139">
        <v>3</v>
      </c>
      <c r="V412" s="139">
        <v>4</v>
      </c>
      <c r="W412" s="139" t="s">
        <v>591</v>
      </c>
      <c r="X412" s="139" t="s">
        <v>1980</v>
      </c>
      <c r="Y412" s="138">
        <v>1</v>
      </c>
      <c r="Z412" s="138">
        <v>1</v>
      </c>
      <c r="AA412" s="138">
        <v>1</v>
      </c>
      <c r="AB412" s="138">
        <v>1</v>
      </c>
      <c r="AC412" s="138">
        <v>4</v>
      </c>
      <c r="AD412" s="139">
        <v>473191417.78644228</v>
      </c>
      <c r="AE412" s="139">
        <v>473191417.78644228</v>
      </c>
      <c r="AF412" s="139">
        <v>473191417.78644228</v>
      </c>
      <c r="AG412" s="139">
        <v>473191417.78644228</v>
      </c>
      <c r="AH412" s="74">
        <v>1892765671.1457691</v>
      </c>
      <c r="AI412" s="124"/>
      <c r="AJ412" s="76"/>
      <c r="AK412" s="128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</row>
    <row r="413" spans="1:51" s="60" customFormat="1" ht="29.25" hidden="1" customHeight="1" x14ac:dyDescent="0.3">
      <c r="A413" s="82">
        <f t="shared" si="6"/>
        <v>411</v>
      </c>
      <c r="B413" s="138">
        <v>68081</v>
      </c>
      <c r="C413" s="139" t="s">
        <v>1169</v>
      </c>
      <c r="D413" s="139" t="s">
        <v>844</v>
      </c>
      <c r="E413" s="139" t="s">
        <v>1931</v>
      </c>
      <c r="F413" s="138">
        <v>300010019</v>
      </c>
      <c r="G413" s="139" t="s">
        <v>1265</v>
      </c>
      <c r="H413" s="138">
        <v>3300</v>
      </c>
      <c r="I413" s="139" t="s">
        <v>1171</v>
      </c>
      <c r="J413" s="138">
        <v>3500</v>
      </c>
      <c r="K413" s="138">
        <v>41</v>
      </c>
      <c r="L413" s="139" t="s">
        <v>1723</v>
      </c>
      <c r="M413" s="139" t="s">
        <v>744</v>
      </c>
      <c r="N413" s="138">
        <v>4104</v>
      </c>
      <c r="O413" s="139" t="s">
        <v>1746</v>
      </c>
      <c r="P413" s="138">
        <v>4104008</v>
      </c>
      <c r="Q413" s="139" t="s">
        <v>1747</v>
      </c>
      <c r="R413" s="138">
        <v>410400800</v>
      </c>
      <c r="S413" s="139" t="s">
        <v>1748</v>
      </c>
      <c r="T413" s="140" t="s">
        <v>1932</v>
      </c>
      <c r="U413" s="139">
        <v>3300</v>
      </c>
      <c r="V413" s="139">
        <v>3500</v>
      </c>
      <c r="W413" s="139" t="s">
        <v>591</v>
      </c>
      <c r="X413" s="139" t="s">
        <v>1980</v>
      </c>
      <c r="Y413" s="138">
        <v>875</v>
      </c>
      <c r="Z413" s="138">
        <v>875</v>
      </c>
      <c r="AA413" s="138">
        <v>875</v>
      </c>
      <c r="AB413" s="138">
        <v>875</v>
      </c>
      <c r="AC413" s="138">
        <v>3500</v>
      </c>
      <c r="AD413" s="139">
        <v>7737266512.75</v>
      </c>
      <c r="AE413" s="139">
        <v>7737266512.75</v>
      </c>
      <c r="AF413" s="139">
        <v>7737266512.75</v>
      </c>
      <c r="AG413" s="139">
        <v>7737266512.75</v>
      </c>
      <c r="AH413" s="74">
        <v>30949066051</v>
      </c>
      <c r="AI413" s="124"/>
      <c r="AJ413" s="76"/>
      <c r="AK413" s="128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</row>
    <row r="414" spans="1:51" s="60" customFormat="1" ht="29.25" hidden="1" customHeight="1" x14ac:dyDescent="0.3">
      <c r="A414" s="82">
        <f t="shared" si="6"/>
        <v>412</v>
      </c>
      <c r="B414" s="138">
        <v>68081</v>
      </c>
      <c r="C414" s="139" t="s">
        <v>1169</v>
      </c>
      <c r="D414" s="139" t="s">
        <v>844</v>
      </c>
      <c r="E414" s="139" t="s">
        <v>1933</v>
      </c>
      <c r="F414" s="138">
        <v>300010019</v>
      </c>
      <c r="G414" s="139" t="s">
        <v>1265</v>
      </c>
      <c r="H414" s="138">
        <v>0</v>
      </c>
      <c r="I414" s="139" t="s">
        <v>1171</v>
      </c>
      <c r="J414" s="138">
        <v>100</v>
      </c>
      <c r="K414" s="138">
        <v>41</v>
      </c>
      <c r="L414" s="139" t="s">
        <v>1723</v>
      </c>
      <c r="M414" s="139" t="s">
        <v>623</v>
      </c>
      <c r="N414" s="138">
        <v>4104</v>
      </c>
      <c r="O414" s="139" t="s">
        <v>1746</v>
      </c>
      <c r="P414" s="138">
        <v>4104008</v>
      </c>
      <c r="Q414" s="139" t="s">
        <v>1747</v>
      </c>
      <c r="R414" s="138">
        <v>410400800</v>
      </c>
      <c r="S414" s="139" t="s">
        <v>1748</v>
      </c>
      <c r="T414" s="140" t="s">
        <v>1934</v>
      </c>
      <c r="U414" s="139">
        <v>0</v>
      </c>
      <c r="V414" s="139">
        <v>100</v>
      </c>
      <c r="W414" s="139" t="s">
        <v>591</v>
      </c>
      <c r="X414" s="139" t="s">
        <v>1980</v>
      </c>
      <c r="Y414" s="138">
        <v>25</v>
      </c>
      <c r="Z414" s="138">
        <v>25</v>
      </c>
      <c r="AA414" s="138">
        <v>25</v>
      </c>
      <c r="AB414" s="138">
        <v>25</v>
      </c>
      <c r="AC414" s="138">
        <v>100</v>
      </c>
      <c r="AD414" s="139">
        <v>13274722</v>
      </c>
      <c r="AE414" s="139">
        <v>13274722</v>
      </c>
      <c r="AF414" s="139">
        <v>13274722</v>
      </c>
      <c r="AG414" s="139">
        <v>13274722</v>
      </c>
      <c r="AH414" s="74">
        <v>53098888</v>
      </c>
      <c r="AI414" s="124"/>
      <c r="AJ414" s="76"/>
      <c r="AK414" s="128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</row>
    <row r="415" spans="1:51" s="60" customFormat="1" ht="29.25" hidden="1" customHeight="1" x14ac:dyDescent="0.3">
      <c r="A415" s="82">
        <f t="shared" si="6"/>
        <v>413</v>
      </c>
      <c r="B415" s="138">
        <v>68081</v>
      </c>
      <c r="C415" s="139" t="s">
        <v>1169</v>
      </c>
      <c r="D415" s="139" t="s">
        <v>844</v>
      </c>
      <c r="E415" s="139" t="s">
        <v>1935</v>
      </c>
      <c r="F415" s="138">
        <v>270010003</v>
      </c>
      <c r="G415" s="139" t="s">
        <v>1936</v>
      </c>
      <c r="H415" s="138">
        <v>0</v>
      </c>
      <c r="I415" s="139" t="s">
        <v>574</v>
      </c>
      <c r="J415" s="138">
        <v>0</v>
      </c>
      <c r="K415" s="138">
        <v>41</v>
      </c>
      <c r="L415" s="139" t="s">
        <v>1723</v>
      </c>
      <c r="M415" s="139" t="s">
        <v>623</v>
      </c>
      <c r="N415" s="138">
        <v>4104</v>
      </c>
      <c r="O415" s="139" t="s">
        <v>1746</v>
      </c>
      <c r="P415" s="138">
        <v>4104008</v>
      </c>
      <c r="Q415" s="139" t="s">
        <v>1747</v>
      </c>
      <c r="R415" s="138">
        <v>410400800</v>
      </c>
      <c r="S415" s="139" t="s">
        <v>1748</v>
      </c>
      <c r="T415" s="140" t="s">
        <v>1937</v>
      </c>
      <c r="U415" s="139">
        <v>1000</v>
      </c>
      <c r="V415" s="139">
        <v>2000</v>
      </c>
      <c r="W415" s="139" t="s">
        <v>591</v>
      </c>
      <c r="X415" s="139" t="s">
        <v>1980</v>
      </c>
      <c r="Y415" s="138">
        <v>500</v>
      </c>
      <c r="Z415" s="138">
        <v>500</v>
      </c>
      <c r="AA415" s="138">
        <v>500</v>
      </c>
      <c r="AB415" s="138">
        <v>500</v>
      </c>
      <c r="AC415" s="138">
        <v>2000</v>
      </c>
      <c r="AD415" s="139">
        <v>26549444</v>
      </c>
      <c r="AE415" s="139">
        <v>26549444</v>
      </c>
      <c r="AF415" s="139">
        <v>26549444</v>
      </c>
      <c r="AG415" s="139">
        <v>26549444</v>
      </c>
      <c r="AH415" s="74">
        <v>106197776</v>
      </c>
      <c r="AI415" s="124"/>
      <c r="AJ415" s="76"/>
      <c r="AK415" s="128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</row>
    <row r="416" spans="1:51" s="60" customFormat="1" ht="29.25" hidden="1" customHeight="1" x14ac:dyDescent="0.3">
      <c r="A416" s="82">
        <f t="shared" si="6"/>
        <v>414</v>
      </c>
      <c r="B416" s="138">
        <v>68081</v>
      </c>
      <c r="C416" s="139" t="s">
        <v>1169</v>
      </c>
      <c r="D416" s="139" t="s">
        <v>844</v>
      </c>
      <c r="E416" s="139" t="s">
        <v>1938</v>
      </c>
      <c r="F416" s="138">
        <v>270010001</v>
      </c>
      <c r="G416" s="139" t="s">
        <v>1079</v>
      </c>
      <c r="H416" s="138">
        <v>0</v>
      </c>
      <c r="I416" s="139" t="s">
        <v>574</v>
      </c>
      <c r="J416" s="138">
        <v>1</v>
      </c>
      <c r="K416" s="138">
        <v>41</v>
      </c>
      <c r="L416" s="139" t="s">
        <v>1723</v>
      </c>
      <c r="M416" s="139" t="s">
        <v>1106</v>
      </c>
      <c r="N416" s="138">
        <v>4104</v>
      </c>
      <c r="O416" s="139" t="s">
        <v>1746</v>
      </c>
      <c r="P416" s="138">
        <v>4104001</v>
      </c>
      <c r="Q416" s="139" t="s">
        <v>1749</v>
      </c>
      <c r="R416" s="138">
        <v>410400100</v>
      </c>
      <c r="S416" s="139" t="s">
        <v>1749</v>
      </c>
      <c r="T416" s="140" t="s">
        <v>1939</v>
      </c>
      <c r="U416" s="139">
        <v>0</v>
      </c>
      <c r="V416" s="139">
        <v>1</v>
      </c>
      <c r="W416" s="139" t="s">
        <v>591</v>
      </c>
      <c r="X416" s="139" t="s">
        <v>1980</v>
      </c>
      <c r="Y416" s="138">
        <v>1</v>
      </c>
      <c r="Z416" s="138">
        <v>1</v>
      </c>
      <c r="AA416" s="138">
        <v>1</v>
      </c>
      <c r="AB416" s="138">
        <v>1</v>
      </c>
      <c r="AC416" s="138">
        <v>1</v>
      </c>
      <c r="AD416" s="139">
        <v>948194425.5</v>
      </c>
      <c r="AE416" s="139">
        <v>948194425.5</v>
      </c>
      <c r="AF416" s="139">
        <v>948194425.5</v>
      </c>
      <c r="AG416" s="139">
        <v>948194425.5</v>
      </c>
      <c r="AH416" s="74">
        <v>3792777702</v>
      </c>
      <c r="AI416" s="124"/>
      <c r="AJ416" s="76"/>
      <c r="AK416" s="128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</row>
    <row r="417" spans="1:51" s="60" customFormat="1" ht="29.25" hidden="1" customHeight="1" x14ac:dyDescent="0.3">
      <c r="A417" s="82">
        <f t="shared" si="6"/>
        <v>415</v>
      </c>
      <c r="B417" s="138">
        <v>68081</v>
      </c>
      <c r="C417" s="139" t="s">
        <v>1169</v>
      </c>
      <c r="D417" s="139" t="s">
        <v>844</v>
      </c>
      <c r="E417" s="139" t="s">
        <v>1750</v>
      </c>
      <c r="F417" s="138">
        <v>120210008</v>
      </c>
      <c r="G417" s="139" t="s">
        <v>1940</v>
      </c>
      <c r="H417" s="138">
        <v>0</v>
      </c>
      <c r="I417" s="139" t="s">
        <v>828</v>
      </c>
      <c r="J417" s="138">
        <v>20</v>
      </c>
      <c r="K417" s="138">
        <v>41</v>
      </c>
      <c r="L417" s="139" t="s">
        <v>1723</v>
      </c>
      <c r="M417" s="139" t="s">
        <v>744</v>
      </c>
      <c r="N417" s="138">
        <v>4103</v>
      </c>
      <c r="O417" s="139" t="s">
        <v>1735</v>
      </c>
      <c r="P417" s="138">
        <v>4103061</v>
      </c>
      <c r="Q417" s="139" t="s">
        <v>1750</v>
      </c>
      <c r="R417" s="138">
        <v>410306100</v>
      </c>
      <c r="S417" s="139" t="s">
        <v>1137</v>
      </c>
      <c r="T417" s="140" t="s">
        <v>1136</v>
      </c>
      <c r="U417" s="139">
        <v>0</v>
      </c>
      <c r="V417" s="142">
        <v>20</v>
      </c>
      <c r="W417" s="139" t="s">
        <v>591</v>
      </c>
      <c r="X417" s="139" t="s">
        <v>1980</v>
      </c>
      <c r="Y417" s="138">
        <v>5</v>
      </c>
      <c r="Z417" s="138">
        <v>5</v>
      </c>
      <c r="AA417" s="138">
        <v>5</v>
      </c>
      <c r="AB417" s="138">
        <v>5</v>
      </c>
      <c r="AC417" s="138">
        <v>20</v>
      </c>
      <c r="AD417" s="139">
        <v>112692468</v>
      </c>
      <c r="AE417" s="139">
        <v>112692468</v>
      </c>
      <c r="AF417" s="139">
        <v>112692468</v>
      </c>
      <c r="AG417" s="139">
        <v>112692468</v>
      </c>
      <c r="AH417" s="74">
        <v>450769872</v>
      </c>
      <c r="AI417" s="124"/>
      <c r="AJ417" s="76"/>
      <c r="AK417" s="128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</row>
    <row r="418" spans="1:51" s="60" customFormat="1" ht="29.25" hidden="1" customHeight="1" x14ac:dyDescent="0.3">
      <c r="A418" s="82">
        <f t="shared" si="6"/>
        <v>416</v>
      </c>
      <c r="B418" s="138">
        <v>68081</v>
      </c>
      <c r="C418" s="139" t="s">
        <v>1169</v>
      </c>
      <c r="D418" s="139" t="s">
        <v>844</v>
      </c>
      <c r="E418" s="139" t="s">
        <v>1941</v>
      </c>
      <c r="F418" s="138">
        <v>300010019</v>
      </c>
      <c r="G418" s="139" t="s">
        <v>1265</v>
      </c>
      <c r="H418" s="138">
        <v>250</v>
      </c>
      <c r="I418" s="139" t="s">
        <v>1171</v>
      </c>
      <c r="J418" s="138">
        <v>400</v>
      </c>
      <c r="K418" s="138">
        <v>41</v>
      </c>
      <c r="L418" s="139" t="s">
        <v>1723</v>
      </c>
      <c r="M418" s="139" t="s">
        <v>623</v>
      </c>
      <c r="N418" s="138">
        <v>4104</v>
      </c>
      <c r="O418" s="139" t="s">
        <v>1746</v>
      </c>
      <c r="P418" s="138">
        <v>4104020</v>
      </c>
      <c r="Q418" s="139" t="s">
        <v>1751</v>
      </c>
      <c r="R418" s="138">
        <v>410402000</v>
      </c>
      <c r="S418" s="139" t="s">
        <v>1139</v>
      </c>
      <c r="T418" s="140" t="s">
        <v>1138</v>
      </c>
      <c r="U418" s="139">
        <v>250</v>
      </c>
      <c r="V418" s="139">
        <v>400</v>
      </c>
      <c r="W418" s="139" t="s">
        <v>591</v>
      </c>
      <c r="X418" s="139" t="s">
        <v>1980</v>
      </c>
      <c r="Y418" s="138">
        <v>100</v>
      </c>
      <c r="Z418" s="138">
        <v>100</v>
      </c>
      <c r="AA418" s="138">
        <v>100</v>
      </c>
      <c r="AB418" s="138">
        <v>100</v>
      </c>
      <c r="AC418" s="138">
        <v>400</v>
      </c>
      <c r="AD418" s="139">
        <v>151726279.25</v>
      </c>
      <c r="AE418" s="139">
        <v>151726279.25</v>
      </c>
      <c r="AF418" s="139">
        <v>151726279.25</v>
      </c>
      <c r="AG418" s="139">
        <v>151726279.25</v>
      </c>
      <c r="AH418" s="74">
        <v>606905117</v>
      </c>
      <c r="AI418" s="124"/>
      <c r="AJ418" s="76"/>
      <c r="AK418" s="128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</row>
    <row r="419" spans="1:51" s="60" customFormat="1" ht="29.25" hidden="1" customHeight="1" x14ac:dyDescent="0.3">
      <c r="A419" s="82">
        <f t="shared" si="6"/>
        <v>417</v>
      </c>
      <c r="B419" s="138">
        <v>68081</v>
      </c>
      <c r="C419" s="139" t="s">
        <v>1169</v>
      </c>
      <c r="D419" s="139" t="s">
        <v>844</v>
      </c>
      <c r="E419" s="139" t="s">
        <v>1941</v>
      </c>
      <c r="F419" s="138">
        <v>40040006</v>
      </c>
      <c r="G419" s="139" t="s">
        <v>1942</v>
      </c>
      <c r="H419" s="138">
        <v>250</v>
      </c>
      <c r="I419" s="139" t="s">
        <v>828</v>
      </c>
      <c r="J419" s="138">
        <v>400</v>
      </c>
      <c r="K419" s="138">
        <v>41</v>
      </c>
      <c r="L419" s="139" t="s">
        <v>1723</v>
      </c>
      <c r="M419" s="139" t="s">
        <v>623</v>
      </c>
      <c r="N419" s="138">
        <v>4104</v>
      </c>
      <c r="O419" s="139" t="s">
        <v>1746</v>
      </c>
      <c r="P419" s="138">
        <v>4104020</v>
      </c>
      <c r="Q419" s="139" t="s">
        <v>1751</v>
      </c>
      <c r="R419" s="138">
        <v>410402000</v>
      </c>
      <c r="S419" s="139" t="s">
        <v>1139</v>
      </c>
      <c r="T419" s="140" t="s">
        <v>1943</v>
      </c>
      <c r="U419" s="139">
        <v>250</v>
      </c>
      <c r="V419" s="139">
        <v>400</v>
      </c>
      <c r="W419" s="139" t="s">
        <v>591</v>
      </c>
      <c r="X419" s="139" t="s">
        <v>1980</v>
      </c>
      <c r="Y419" s="138">
        <v>100</v>
      </c>
      <c r="Z419" s="138">
        <v>100</v>
      </c>
      <c r="AA419" s="138">
        <v>100</v>
      </c>
      <c r="AB419" s="138">
        <v>100</v>
      </c>
      <c r="AC419" s="138">
        <v>400</v>
      </c>
      <c r="AD419" s="139">
        <v>60684443.25</v>
      </c>
      <c r="AE419" s="139">
        <v>60684443.25</v>
      </c>
      <c r="AF419" s="139">
        <v>60684443.25</v>
      </c>
      <c r="AG419" s="139">
        <v>60684443.25</v>
      </c>
      <c r="AH419" s="74">
        <v>242737773</v>
      </c>
      <c r="AI419" s="124"/>
      <c r="AJ419" s="76"/>
      <c r="AK419" s="128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</row>
    <row r="420" spans="1:51" s="60" customFormat="1" ht="29.25" hidden="1" customHeight="1" x14ac:dyDescent="0.3">
      <c r="A420" s="82">
        <f t="shared" si="6"/>
        <v>418</v>
      </c>
      <c r="B420" s="138">
        <v>68081</v>
      </c>
      <c r="C420" s="139" t="s">
        <v>1169</v>
      </c>
      <c r="D420" s="139" t="s">
        <v>844</v>
      </c>
      <c r="E420" s="139" t="s">
        <v>1944</v>
      </c>
      <c r="F420" s="138">
        <v>300010019</v>
      </c>
      <c r="G420" s="139" t="s">
        <v>1265</v>
      </c>
      <c r="H420" s="138">
        <v>130</v>
      </c>
      <c r="I420" s="139" t="s">
        <v>1171</v>
      </c>
      <c r="J420" s="138">
        <v>200</v>
      </c>
      <c r="K420" s="138">
        <v>41</v>
      </c>
      <c r="L420" s="139" t="s">
        <v>1723</v>
      </c>
      <c r="M420" s="139" t="s">
        <v>744</v>
      </c>
      <c r="N420" s="138">
        <v>4104</v>
      </c>
      <c r="O420" s="139" t="s">
        <v>1746</v>
      </c>
      <c r="P420" s="138">
        <v>4104026</v>
      </c>
      <c r="Q420" s="139" t="s">
        <v>1752</v>
      </c>
      <c r="R420" s="138">
        <v>410402600</v>
      </c>
      <c r="S420" s="139" t="s">
        <v>1140</v>
      </c>
      <c r="T420" s="140" t="s">
        <v>1945</v>
      </c>
      <c r="U420" s="139">
        <v>130</v>
      </c>
      <c r="V420" s="139">
        <v>200</v>
      </c>
      <c r="W420" s="139" t="s">
        <v>591</v>
      </c>
      <c r="X420" s="139" t="s">
        <v>1980</v>
      </c>
      <c r="Y420" s="138">
        <v>50</v>
      </c>
      <c r="Z420" s="138">
        <v>50</v>
      </c>
      <c r="AA420" s="138">
        <v>50</v>
      </c>
      <c r="AB420" s="138">
        <v>50</v>
      </c>
      <c r="AC420" s="138">
        <v>200</v>
      </c>
      <c r="AD420" s="139">
        <v>60684443.25</v>
      </c>
      <c r="AE420" s="139">
        <v>60684443.25</v>
      </c>
      <c r="AF420" s="139">
        <v>60684443.25</v>
      </c>
      <c r="AG420" s="139">
        <v>60684443.25</v>
      </c>
      <c r="AH420" s="74">
        <v>242737773</v>
      </c>
      <c r="AI420" s="124"/>
      <c r="AJ420" s="76"/>
      <c r="AK420" s="128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  <c r="AW420" s="59"/>
      <c r="AX420" s="59"/>
      <c r="AY420" s="59"/>
    </row>
    <row r="421" spans="1:51" s="60" customFormat="1" ht="29.25" hidden="1" customHeight="1" x14ac:dyDescent="0.3">
      <c r="A421" s="82">
        <f t="shared" si="6"/>
        <v>419</v>
      </c>
      <c r="B421" s="138">
        <v>68081</v>
      </c>
      <c r="C421" s="139" t="s">
        <v>1169</v>
      </c>
      <c r="D421" s="139" t="s">
        <v>844</v>
      </c>
      <c r="E421" s="139" t="s">
        <v>1946</v>
      </c>
      <c r="F421" s="138">
        <v>300010019</v>
      </c>
      <c r="G421" s="139" t="s">
        <v>1265</v>
      </c>
      <c r="H421" s="138">
        <v>120</v>
      </c>
      <c r="I421" s="139" t="s">
        <v>1171</v>
      </c>
      <c r="J421" s="138">
        <v>132</v>
      </c>
      <c r="K421" s="138">
        <v>41</v>
      </c>
      <c r="L421" s="139" t="s">
        <v>1723</v>
      </c>
      <c r="M421" s="139" t="s">
        <v>744</v>
      </c>
      <c r="N421" s="138">
        <v>4104</v>
      </c>
      <c r="O421" s="139" t="s">
        <v>1746</v>
      </c>
      <c r="P421" s="138">
        <v>4104026</v>
      </c>
      <c r="Q421" s="139" t="s">
        <v>1752</v>
      </c>
      <c r="R421" s="138">
        <v>410402600</v>
      </c>
      <c r="S421" s="139" t="s">
        <v>1140</v>
      </c>
      <c r="T421" s="140" t="s">
        <v>1947</v>
      </c>
      <c r="U421" s="139">
        <v>120</v>
      </c>
      <c r="V421" s="139">
        <v>480</v>
      </c>
      <c r="W421" s="139" t="s">
        <v>591</v>
      </c>
      <c r="X421" s="139" t="s">
        <v>1980</v>
      </c>
      <c r="Y421" s="138">
        <v>120</v>
      </c>
      <c r="Z421" s="138">
        <v>120</v>
      </c>
      <c r="AA421" s="138">
        <v>120</v>
      </c>
      <c r="AB421" s="138">
        <v>120</v>
      </c>
      <c r="AC421" s="138">
        <v>480</v>
      </c>
      <c r="AD421" s="139">
        <v>9481944.25</v>
      </c>
      <c r="AE421" s="139">
        <v>9481944.25</v>
      </c>
      <c r="AF421" s="139">
        <v>9481944.25</v>
      </c>
      <c r="AG421" s="139">
        <v>9481944.25</v>
      </c>
      <c r="AH421" s="74">
        <v>37927777</v>
      </c>
      <c r="AI421" s="124"/>
      <c r="AJ421" s="76"/>
      <c r="AK421" s="128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  <c r="AW421" s="59"/>
      <c r="AX421" s="59"/>
      <c r="AY421" s="59"/>
    </row>
    <row r="422" spans="1:51" s="60" customFormat="1" ht="29.25" hidden="1" customHeight="1" x14ac:dyDescent="0.3">
      <c r="A422" s="82">
        <f t="shared" si="6"/>
        <v>420</v>
      </c>
      <c r="B422" s="138">
        <v>68081</v>
      </c>
      <c r="C422" s="139" t="s">
        <v>1169</v>
      </c>
      <c r="D422" s="139" t="s">
        <v>844</v>
      </c>
      <c r="E422" s="139" t="s">
        <v>1948</v>
      </c>
      <c r="F422" s="138">
        <v>270010001</v>
      </c>
      <c r="G422" s="139" t="s">
        <v>1079</v>
      </c>
      <c r="H422" s="138">
        <v>0</v>
      </c>
      <c r="I422" s="139" t="s">
        <v>574</v>
      </c>
      <c r="J422" s="138">
        <v>1</v>
      </c>
      <c r="K422" s="138">
        <v>41</v>
      </c>
      <c r="L422" s="139" t="s">
        <v>1723</v>
      </c>
      <c r="M422" s="139" t="s">
        <v>744</v>
      </c>
      <c r="N422" s="138">
        <v>4104</v>
      </c>
      <c r="O422" s="139" t="s">
        <v>1746</v>
      </c>
      <c r="P422" s="138">
        <v>4104028</v>
      </c>
      <c r="Q422" s="139" t="s">
        <v>1753</v>
      </c>
      <c r="R422" s="138">
        <v>410402800</v>
      </c>
      <c r="S422" s="139" t="s">
        <v>1141</v>
      </c>
      <c r="T422" s="140" t="s">
        <v>1949</v>
      </c>
      <c r="U422" s="139">
        <v>0</v>
      </c>
      <c r="V422" s="139">
        <v>1</v>
      </c>
      <c r="W422" s="139" t="s">
        <v>591</v>
      </c>
      <c r="X422" s="139" t="s">
        <v>1980</v>
      </c>
      <c r="Y422" s="138">
        <v>0.25</v>
      </c>
      <c r="Z422" s="138">
        <v>0.25</v>
      </c>
      <c r="AA422" s="138">
        <v>0.25</v>
      </c>
      <c r="AB422" s="138">
        <v>0.25</v>
      </c>
      <c r="AC422" s="138">
        <v>1</v>
      </c>
      <c r="AD422" s="139">
        <v>948194425.5</v>
      </c>
      <c r="AE422" s="139">
        <v>948194425.5</v>
      </c>
      <c r="AF422" s="139">
        <v>948194425.5</v>
      </c>
      <c r="AG422" s="139">
        <v>948194425.5</v>
      </c>
      <c r="AH422" s="74">
        <v>3792777702</v>
      </c>
      <c r="AI422" s="124"/>
      <c r="AJ422" s="76"/>
      <c r="AK422" s="128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  <c r="AW422" s="59"/>
      <c r="AX422" s="59"/>
      <c r="AY422" s="59"/>
    </row>
    <row r="423" spans="1:51" s="60" customFormat="1" ht="29.25" hidden="1" customHeight="1" x14ac:dyDescent="0.3">
      <c r="A423" s="82">
        <f t="shared" si="6"/>
        <v>421</v>
      </c>
      <c r="B423" s="138">
        <v>68081</v>
      </c>
      <c r="C423" s="139" t="s">
        <v>1169</v>
      </c>
      <c r="D423" s="139" t="s">
        <v>844</v>
      </c>
      <c r="E423" s="139" t="s">
        <v>1950</v>
      </c>
      <c r="F423" s="138">
        <v>300010025</v>
      </c>
      <c r="G423" s="139" t="s">
        <v>1951</v>
      </c>
      <c r="H423" s="138">
        <v>247</v>
      </c>
      <c r="I423" s="139" t="s">
        <v>1171</v>
      </c>
      <c r="J423" s="138">
        <v>480</v>
      </c>
      <c r="K423" s="138">
        <v>41</v>
      </c>
      <c r="L423" s="139" t="s">
        <v>1723</v>
      </c>
      <c r="M423" s="139" t="s">
        <v>744</v>
      </c>
      <c r="N423" s="138">
        <v>4104</v>
      </c>
      <c r="O423" s="139" t="s">
        <v>1746</v>
      </c>
      <c r="P423" s="138">
        <v>4104011</v>
      </c>
      <c r="Q423" s="139" t="s">
        <v>1754</v>
      </c>
      <c r="R423" s="138">
        <v>410401100</v>
      </c>
      <c r="S423" s="139" t="s">
        <v>1755</v>
      </c>
      <c r="T423" s="140" t="s">
        <v>1952</v>
      </c>
      <c r="U423" s="139">
        <v>247</v>
      </c>
      <c r="V423" s="139">
        <v>247</v>
      </c>
      <c r="W423" s="139" t="s">
        <v>591</v>
      </c>
      <c r="X423" s="139" t="s">
        <v>1980</v>
      </c>
      <c r="Y423" s="138">
        <v>61</v>
      </c>
      <c r="Z423" s="138">
        <v>62</v>
      </c>
      <c r="AA423" s="138">
        <v>62</v>
      </c>
      <c r="AB423" s="138">
        <v>62</v>
      </c>
      <c r="AC423" s="138">
        <v>247</v>
      </c>
      <c r="AD423" s="139">
        <v>28445832.75</v>
      </c>
      <c r="AE423" s="139">
        <v>28445832.75</v>
      </c>
      <c r="AF423" s="139">
        <v>28445832.75</v>
      </c>
      <c r="AG423" s="139">
        <v>28445832.75</v>
      </c>
      <c r="AH423" s="74">
        <v>113783331</v>
      </c>
      <c r="AI423" s="124"/>
      <c r="AJ423" s="76"/>
      <c r="AK423" s="128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</row>
    <row r="424" spans="1:51" s="60" customFormat="1" ht="29.25" hidden="1" customHeight="1" x14ac:dyDescent="0.3">
      <c r="A424" s="82">
        <f t="shared" si="6"/>
        <v>422</v>
      </c>
      <c r="B424" s="138">
        <v>68081</v>
      </c>
      <c r="C424" s="139" t="s">
        <v>1169</v>
      </c>
      <c r="D424" s="139" t="s">
        <v>1002</v>
      </c>
      <c r="E424" s="139" t="s">
        <v>1142</v>
      </c>
      <c r="F424" s="138">
        <v>270040002</v>
      </c>
      <c r="G424" s="139" t="s">
        <v>1734</v>
      </c>
      <c r="H424" s="138">
        <v>88</v>
      </c>
      <c r="I424" s="139" t="s">
        <v>1568</v>
      </c>
      <c r="J424" s="138">
        <v>90</v>
      </c>
      <c r="K424" s="138">
        <v>43</v>
      </c>
      <c r="L424" s="139" t="s">
        <v>1756</v>
      </c>
      <c r="M424" s="139" t="s">
        <v>572</v>
      </c>
      <c r="N424" s="138">
        <v>4301</v>
      </c>
      <c r="O424" s="139" t="s">
        <v>1757</v>
      </c>
      <c r="P424" s="138">
        <v>4301004</v>
      </c>
      <c r="Q424" s="139" t="s">
        <v>1758</v>
      </c>
      <c r="R424" s="138">
        <v>430100400</v>
      </c>
      <c r="S424" s="139" t="s">
        <v>1759</v>
      </c>
      <c r="T424" s="140" t="s">
        <v>1143</v>
      </c>
      <c r="U424" s="139">
        <v>88</v>
      </c>
      <c r="V424" s="139">
        <v>90</v>
      </c>
      <c r="W424" s="139" t="s">
        <v>591</v>
      </c>
      <c r="X424" s="139" t="s">
        <v>1983</v>
      </c>
      <c r="Y424" s="138">
        <v>15</v>
      </c>
      <c r="Z424" s="138">
        <v>22</v>
      </c>
      <c r="AA424" s="138">
        <v>26</v>
      </c>
      <c r="AB424" s="138">
        <v>27</v>
      </c>
      <c r="AC424" s="138">
        <v>90</v>
      </c>
      <c r="AD424" s="139">
        <v>5318477211</v>
      </c>
      <c r="AE424" s="139">
        <v>5838884068</v>
      </c>
      <c r="AF424" s="139">
        <v>4639090374</v>
      </c>
      <c r="AG424" s="139">
        <v>4639090376</v>
      </c>
      <c r="AH424" s="74">
        <v>20435542029</v>
      </c>
      <c r="AI424" s="126"/>
      <c r="AJ424" s="76"/>
      <c r="AK424" s="128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  <c r="AW424" s="59"/>
      <c r="AX424" s="59"/>
      <c r="AY424" s="59"/>
    </row>
    <row r="425" spans="1:51" s="60" customFormat="1" ht="29.25" hidden="1" customHeight="1" x14ac:dyDescent="0.3">
      <c r="A425" s="82">
        <f t="shared" si="6"/>
        <v>423</v>
      </c>
      <c r="B425" s="138">
        <v>68081</v>
      </c>
      <c r="C425" s="139" t="s">
        <v>1169</v>
      </c>
      <c r="D425" s="139" t="s">
        <v>844</v>
      </c>
      <c r="E425" s="139" t="s">
        <v>1142</v>
      </c>
      <c r="F425" s="138">
        <v>270030003</v>
      </c>
      <c r="G425" s="139" t="s">
        <v>1760</v>
      </c>
      <c r="H425" s="138">
        <v>88</v>
      </c>
      <c r="I425" s="139" t="s">
        <v>806</v>
      </c>
      <c r="J425" s="138">
        <v>90</v>
      </c>
      <c r="K425" s="138">
        <v>43</v>
      </c>
      <c r="L425" s="139" t="s">
        <v>1756</v>
      </c>
      <c r="M425" s="139" t="s">
        <v>572</v>
      </c>
      <c r="N425" s="138">
        <v>4301</v>
      </c>
      <c r="O425" s="139" t="s">
        <v>1757</v>
      </c>
      <c r="P425" s="138">
        <v>4301011</v>
      </c>
      <c r="Q425" s="139" t="s">
        <v>1761</v>
      </c>
      <c r="R425" s="138">
        <v>430101100</v>
      </c>
      <c r="S425" s="139" t="s">
        <v>1762</v>
      </c>
      <c r="T425" s="140" t="s">
        <v>1953</v>
      </c>
      <c r="U425" s="139">
        <v>10</v>
      </c>
      <c r="V425" s="139">
        <v>5</v>
      </c>
      <c r="W425" s="139" t="s">
        <v>591</v>
      </c>
      <c r="X425" s="139" t="s">
        <v>1971</v>
      </c>
      <c r="Y425" s="138">
        <v>0</v>
      </c>
      <c r="Z425" s="138">
        <v>2</v>
      </c>
      <c r="AA425" s="138">
        <v>2</v>
      </c>
      <c r="AB425" s="138">
        <v>1</v>
      </c>
      <c r="AC425" s="138">
        <v>5</v>
      </c>
      <c r="AD425" s="139">
        <v>0</v>
      </c>
      <c r="AE425" s="139">
        <v>100000000</v>
      </c>
      <c r="AF425" s="139">
        <v>50000000</v>
      </c>
      <c r="AG425" s="139">
        <v>50000000</v>
      </c>
      <c r="AH425" s="74">
        <v>200000000</v>
      </c>
      <c r="AI425" s="124"/>
      <c r="AJ425" s="76"/>
      <c r="AK425" s="128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</row>
    <row r="426" spans="1:51" s="60" customFormat="1" ht="29.25" hidden="1" customHeight="1" x14ac:dyDescent="0.3">
      <c r="A426" s="82">
        <f t="shared" si="6"/>
        <v>424</v>
      </c>
      <c r="B426" s="138">
        <v>68081</v>
      </c>
      <c r="C426" s="139" t="s">
        <v>1169</v>
      </c>
      <c r="D426" s="139" t="s">
        <v>844</v>
      </c>
      <c r="E426" s="139" t="s">
        <v>1144</v>
      </c>
      <c r="F426" s="138">
        <v>270040002</v>
      </c>
      <c r="G426" s="139" t="s">
        <v>1734</v>
      </c>
      <c r="H426" s="138">
        <v>0</v>
      </c>
      <c r="I426" s="139" t="s">
        <v>1568</v>
      </c>
      <c r="J426" s="138">
        <v>1</v>
      </c>
      <c r="K426" s="138">
        <v>43</v>
      </c>
      <c r="L426" s="139" t="s">
        <v>1756</v>
      </c>
      <c r="M426" s="139" t="s">
        <v>623</v>
      </c>
      <c r="N426" s="138">
        <v>4301</v>
      </c>
      <c r="O426" s="139" t="s">
        <v>1757</v>
      </c>
      <c r="P426" s="138">
        <v>4301006</v>
      </c>
      <c r="Q426" s="139" t="s">
        <v>1393</v>
      </c>
      <c r="R426" s="138">
        <v>430100600</v>
      </c>
      <c r="S426" s="139" t="s">
        <v>1763</v>
      </c>
      <c r="T426" s="140" t="s">
        <v>1145</v>
      </c>
      <c r="U426" s="139">
        <v>0</v>
      </c>
      <c r="V426" s="139">
        <v>1</v>
      </c>
      <c r="W426" s="139" t="s">
        <v>591</v>
      </c>
      <c r="X426" s="139" t="s">
        <v>1983</v>
      </c>
      <c r="Y426" s="138">
        <v>1</v>
      </c>
      <c r="Z426" s="138">
        <v>1</v>
      </c>
      <c r="AA426" s="138">
        <v>1</v>
      </c>
      <c r="AB426" s="138">
        <v>1</v>
      </c>
      <c r="AC426" s="138">
        <v>1</v>
      </c>
      <c r="AD426" s="139">
        <v>20000000</v>
      </c>
      <c r="AE426" s="139">
        <v>300000000</v>
      </c>
      <c r="AF426" s="139">
        <v>84100000</v>
      </c>
      <c r="AG426" s="139">
        <v>60000000</v>
      </c>
      <c r="AH426" s="74">
        <v>464100000</v>
      </c>
      <c r="AI426" s="124"/>
      <c r="AJ426" s="76"/>
      <c r="AK426" s="128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</row>
    <row r="427" spans="1:51" s="60" customFormat="1" ht="29.25" hidden="1" customHeight="1" x14ac:dyDescent="0.3">
      <c r="A427" s="82">
        <f t="shared" si="6"/>
        <v>425</v>
      </c>
      <c r="B427" s="138">
        <v>68081</v>
      </c>
      <c r="C427" s="139" t="s">
        <v>1169</v>
      </c>
      <c r="D427" s="139" t="s">
        <v>844</v>
      </c>
      <c r="E427" s="139" t="s">
        <v>1146</v>
      </c>
      <c r="F427" s="138">
        <v>270040002</v>
      </c>
      <c r="G427" s="139" t="s">
        <v>1734</v>
      </c>
      <c r="H427" s="138">
        <v>129</v>
      </c>
      <c r="I427" s="139" t="s">
        <v>1568</v>
      </c>
      <c r="J427" s="138">
        <v>135</v>
      </c>
      <c r="K427" s="138">
        <v>43</v>
      </c>
      <c r="L427" s="139" t="s">
        <v>1756</v>
      </c>
      <c r="M427" s="139" t="s">
        <v>572</v>
      </c>
      <c r="N427" s="138">
        <v>4301</v>
      </c>
      <c r="O427" s="139" t="s">
        <v>1757</v>
      </c>
      <c r="P427" s="138">
        <v>4301001</v>
      </c>
      <c r="Q427" s="139" t="s">
        <v>1764</v>
      </c>
      <c r="R427" s="138">
        <v>430100100</v>
      </c>
      <c r="S427" s="139" t="s">
        <v>1329</v>
      </c>
      <c r="T427" s="140" t="s">
        <v>1147</v>
      </c>
      <c r="U427" s="139">
        <v>129</v>
      </c>
      <c r="V427" s="139">
        <v>500</v>
      </c>
      <c r="W427" s="139" t="s">
        <v>591</v>
      </c>
      <c r="X427" s="139" t="s">
        <v>1983</v>
      </c>
      <c r="Y427" s="138">
        <v>80</v>
      </c>
      <c r="Z427" s="138">
        <v>140</v>
      </c>
      <c r="AA427" s="138">
        <v>140</v>
      </c>
      <c r="AB427" s="138">
        <v>140</v>
      </c>
      <c r="AC427" s="138">
        <v>500</v>
      </c>
      <c r="AD427" s="139">
        <v>400000000</v>
      </c>
      <c r="AE427" s="139">
        <v>450000000</v>
      </c>
      <c r="AF427" s="139">
        <v>1822681250</v>
      </c>
      <c r="AG427" s="139">
        <v>1822681250</v>
      </c>
      <c r="AH427" s="74">
        <v>4495362500</v>
      </c>
      <c r="AI427" s="124"/>
      <c r="AJ427" s="76"/>
      <c r="AK427" s="128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</row>
    <row r="428" spans="1:51" s="60" customFormat="1" ht="29.25" hidden="1" customHeight="1" x14ac:dyDescent="0.3">
      <c r="A428" s="82">
        <f t="shared" si="6"/>
        <v>426</v>
      </c>
      <c r="B428" s="138">
        <v>68081</v>
      </c>
      <c r="C428" s="139" t="s">
        <v>1169</v>
      </c>
      <c r="D428" s="139" t="s">
        <v>844</v>
      </c>
      <c r="E428" s="139" t="s">
        <v>1148</v>
      </c>
      <c r="F428" s="138">
        <v>270040002</v>
      </c>
      <c r="G428" s="139" t="s">
        <v>1734</v>
      </c>
      <c r="H428" s="138">
        <v>4</v>
      </c>
      <c r="I428" s="139" t="s">
        <v>1568</v>
      </c>
      <c r="J428" s="138">
        <v>5</v>
      </c>
      <c r="K428" s="138">
        <v>43</v>
      </c>
      <c r="L428" s="139" t="s">
        <v>1756</v>
      </c>
      <c r="M428" s="139" t="s">
        <v>572</v>
      </c>
      <c r="N428" s="138">
        <v>4301</v>
      </c>
      <c r="O428" s="139" t="s">
        <v>1757</v>
      </c>
      <c r="P428" s="138">
        <v>4301006</v>
      </c>
      <c r="Q428" s="139" t="s">
        <v>1393</v>
      </c>
      <c r="R428" s="138">
        <v>430100603</v>
      </c>
      <c r="S428" s="139" t="s">
        <v>1765</v>
      </c>
      <c r="T428" s="140" t="s">
        <v>1149</v>
      </c>
      <c r="U428" s="139">
        <v>4</v>
      </c>
      <c r="V428" s="139">
        <v>5</v>
      </c>
      <c r="W428" s="139" t="s">
        <v>591</v>
      </c>
      <c r="X428" s="139" t="s">
        <v>1983</v>
      </c>
      <c r="Y428" s="138">
        <v>1</v>
      </c>
      <c r="Z428" s="138">
        <v>1</v>
      </c>
      <c r="AA428" s="138">
        <v>2</v>
      </c>
      <c r="AB428" s="138">
        <v>1</v>
      </c>
      <c r="AC428" s="138">
        <v>5</v>
      </c>
      <c r="AD428" s="139">
        <v>2246006041</v>
      </c>
      <c r="AE428" s="139">
        <v>2372790066</v>
      </c>
      <c r="AF428" s="139">
        <v>3682651946</v>
      </c>
      <c r="AG428" s="139">
        <v>3682651947</v>
      </c>
      <c r="AH428" s="74">
        <v>11984100000</v>
      </c>
      <c r="AI428" s="124"/>
      <c r="AJ428" s="76"/>
      <c r="AK428" s="128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</row>
    <row r="429" spans="1:51" s="60" customFormat="1" ht="29.25" hidden="1" customHeight="1" x14ac:dyDescent="0.3">
      <c r="A429" s="82">
        <f t="shared" si="6"/>
        <v>427</v>
      </c>
      <c r="B429" s="138">
        <v>68081</v>
      </c>
      <c r="C429" s="139" t="s">
        <v>1169</v>
      </c>
      <c r="D429" s="139" t="s">
        <v>1002</v>
      </c>
      <c r="E429" s="139" t="s">
        <v>1150</v>
      </c>
      <c r="F429" s="138">
        <v>270040002</v>
      </c>
      <c r="G429" s="139" t="s">
        <v>1734</v>
      </c>
      <c r="H429" s="138">
        <v>0</v>
      </c>
      <c r="I429" s="139" t="s">
        <v>1568</v>
      </c>
      <c r="J429" s="138">
        <v>8</v>
      </c>
      <c r="K429" s="138">
        <v>43</v>
      </c>
      <c r="L429" s="139" t="s">
        <v>1756</v>
      </c>
      <c r="M429" s="139" t="s">
        <v>846</v>
      </c>
      <c r="N429" s="138">
        <v>4301</v>
      </c>
      <c r="O429" s="139" t="s">
        <v>1757</v>
      </c>
      <c r="P429" s="138">
        <v>4301035</v>
      </c>
      <c r="Q429" s="139" t="s">
        <v>1766</v>
      </c>
      <c r="R429" s="138">
        <v>430103501</v>
      </c>
      <c r="S429" s="139" t="s">
        <v>1767</v>
      </c>
      <c r="T429" s="140" t="s">
        <v>1151</v>
      </c>
      <c r="U429" s="139">
        <v>0</v>
      </c>
      <c r="V429" s="139">
        <v>8</v>
      </c>
      <c r="W429" s="139" t="s">
        <v>591</v>
      </c>
      <c r="X429" s="139" t="s">
        <v>1983</v>
      </c>
      <c r="Y429" s="138">
        <v>1</v>
      </c>
      <c r="Z429" s="138">
        <v>1</v>
      </c>
      <c r="AA429" s="138">
        <v>3</v>
      </c>
      <c r="AB429" s="138">
        <v>3</v>
      </c>
      <c r="AC429" s="138">
        <v>8</v>
      </c>
      <c r="AD429" s="139">
        <v>80000000</v>
      </c>
      <c r="AE429" s="139">
        <v>150000000</v>
      </c>
      <c r="AF429" s="139">
        <v>84735000</v>
      </c>
      <c r="AG429" s="139">
        <v>84735000</v>
      </c>
      <c r="AH429" s="74">
        <v>399470000</v>
      </c>
      <c r="AI429" s="126"/>
      <c r="AJ429" s="76"/>
      <c r="AK429" s="128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</row>
    <row r="430" spans="1:51" s="60" customFormat="1" ht="29.25" hidden="1" customHeight="1" x14ac:dyDescent="0.3">
      <c r="A430" s="82">
        <f t="shared" si="6"/>
        <v>428</v>
      </c>
      <c r="B430" s="138">
        <v>68081</v>
      </c>
      <c r="C430" s="139" t="s">
        <v>1169</v>
      </c>
      <c r="D430" s="139" t="s">
        <v>844</v>
      </c>
      <c r="E430" s="139" t="s">
        <v>1152</v>
      </c>
      <c r="F430" s="138">
        <v>270040002</v>
      </c>
      <c r="G430" s="139" t="s">
        <v>1734</v>
      </c>
      <c r="H430" s="138">
        <v>0</v>
      </c>
      <c r="I430" s="139" t="s">
        <v>1568</v>
      </c>
      <c r="J430" s="138">
        <v>1</v>
      </c>
      <c r="K430" s="138">
        <v>43</v>
      </c>
      <c r="L430" s="139" t="s">
        <v>1756</v>
      </c>
      <c r="M430" s="139" t="s">
        <v>716</v>
      </c>
      <c r="N430" s="138">
        <v>4301</v>
      </c>
      <c r="O430" s="139" t="s">
        <v>1757</v>
      </c>
      <c r="P430" s="138">
        <v>4301007</v>
      </c>
      <c r="Q430" s="139" t="s">
        <v>1768</v>
      </c>
      <c r="R430" s="138">
        <v>430100700</v>
      </c>
      <c r="S430" s="139" t="s">
        <v>1769</v>
      </c>
      <c r="T430" s="140" t="s">
        <v>1153</v>
      </c>
      <c r="U430" s="139">
        <v>0</v>
      </c>
      <c r="V430" s="139">
        <v>1</v>
      </c>
      <c r="W430" s="139" t="s">
        <v>591</v>
      </c>
      <c r="X430" s="139" t="s">
        <v>1983</v>
      </c>
      <c r="Y430" s="138">
        <v>1</v>
      </c>
      <c r="Z430" s="138">
        <v>1</v>
      </c>
      <c r="AA430" s="138">
        <v>1</v>
      </c>
      <c r="AB430" s="138">
        <v>1</v>
      </c>
      <c r="AC430" s="138">
        <v>1</v>
      </c>
      <c r="AD430" s="139">
        <v>1975000000</v>
      </c>
      <c r="AE430" s="139">
        <v>2100000000</v>
      </c>
      <c r="AF430" s="139">
        <v>3954550000</v>
      </c>
      <c r="AG430" s="139">
        <v>3954550000</v>
      </c>
      <c r="AH430" s="74">
        <v>11984100000</v>
      </c>
      <c r="AI430" s="124"/>
      <c r="AJ430" s="76"/>
      <c r="AK430" s="128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</row>
    <row r="431" spans="1:51" s="60" customFormat="1" ht="29.25" hidden="1" customHeight="1" x14ac:dyDescent="0.3">
      <c r="A431" s="82">
        <f t="shared" si="6"/>
        <v>429</v>
      </c>
      <c r="B431" s="138">
        <v>68081</v>
      </c>
      <c r="C431" s="139" t="s">
        <v>1169</v>
      </c>
      <c r="D431" s="139" t="s">
        <v>1002</v>
      </c>
      <c r="E431" s="139" t="s">
        <v>1154</v>
      </c>
      <c r="F431" s="138">
        <v>270040002</v>
      </c>
      <c r="G431" s="139" t="s">
        <v>1734</v>
      </c>
      <c r="H431" s="138">
        <v>36</v>
      </c>
      <c r="I431" s="139" t="s">
        <v>1568</v>
      </c>
      <c r="J431" s="138">
        <v>45</v>
      </c>
      <c r="K431" s="138">
        <v>43</v>
      </c>
      <c r="L431" s="139" t="s">
        <v>1756</v>
      </c>
      <c r="M431" s="139" t="s">
        <v>846</v>
      </c>
      <c r="N431" s="138">
        <v>4301</v>
      </c>
      <c r="O431" s="139" t="s">
        <v>1757</v>
      </c>
      <c r="P431" s="138">
        <v>4301032</v>
      </c>
      <c r="Q431" s="139" t="s">
        <v>1770</v>
      </c>
      <c r="R431" s="138">
        <v>430103201</v>
      </c>
      <c r="S431" s="139" t="s">
        <v>1329</v>
      </c>
      <c r="T431" s="140" t="s">
        <v>1155</v>
      </c>
      <c r="U431" s="139">
        <v>6000</v>
      </c>
      <c r="V431" s="139">
        <v>10000</v>
      </c>
      <c r="W431" s="139" t="s">
        <v>591</v>
      </c>
      <c r="X431" s="139" t="s">
        <v>1983</v>
      </c>
      <c r="Y431" s="138">
        <v>2500</v>
      </c>
      <c r="Z431" s="138">
        <v>2500</v>
      </c>
      <c r="AA431" s="138">
        <v>2500</v>
      </c>
      <c r="AB431" s="138">
        <v>2500</v>
      </c>
      <c r="AC431" s="138">
        <v>10000</v>
      </c>
      <c r="AD431" s="139">
        <v>2216900804</v>
      </c>
      <c r="AE431" s="139">
        <v>2003980375</v>
      </c>
      <c r="AF431" s="139">
        <v>2133928160</v>
      </c>
      <c r="AG431" s="139">
        <v>2133928161</v>
      </c>
      <c r="AH431" s="74">
        <v>8488737500</v>
      </c>
      <c r="AI431" s="126"/>
      <c r="AJ431" s="76"/>
      <c r="AK431" s="128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</row>
    <row r="432" spans="1:51" s="60" customFormat="1" ht="29.25" hidden="1" customHeight="1" x14ac:dyDescent="0.3">
      <c r="A432" s="82">
        <f t="shared" si="6"/>
        <v>430</v>
      </c>
      <c r="B432" s="138">
        <v>68081</v>
      </c>
      <c r="C432" s="139" t="s">
        <v>1169</v>
      </c>
      <c r="D432" s="139" t="s">
        <v>844</v>
      </c>
      <c r="E432" s="139" t="s">
        <v>1156</v>
      </c>
      <c r="F432" s="138">
        <v>270040002</v>
      </c>
      <c r="G432" s="139" t="s">
        <v>1734</v>
      </c>
      <c r="H432" s="138">
        <v>49200</v>
      </c>
      <c r="I432" s="139" t="s">
        <v>1568</v>
      </c>
      <c r="J432" s="138">
        <v>53900</v>
      </c>
      <c r="K432" s="138">
        <v>43</v>
      </c>
      <c r="L432" s="139" t="s">
        <v>1756</v>
      </c>
      <c r="M432" s="139" t="s">
        <v>1106</v>
      </c>
      <c r="N432" s="138">
        <v>4301</v>
      </c>
      <c r="O432" s="139" t="s">
        <v>1757</v>
      </c>
      <c r="P432" s="138">
        <v>4301037</v>
      </c>
      <c r="Q432" s="139" t="s">
        <v>1771</v>
      </c>
      <c r="R432" s="138">
        <v>430103700</v>
      </c>
      <c r="S432" s="139" t="s">
        <v>1772</v>
      </c>
      <c r="T432" s="140" t="s">
        <v>1157</v>
      </c>
      <c r="U432" s="139">
        <v>4</v>
      </c>
      <c r="V432" s="139">
        <v>4</v>
      </c>
      <c r="W432" s="139" t="s">
        <v>591</v>
      </c>
      <c r="X432" s="139" t="s">
        <v>1983</v>
      </c>
      <c r="Y432" s="138">
        <v>4</v>
      </c>
      <c r="Z432" s="138">
        <v>4</v>
      </c>
      <c r="AA432" s="138">
        <v>4</v>
      </c>
      <c r="AB432" s="138">
        <v>4</v>
      </c>
      <c r="AC432" s="138">
        <v>4</v>
      </c>
      <c r="AD432" s="139">
        <v>1975000000</v>
      </c>
      <c r="AE432" s="139">
        <v>2296146804</v>
      </c>
      <c r="AF432" s="139">
        <v>3856476598</v>
      </c>
      <c r="AG432" s="139">
        <v>3856476598</v>
      </c>
      <c r="AH432" s="74">
        <v>11984100000</v>
      </c>
      <c r="AI432" s="124"/>
      <c r="AJ432" s="76"/>
      <c r="AK432" s="128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</row>
    <row r="433" spans="1:51" s="60" customFormat="1" ht="29.25" hidden="1" customHeight="1" x14ac:dyDescent="0.3">
      <c r="A433" s="82">
        <f t="shared" si="6"/>
        <v>431</v>
      </c>
      <c r="B433" s="138">
        <v>68081</v>
      </c>
      <c r="C433" s="139" t="s">
        <v>1169</v>
      </c>
      <c r="D433" s="139" t="s">
        <v>844</v>
      </c>
      <c r="E433" s="139" t="s">
        <v>1142</v>
      </c>
      <c r="F433" s="138">
        <v>270030003</v>
      </c>
      <c r="G433" s="139" t="s">
        <v>1760</v>
      </c>
      <c r="H433" s="138">
        <v>88</v>
      </c>
      <c r="I433" s="139" t="s">
        <v>806</v>
      </c>
      <c r="J433" s="138">
        <v>90</v>
      </c>
      <c r="K433" s="138">
        <v>43</v>
      </c>
      <c r="L433" s="139" t="s">
        <v>1756</v>
      </c>
      <c r="M433" s="139" t="s">
        <v>572</v>
      </c>
      <c r="N433" s="138">
        <v>4302</v>
      </c>
      <c r="O433" s="139" t="s">
        <v>1773</v>
      </c>
      <c r="P433" s="138">
        <v>4302038</v>
      </c>
      <c r="Q433" s="139" t="s">
        <v>1774</v>
      </c>
      <c r="R433" s="138">
        <v>430203800</v>
      </c>
      <c r="S433" s="139" t="s">
        <v>1775</v>
      </c>
      <c r="T433" s="140" t="s">
        <v>1158</v>
      </c>
      <c r="U433" s="139">
        <v>0</v>
      </c>
      <c r="V433" s="139">
        <v>5</v>
      </c>
      <c r="W433" s="139" t="s">
        <v>591</v>
      </c>
      <c r="X433" s="139" t="s">
        <v>1971</v>
      </c>
      <c r="Y433" s="138">
        <v>0</v>
      </c>
      <c r="Z433" s="138">
        <v>2</v>
      </c>
      <c r="AA433" s="138">
        <v>2</v>
      </c>
      <c r="AB433" s="138">
        <v>1</v>
      </c>
      <c r="AC433" s="138">
        <v>5</v>
      </c>
      <c r="AD433" s="139">
        <v>0</v>
      </c>
      <c r="AE433" s="139">
        <v>450000000</v>
      </c>
      <c r="AF433" s="139">
        <v>450000000</v>
      </c>
      <c r="AG433" s="139">
        <v>100000000</v>
      </c>
      <c r="AH433" s="74">
        <v>1000000000</v>
      </c>
      <c r="AI433" s="124"/>
      <c r="AJ433" s="76"/>
      <c r="AK433" s="128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</row>
    <row r="434" spans="1:51" s="60" customFormat="1" ht="29.25" hidden="1" customHeight="1" x14ac:dyDescent="0.3">
      <c r="A434" s="82">
        <f t="shared" si="6"/>
        <v>432</v>
      </c>
      <c r="B434" s="138">
        <v>68081</v>
      </c>
      <c r="C434" s="139" t="s">
        <v>1169</v>
      </c>
      <c r="D434" s="139" t="s">
        <v>844</v>
      </c>
      <c r="E434" s="139" t="s">
        <v>1142</v>
      </c>
      <c r="F434" s="138">
        <v>270030003</v>
      </c>
      <c r="G434" s="139" t="s">
        <v>1760</v>
      </c>
      <c r="H434" s="138">
        <v>88</v>
      </c>
      <c r="I434" s="139" t="s">
        <v>806</v>
      </c>
      <c r="J434" s="138">
        <v>90</v>
      </c>
      <c r="K434" s="138">
        <v>43</v>
      </c>
      <c r="L434" s="139" t="s">
        <v>1756</v>
      </c>
      <c r="M434" s="139" t="s">
        <v>572</v>
      </c>
      <c r="N434" s="138">
        <v>4302</v>
      </c>
      <c r="O434" s="139" t="s">
        <v>1773</v>
      </c>
      <c r="P434" s="138">
        <v>4302040</v>
      </c>
      <c r="Q434" s="139" t="s">
        <v>1776</v>
      </c>
      <c r="R434" s="138">
        <v>430204000</v>
      </c>
      <c r="S434" s="139" t="s">
        <v>1776</v>
      </c>
      <c r="T434" s="140" t="s">
        <v>1159</v>
      </c>
      <c r="U434" s="139">
        <v>0</v>
      </c>
      <c r="V434" s="139">
        <v>1</v>
      </c>
      <c r="W434" s="139" t="s">
        <v>591</v>
      </c>
      <c r="X434" s="139" t="s">
        <v>1971</v>
      </c>
      <c r="Y434" s="138">
        <v>0</v>
      </c>
      <c r="Z434" s="138">
        <v>1</v>
      </c>
      <c r="AA434" s="138">
        <v>0</v>
      </c>
      <c r="AB434" s="138">
        <v>0</v>
      </c>
      <c r="AC434" s="138">
        <v>1</v>
      </c>
      <c r="AD434" s="139">
        <v>0</v>
      </c>
      <c r="AE434" s="139">
        <v>1000000000</v>
      </c>
      <c r="AF434" s="139">
        <v>0</v>
      </c>
      <c r="AG434" s="139">
        <v>0</v>
      </c>
      <c r="AH434" s="74">
        <v>1000000000</v>
      </c>
      <c r="AI434" s="124"/>
      <c r="AJ434" s="76"/>
      <c r="AK434" s="128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</row>
    <row r="435" spans="1:51" s="60" customFormat="1" ht="29.25" hidden="1" customHeight="1" x14ac:dyDescent="0.3">
      <c r="A435" s="82">
        <f t="shared" si="6"/>
        <v>433</v>
      </c>
      <c r="B435" s="138">
        <v>68081</v>
      </c>
      <c r="C435" s="139" t="s">
        <v>1169</v>
      </c>
      <c r="D435" s="139" t="s">
        <v>844</v>
      </c>
      <c r="E435" s="139" t="s">
        <v>1160</v>
      </c>
      <c r="F435" s="138">
        <v>270040002</v>
      </c>
      <c r="G435" s="139" t="s">
        <v>1734</v>
      </c>
      <c r="H435" s="138">
        <v>0</v>
      </c>
      <c r="I435" s="139" t="s">
        <v>1568</v>
      </c>
      <c r="J435" s="138">
        <v>1</v>
      </c>
      <c r="K435" s="138">
        <v>43</v>
      </c>
      <c r="L435" s="139" t="s">
        <v>1756</v>
      </c>
      <c r="M435" s="139" t="s">
        <v>846</v>
      </c>
      <c r="N435" s="138">
        <v>4302</v>
      </c>
      <c r="O435" s="139" t="s">
        <v>1773</v>
      </c>
      <c r="P435" s="138">
        <v>4302002</v>
      </c>
      <c r="Q435" s="139" t="s">
        <v>1777</v>
      </c>
      <c r="R435" s="138">
        <v>430200201</v>
      </c>
      <c r="S435" s="139" t="s">
        <v>1778</v>
      </c>
      <c r="T435" s="140" t="s">
        <v>1161</v>
      </c>
      <c r="U435" s="139">
        <v>0</v>
      </c>
      <c r="V435" s="139">
        <v>1</v>
      </c>
      <c r="W435" s="139" t="s">
        <v>591</v>
      </c>
      <c r="X435" s="139" t="s">
        <v>1983</v>
      </c>
      <c r="Y435" s="138">
        <v>1</v>
      </c>
      <c r="Z435" s="138">
        <v>1</v>
      </c>
      <c r="AA435" s="138">
        <v>1</v>
      </c>
      <c r="AB435" s="138">
        <v>1</v>
      </c>
      <c r="AC435" s="138">
        <v>1</v>
      </c>
      <c r="AD435" s="139">
        <v>40000000</v>
      </c>
      <c r="AE435" s="139">
        <v>150000000</v>
      </c>
      <c r="AF435" s="139">
        <v>529171875</v>
      </c>
      <c r="AG435" s="139">
        <v>529171875</v>
      </c>
      <c r="AH435" s="74">
        <v>1248343750</v>
      </c>
      <c r="AI435" s="124"/>
      <c r="AJ435" s="127"/>
      <c r="AK435" s="128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</row>
    <row r="436" spans="1:51" ht="12.75" customHeight="1" x14ac:dyDescent="0.3">
      <c r="A436" s="61"/>
      <c r="B436" s="62"/>
      <c r="C436" s="62"/>
      <c r="D436" s="63"/>
      <c r="E436" s="61"/>
      <c r="F436" s="62"/>
      <c r="G436" s="61"/>
      <c r="H436" s="62"/>
      <c r="I436" s="61"/>
      <c r="J436" s="61"/>
      <c r="K436" s="62"/>
      <c r="L436" s="63"/>
      <c r="M436" s="61"/>
      <c r="N436" s="64"/>
      <c r="O436" s="61"/>
      <c r="P436" s="62"/>
      <c r="Q436" s="61"/>
      <c r="R436" s="62"/>
      <c r="S436" s="62"/>
      <c r="T436" s="62"/>
      <c r="U436" s="62"/>
      <c r="V436" s="62"/>
      <c r="W436" s="62"/>
      <c r="X436" s="61"/>
      <c r="Y436" s="61"/>
      <c r="Z436" s="61"/>
      <c r="AA436" s="61"/>
      <c r="AB436" s="61"/>
      <c r="AC436" s="65"/>
      <c r="AD436" s="65"/>
      <c r="AE436" s="65"/>
      <c r="AF436" s="65"/>
      <c r="AG436" s="63"/>
    </row>
    <row r="437" spans="1:51" ht="12.75" customHeight="1" x14ac:dyDescent="0.3">
      <c r="A437" s="67"/>
      <c r="B437" s="68"/>
      <c r="C437" s="69"/>
      <c r="D437" s="69"/>
      <c r="E437" s="67"/>
      <c r="F437" s="69"/>
      <c r="G437" s="67"/>
      <c r="H437" s="69"/>
      <c r="I437" s="67"/>
      <c r="J437" s="67"/>
      <c r="K437" s="68"/>
      <c r="L437" s="69"/>
      <c r="M437" s="67"/>
      <c r="N437" s="70"/>
      <c r="O437" s="67"/>
      <c r="P437" s="68"/>
      <c r="Q437" s="67"/>
      <c r="R437" s="68"/>
      <c r="S437" s="69"/>
      <c r="T437" s="69"/>
      <c r="U437" s="69"/>
      <c r="V437" s="69"/>
      <c r="W437" s="69"/>
      <c r="X437" s="67"/>
      <c r="Y437" s="67"/>
      <c r="Z437" s="67"/>
      <c r="AA437" s="67"/>
      <c r="AB437" s="67"/>
      <c r="AC437" s="71"/>
      <c r="AD437" s="71"/>
      <c r="AE437" s="71"/>
      <c r="AF437" s="71"/>
      <c r="AG437" s="77"/>
      <c r="AJ437" s="78"/>
    </row>
    <row r="438" spans="1:51" ht="12.75" customHeight="1" x14ac:dyDescent="0.3">
      <c r="A438" s="67"/>
      <c r="B438" s="68"/>
      <c r="C438" s="69"/>
      <c r="D438" s="69"/>
      <c r="E438" s="67"/>
      <c r="F438" s="69"/>
      <c r="G438" s="67"/>
      <c r="H438" s="69"/>
      <c r="I438" s="67"/>
      <c r="J438" s="67"/>
      <c r="K438" s="68"/>
      <c r="L438" s="69"/>
      <c r="M438" s="67"/>
      <c r="N438" s="70"/>
      <c r="O438" s="67"/>
      <c r="P438" s="68"/>
      <c r="Q438" s="67"/>
      <c r="R438" s="68"/>
      <c r="S438" s="69"/>
      <c r="T438" s="69"/>
      <c r="U438" s="69"/>
      <c r="V438" s="69"/>
      <c r="W438" s="69"/>
      <c r="X438" s="67"/>
      <c r="Y438" s="67"/>
      <c r="Z438" s="67"/>
      <c r="AA438" s="67"/>
      <c r="AB438" s="67"/>
      <c r="AC438" s="71"/>
      <c r="AD438" s="71"/>
      <c r="AE438" s="71"/>
      <c r="AF438" s="71"/>
      <c r="AG438" s="79"/>
    </row>
    <row r="439" spans="1:51" ht="12.75" customHeight="1" x14ac:dyDescent="0.3">
      <c r="A439" s="67"/>
      <c r="B439" s="68"/>
      <c r="C439" s="69"/>
      <c r="D439" s="69"/>
      <c r="E439" s="67"/>
      <c r="F439" s="69"/>
      <c r="G439" s="67"/>
      <c r="H439" s="69"/>
      <c r="I439" s="67"/>
      <c r="J439" s="67"/>
      <c r="K439" s="68"/>
      <c r="L439" s="69"/>
      <c r="M439" s="67"/>
      <c r="N439" s="70"/>
      <c r="O439" s="67"/>
      <c r="P439" s="68"/>
      <c r="Q439" s="67"/>
      <c r="R439" s="68"/>
      <c r="S439" s="69"/>
      <c r="T439" s="69"/>
      <c r="U439" s="69"/>
      <c r="V439" s="69"/>
      <c r="W439" s="69"/>
      <c r="X439" s="67"/>
      <c r="Y439" s="67"/>
      <c r="Z439" s="67"/>
      <c r="AA439" s="67"/>
      <c r="AB439" s="67"/>
      <c r="AC439" s="71"/>
      <c r="AD439" s="71"/>
      <c r="AE439" s="71"/>
      <c r="AF439" s="71"/>
      <c r="AG439" s="80"/>
      <c r="AH439" s="78"/>
    </row>
    <row r="440" spans="1:51" ht="12.75" customHeight="1" x14ac:dyDescent="0.3">
      <c r="A440" s="67"/>
      <c r="B440" s="68"/>
      <c r="C440" s="69"/>
      <c r="D440" s="69"/>
      <c r="E440" s="67"/>
      <c r="F440" s="69"/>
      <c r="G440" s="67"/>
      <c r="H440" s="69"/>
      <c r="I440" s="67"/>
      <c r="J440" s="67"/>
      <c r="K440" s="68"/>
      <c r="L440" s="69"/>
      <c r="M440" s="67"/>
      <c r="N440" s="70"/>
      <c r="O440" s="67"/>
      <c r="P440" s="68"/>
      <c r="Q440" s="67"/>
      <c r="R440" s="68"/>
      <c r="S440" s="69"/>
      <c r="T440" s="69"/>
      <c r="U440" s="69"/>
      <c r="V440" s="69"/>
      <c r="W440" s="69"/>
      <c r="X440" s="67"/>
      <c r="Y440" s="67"/>
      <c r="Z440" s="67"/>
      <c r="AA440" s="67"/>
      <c r="AB440" s="67"/>
      <c r="AC440" s="71"/>
      <c r="AD440" s="71"/>
      <c r="AE440" s="71"/>
      <c r="AF440" s="71"/>
      <c r="AG440" s="79"/>
    </row>
    <row r="441" spans="1:51" ht="12.75" customHeight="1" x14ac:dyDescent="0.3">
      <c r="A441" s="67"/>
      <c r="B441" s="68"/>
      <c r="C441" s="69"/>
      <c r="D441" s="69"/>
      <c r="E441" s="67"/>
      <c r="F441" s="69"/>
      <c r="G441" s="67"/>
      <c r="H441" s="69"/>
      <c r="I441" s="67"/>
      <c r="J441" s="67"/>
      <c r="K441" s="68"/>
      <c r="L441" s="69"/>
      <c r="M441" s="67"/>
      <c r="N441" s="70"/>
      <c r="O441" s="67"/>
      <c r="P441" s="68"/>
      <c r="Q441" s="67"/>
      <c r="R441" s="68"/>
      <c r="S441" s="69"/>
      <c r="T441" s="69"/>
      <c r="U441" s="69"/>
      <c r="V441" s="69"/>
      <c r="W441" s="69"/>
      <c r="X441" s="67"/>
      <c r="Y441" s="67"/>
      <c r="Z441" s="67"/>
      <c r="AA441" s="67"/>
      <c r="AB441" s="67"/>
      <c r="AC441" s="71"/>
      <c r="AD441" s="71"/>
      <c r="AE441" s="71"/>
      <c r="AF441" s="71"/>
      <c r="AG441" s="81"/>
    </row>
    <row r="442" spans="1:51" ht="12.75" customHeight="1" x14ac:dyDescent="0.3">
      <c r="A442" s="67"/>
      <c r="B442" s="68"/>
      <c r="C442" s="69"/>
      <c r="D442" s="69"/>
      <c r="E442" s="67"/>
      <c r="F442" s="69"/>
      <c r="G442" s="67"/>
      <c r="H442" s="69"/>
      <c r="I442" s="67"/>
      <c r="J442" s="67"/>
      <c r="K442" s="68"/>
      <c r="L442" s="69"/>
      <c r="M442" s="67"/>
      <c r="N442" s="70"/>
      <c r="O442" s="67"/>
      <c r="P442" s="68"/>
      <c r="Q442" s="67"/>
      <c r="R442" s="68"/>
      <c r="S442" s="69"/>
      <c r="T442" s="69"/>
      <c r="U442" s="69"/>
      <c r="V442" s="69"/>
      <c r="W442" s="69"/>
      <c r="X442" s="67"/>
      <c r="Y442" s="67"/>
      <c r="Z442" s="67"/>
      <c r="AA442" s="67"/>
      <c r="AB442" s="67"/>
      <c r="AC442" s="71"/>
      <c r="AD442" s="71"/>
      <c r="AE442" s="71"/>
      <c r="AF442" s="71"/>
      <c r="AG442" s="79"/>
    </row>
    <row r="443" spans="1:51" ht="12.75" customHeight="1" x14ac:dyDescent="0.3">
      <c r="A443" s="67"/>
      <c r="B443" s="68"/>
      <c r="C443" s="69"/>
      <c r="D443" s="69"/>
      <c r="E443" s="67"/>
      <c r="F443" s="69"/>
      <c r="G443" s="67"/>
      <c r="H443" s="69"/>
      <c r="I443" s="67"/>
      <c r="J443" s="67"/>
      <c r="K443" s="68"/>
      <c r="L443" s="69"/>
      <c r="M443" s="67"/>
      <c r="N443" s="70"/>
      <c r="O443" s="67"/>
      <c r="P443" s="68"/>
      <c r="Q443" s="67"/>
      <c r="R443" s="68"/>
      <c r="S443" s="69"/>
      <c r="T443" s="69"/>
      <c r="U443" s="69"/>
      <c r="V443" s="69"/>
      <c r="W443" s="69"/>
      <c r="X443" s="67"/>
      <c r="Y443" s="67"/>
      <c r="Z443" s="67"/>
      <c r="AA443" s="67"/>
      <c r="AB443" s="67"/>
      <c r="AC443" s="71"/>
      <c r="AD443" s="71"/>
      <c r="AE443" s="71"/>
      <c r="AF443" s="71"/>
      <c r="AG443" s="79"/>
    </row>
    <row r="444" spans="1:51" ht="12.75" customHeight="1" x14ac:dyDescent="0.3">
      <c r="A444" s="67"/>
      <c r="B444" s="68"/>
      <c r="C444" s="69"/>
      <c r="D444" s="69"/>
      <c r="E444" s="67"/>
      <c r="F444" s="69"/>
      <c r="G444" s="67"/>
      <c r="H444" s="69"/>
      <c r="I444" s="67"/>
      <c r="J444" s="67"/>
      <c r="K444" s="68"/>
      <c r="L444" s="69"/>
      <c r="M444" s="67"/>
      <c r="N444" s="70"/>
      <c r="O444" s="67"/>
      <c r="P444" s="68"/>
      <c r="Q444" s="67"/>
      <c r="R444" s="68"/>
      <c r="S444" s="69"/>
      <c r="T444" s="69"/>
      <c r="U444" s="69"/>
      <c r="V444" s="69"/>
      <c r="W444" s="69"/>
      <c r="X444" s="67"/>
      <c r="Y444" s="67"/>
      <c r="Z444" s="67"/>
      <c r="AA444" s="67"/>
      <c r="AB444" s="67"/>
      <c r="AC444" s="71"/>
      <c r="AD444" s="71"/>
      <c r="AE444" s="71"/>
      <c r="AF444" s="71"/>
      <c r="AG444" s="69"/>
    </row>
    <row r="445" spans="1:51" ht="12.75" customHeight="1" x14ac:dyDescent="0.3">
      <c r="A445" s="67"/>
      <c r="B445" s="68"/>
      <c r="C445" s="69"/>
      <c r="D445" s="69"/>
      <c r="E445" s="67"/>
      <c r="F445" s="69"/>
      <c r="G445" s="67"/>
      <c r="H445" s="69"/>
      <c r="I445" s="67"/>
      <c r="J445" s="67"/>
      <c r="K445" s="68"/>
      <c r="L445" s="69"/>
      <c r="M445" s="67"/>
      <c r="N445" s="70"/>
      <c r="O445" s="67"/>
      <c r="P445" s="68"/>
      <c r="Q445" s="67"/>
      <c r="R445" s="68"/>
      <c r="S445" s="69"/>
      <c r="T445" s="69"/>
      <c r="U445" s="69"/>
      <c r="V445" s="69"/>
      <c r="W445" s="69"/>
      <c r="X445" s="67"/>
      <c r="Y445" s="67"/>
      <c r="Z445" s="67"/>
      <c r="AA445" s="67"/>
      <c r="AB445" s="67"/>
      <c r="AC445" s="71"/>
      <c r="AD445" s="71"/>
      <c r="AE445" s="71"/>
      <c r="AF445" s="71"/>
      <c r="AG445" s="69"/>
    </row>
    <row r="446" spans="1:51" ht="12.75" customHeight="1" x14ac:dyDescent="0.3">
      <c r="A446" s="67"/>
      <c r="B446" s="68"/>
      <c r="C446" s="69"/>
      <c r="D446" s="69"/>
      <c r="E446" s="67"/>
      <c r="F446" s="69"/>
      <c r="G446" s="67"/>
      <c r="H446" s="69"/>
      <c r="I446" s="67"/>
      <c r="J446" s="67"/>
      <c r="K446" s="68"/>
      <c r="L446" s="69"/>
      <c r="M446" s="67"/>
      <c r="N446" s="70"/>
      <c r="O446" s="67"/>
      <c r="P446" s="68"/>
      <c r="Q446" s="67"/>
      <c r="R446" s="68"/>
      <c r="S446" s="69"/>
      <c r="T446" s="69"/>
      <c r="U446" s="69"/>
      <c r="V446" s="69"/>
      <c r="W446" s="69"/>
      <c r="X446" s="67"/>
      <c r="Y446" s="67"/>
      <c r="Z446" s="67"/>
      <c r="AA446" s="67"/>
      <c r="AB446" s="67"/>
      <c r="AC446" s="71"/>
      <c r="AD446" s="71"/>
      <c r="AE446" s="71"/>
      <c r="AF446" s="71"/>
      <c r="AG446" s="69"/>
    </row>
    <row r="447" spans="1:51" ht="12.75" customHeight="1" x14ac:dyDescent="0.3">
      <c r="A447" s="67"/>
      <c r="B447" s="68"/>
      <c r="C447" s="69"/>
      <c r="D447" s="69"/>
      <c r="E447" s="67"/>
      <c r="F447" s="69"/>
      <c r="G447" s="67"/>
      <c r="H447" s="69"/>
      <c r="I447" s="67"/>
      <c r="J447" s="67"/>
      <c r="K447" s="68"/>
      <c r="L447" s="69"/>
      <c r="M447" s="67"/>
      <c r="N447" s="70"/>
      <c r="O447" s="67"/>
      <c r="P447" s="68"/>
      <c r="Q447" s="67"/>
      <c r="R447" s="68"/>
      <c r="S447" s="69"/>
      <c r="T447" s="69"/>
      <c r="U447" s="69"/>
      <c r="V447" s="69"/>
      <c r="W447" s="69"/>
      <c r="X447" s="67"/>
      <c r="Y447" s="67"/>
      <c r="Z447" s="67"/>
      <c r="AA447" s="67"/>
      <c r="AB447" s="67"/>
      <c r="AC447" s="71"/>
      <c r="AD447" s="71"/>
      <c r="AE447" s="71"/>
      <c r="AF447" s="71"/>
      <c r="AG447" s="69"/>
    </row>
    <row r="448" spans="1:51" ht="12.75" customHeight="1" x14ac:dyDescent="0.3">
      <c r="A448" s="67"/>
      <c r="B448" s="68"/>
      <c r="C448" s="69"/>
      <c r="D448" s="69"/>
      <c r="E448" s="67"/>
      <c r="F448" s="69"/>
      <c r="G448" s="67"/>
      <c r="H448" s="69"/>
      <c r="I448" s="67"/>
      <c r="J448" s="67"/>
      <c r="K448" s="68"/>
      <c r="L448" s="69"/>
      <c r="M448" s="67"/>
      <c r="N448" s="70"/>
      <c r="O448" s="67"/>
      <c r="P448" s="68"/>
      <c r="Q448" s="67"/>
      <c r="R448" s="68"/>
      <c r="S448" s="69"/>
      <c r="T448" s="69"/>
      <c r="U448" s="69"/>
      <c r="V448" s="69"/>
      <c r="W448" s="69"/>
      <c r="X448" s="67"/>
      <c r="Y448" s="67"/>
      <c r="Z448" s="67"/>
      <c r="AA448" s="67"/>
      <c r="AB448" s="67"/>
      <c r="AC448" s="71"/>
      <c r="AD448" s="71"/>
      <c r="AE448" s="71"/>
      <c r="AF448" s="71"/>
      <c r="AG448" s="69"/>
    </row>
    <row r="449" spans="1:33" ht="12.75" customHeight="1" x14ac:dyDescent="0.3">
      <c r="A449" s="67"/>
      <c r="B449" s="68"/>
      <c r="C449" s="69"/>
      <c r="D449" s="69"/>
      <c r="E449" s="67"/>
      <c r="F449" s="69"/>
      <c r="G449" s="67"/>
      <c r="H449" s="69"/>
      <c r="I449" s="67"/>
      <c r="J449" s="67"/>
      <c r="K449" s="68"/>
      <c r="L449" s="69"/>
      <c r="M449" s="67"/>
      <c r="N449" s="70"/>
      <c r="O449" s="67"/>
      <c r="P449" s="68"/>
      <c r="Q449" s="67"/>
      <c r="R449" s="68"/>
      <c r="S449" s="69"/>
      <c r="T449" s="69"/>
      <c r="U449" s="69"/>
      <c r="V449" s="69"/>
      <c r="W449" s="69"/>
      <c r="X449" s="67"/>
      <c r="Y449" s="67"/>
      <c r="Z449" s="67"/>
      <c r="AA449" s="67"/>
      <c r="AB449" s="67"/>
      <c r="AC449" s="71"/>
      <c r="AD449" s="71"/>
      <c r="AE449" s="71"/>
      <c r="AF449" s="71"/>
      <c r="AG449" s="69"/>
    </row>
    <row r="450" spans="1:33" ht="12.75" customHeight="1" x14ac:dyDescent="0.3">
      <c r="A450" s="67"/>
      <c r="B450" s="68"/>
      <c r="C450" s="69"/>
      <c r="D450" s="69"/>
      <c r="E450" s="67"/>
      <c r="F450" s="69"/>
      <c r="G450" s="67"/>
      <c r="H450" s="69"/>
      <c r="I450" s="67"/>
      <c r="J450" s="67"/>
      <c r="K450" s="68"/>
      <c r="L450" s="69"/>
      <c r="M450" s="67"/>
      <c r="N450" s="70"/>
      <c r="O450" s="67"/>
      <c r="P450" s="68"/>
      <c r="Q450" s="67"/>
      <c r="R450" s="68"/>
      <c r="S450" s="69"/>
      <c r="T450" s="69"/>
      <c r="U450" s="69"/>
      <c r="V450" s="69"/>
      <c r="W450" s="69"/>
      <c r="X450" s="67"/>
      <c r="Y450" s="67"/>
      <c r="Z450" s="67"/>
      <c r="AA450" s="67"/>
      <c r="AB450" s="67"/>
      <c r="AC450" s="71"/>
      <c r="AD450" s="71"/>
      <c r="AE450" s="71"/>
      <c r="AF450" s="71"/>
      <c r="AG450" s="69"/>
    </row>
    <row r="451" spans="1:33" ht="12.75" customHeight="1" x14ac:dyDescent="0.3">
      <c r="A451" s="67"/>
      <c r="B451" s="68"/>
      <c r="C451" s="69"/>
      <c r="D451" s="69"/>
      <c r="E451" s="67"/>
      <c r="F451" s="69"/>
      <c r="G451" s="67"/>
      <c r="H451" s="69"/>
      <c r="I451" s="67"/>
      <c r="J451" s="67"/>
      <c r="K451" s="68"/>
      <c r="L451" s="69"/>
      <c r="M451" s="67"/>
      <c r="N451" s="70"/>
      <c r="O451" s="67"/>
      <c r="P451" s="68"/>
      <c r="Q451" s="67"/>
      <c r="R451" s="68"/>
      <c r="S451" s="69"/>
      <c r="T451" s="69"/>
      <c r="U451" s="69"/>
      <c r="V451" s="69"/>
      <c r="W451" s="69"/>
      <c r="X451" s="67"/>
      <c r="Y451" s="67"/>
      <c r="Z451" s="67"/>
      <c r="AA451" s="67"/>
      <c r="AB451" s="67"/>
      <c r="AC451" s="71"/>
      <c r="AD451" s="71"/>
      <c r="AE451" s="71"/>
      <c r="AF451" s="71"/>
      <c r="AG451" s="69"/>
    </row>
    <row r="452" spans="1:33" ht="12.75" customHeight="1" x14ac:dyDescent="0.3">
      <c r="A452" s="67"/>
      <c r="B452" s="68"/>
      <c r="C452" s="69"/>
      <c r="D452" s="69"/>
      <c r="E452" s="67"/>
      <c r="F452" s="69"/>
      <c r="G452" s="67"/>
      <c r="H452" s="69"/>
      <c r="I452" s="67"/>
      <c r="J452" s="67"/>
      <c r="K452" s="68"/>
      <c r="L452" s="69"/>
      <c r="M452" s="67"/>
      <c r="N452" s="70"/>
      <c r="O452" s="67"/>
      <c r="P452" s="68"/>
      <c r="Q452" s="67"/>
      <c r="R452" s="68"/>
      <c r="S452" s="69"/>
      <c r="T452" s="69"/>
      <c r="U452" s="69"/>
      <c r="V452" s="69"/>
      <c r="W452" s="69"/>
      <c r="X452" s="67"/>
      <c r="Y452" s="67"/>
      <c r="Z452" s="67"/>
      <c r="AA452" s="67"/>
      <c r="AB452" s="67"/>
      <c r="AC452" s="71"/>
      <c r="AD452" s="71"/>
      <c r="AE452" s="71"/>
      <c r="AF452" s="71"/>
      <c r="AG452" s="69"/>
    </row>
    <row r="453" spans="1:33" ht="12.75" customHeight="1" x14ac:dyDescent="0.3">
      <c r="A453" s="67"/>
      <c r="B453" s="68"/>
      <c r="C453" s="69"/>
      <c r="D453" s="69"/>
      <c r="E453" s="67"/>
      <c r="F453" s="69"/>
      <c r="G453" s="67"/>
      <c r="H453" s="69"/>
      <c r="I453" s="67"/>
      <c r="J453" s="67"/>
      <c r="K453" s="68"/>
      <c r="L453" s="69"/>
      <c r="M453" s="67"/>
      <c r="N453" s="70"/>
      <c r="O453" s="67"/>
      <c r="P453" s="68"/>
      <c r="Q453" s="67"/>
      <c r="R453" s="68"/>
      <c r="S453" s="69"/>
      <c r="T453" s="69"/>
      <c r="U453" s="69"/>
      <c r="V453" s="69"/>
      <c r="W453" s="69"/>
      <c r="X453" s="67"/>
      <c r="Y453" s="67"/>
      <c r="Z453" s="67"/>
      <c r="AA453" s="67"/>
      <c r="AB453" s="67"/>
      <c r="AC453" s="71"/>
      <c r="AD453" s="71"/>
      <c r="AE453" s="71"/>
      <c r="AF453" s="71"/>
      <c r="AG453" s="69"/>
    </row>
    <row r="454" spans="1:33" ht="12.75" customHeight="1" x14ac:dyDescent="0.3">
      <c r="A454" s="67"/>
      <c r="B454" s="68"/>
      <c r="C454" s="69"/>
      <c r="D454" s="69"/>
      <c r="E454" s="67"/>
      <c r="F454" s="69"/>
      <c r="G454" s="67"/>
      <c r="H454" s="69"/>
      <c r="I454" s="67"/>
      <c r="J454" s="67"/>
      <c r="K454" s="68"/>
      <c r="L454" s="69"/>
      <c r="M454" s="67"/>
      <c r="N454" s="70"/>
      <c r="O454" s="67"/>
      <c r="P454" s="68"/>
      <c r="Q454" s="67"/>
      <c r="R454" s="68"/>
      <c r="S454" s="69"/>
      <c r="T454" s="69"/>
      <c r="U454" s="69"/>
      <c r="V454" s="69"/>
      <c r="W454" s="69"/>
      <c r="X454" s="67"/>
      <c r="Y454" s="67"/>
      <c r="Z454" s="67"/>
      <c r="AA454" s="67"/>
      <c r="AB454" s="67"/>
      <c r="AC454" s="71"/>
      <c r="AD454" s="71"/>
      <c r="AE454" s="71"/>
      <c r="AF454" s="71"/>
      <c r="AG454" s="69"/>
    </row>
    <row r="455" spans="1:33" ht="12.75" customHeight="1" x14ac:dyDescent="0.3">
      <c r="A455" s="67"/>
      <c r="B455" s="68"/>
      <c r="C455" s="69"/>
      <c r="D455" s="69"/>
      <c r="E455" s="67"/>
      <c r="F455" s="69"/>
      <c r="G455" s="67"/>
      <c r="H455" s="69"/>
      <c r="I455" s="67"/>
      <c r="J455" s="67"/>
      <c r="K455" s="68"/>
      <c r="L455" s="69"/>
      <c r="M455" s="67"/>
      <c r="N455" s="70"/>
      <c r="O455" s="67"/>
      <c r="P455" s="68"/>
      <c r="Q455" s="67"/>
      <c r="R455" s="68"/>
      <c r="S455" s="69"/>
      <c r="T455" s="69"/>
      <c r="U455" s="69"/>
      <c r="V455" s="69"/>
      <c r="W455" s="69"/>
      <c r="X455" s="67"/>
      <c r="Y455" s="67"/>
      <c r="Z455" s="67"/>
      <c r="AA455" s="67"/>
      <c r="AB455" s="67"/>
      <c r="AC455" s="71"/>
      <c r="AD455" s="71"/>
      <c r="AE455" s="71"/>
      <c r="AF455" s="71"/>
      <c r="AG455" s="69"/>
    </row>
    <row r="456" spans="1:33" ht="12.75" customHeight="1" x14ac:dyDescent="0.3">
      <c r="A456" s="67"/>
      <c r="B456" s="68"/>
      <c r="C456" s="69"/>
      <c r="D456" s="69"/>
      <c r="E456" s="67"/>
      <c r="F456" s="69"/>
      <c r="G456" s="67"/>
      <c r="H456" s="69"/>
      <c r="I456" s="67"/>
      <c r="J456" s="67"/>
      <c r="K456" s="68"/>
      <c r="L456" s="69"/>
      <c r="M456" s="67"/>
      <c r="N456" s="70"/>
      <c r="O456" s="67"/>
      <c r="P456" s="68"/>
      <c r="Q456" s="67"/>
      <c r="R456" s="68"/>
      <c r="S456" s="69"/>
      <c r="T456" s="69"/>
      <c r="U456" s="69"/>
      <c r="V456" s="69"/>
      <c r="W456" s="69"/>
      <c r="X456" s="67"/>
      <c r="Y456" s="67"/>
      <c r="Z456" s="67"/>
      <c r="AA456" s="67"/>
      <c r="AB456" s="67"/>
      <c r="AC456" s="71"/>
      <c r="AD456" s="71"/>
      <c r="AE456" s="71"/>
      <c r="AF456" s="71"/>
      <c r="AG456" s="69"/>
    </row>
    <row r="457" spans="1:33" ht="12.75" customHeight="1" x14ac:dyDescent="0.3">
      <c r="A457" s="67"/>
      <c r="B457" s="68"/>
      <c r="C457" s="69"/>
      <c r="D457" s="69"/>
      <c r="E457" s="67"/>
      <c r="F457" s="69"/>
      <c r="G457" s="67"/>
      <c r="H457" s="69"/>
      <c r="I457" s="67"/>
      <c r="J457" s="67"/>
      <c r="K457" s="68"/>
      <c r="L457" s="69"/>
      <c r="M457" s="67"/>
      <c r="N457" s="70"/>
      <c r="O457" s="67"/>
      <c r="P457" s="68"/>
      <c r="Q457" s="67"/>
      <c r="R457" s="68"/>
      <c r="S457" s="69"/>
      <c r="T457" s="69"/>
      <c r="U457" s="69"/>
      <c r="V457" s="69"/>
      <c r="W457" s="69"/>
      <c r="X457" s="67"/>
      <c r="Y457" s="67"/>
      <c r="Z457" s="67"/>
      <c r="AA457" s="67"/>
      <c r="AB457" s="67"/>
      <c r="AC457" s="71"/>
      <c r="AD457" s="71"/>
      <c r="AE457" s="71"/>
      <c r="AF457" s="71"/>
      <c r="AG457" s="69"/>
    </row>
    <row r="458" spans="1:33" ht="12.75" customHeight="1" x14ac:dyDescent="0.3">
      <c r="A458" s="67"/>
      <c r="B458" s="68"/>
      <c r="C458" s="69"/>
      <c r="D458" s="69"/>
      <c r="E458" s="67"/>
      <c r="F458" s="69"/>
      <c r="G458" s="67"/>
      <c r="H458" s="69"/>
      <c r="I458" s="67"/>
      <c r="J458" s="67"/>
      <c r="K458" s="68"/>
      <c r="L458" s="69"/>
      <c r="M458" s="67"/>
      <c r="N458" s="70"/>
      <c r="O458" s="67"/>
      <c r="P458" s="68"/>
      <c r="Q458" s="67"/>
      <c r="R458" s="68"/>
      <c r="S458" s="69"/>
      <c r="T458" s="69"/>
      <c r="U458" s="69"/>
      <c r="V458" s="69"/>
      <c r="W458" s="69"/>
      <c r="X458" s="67"/>
      <c r="Y458" s="67"/>
      <c r="Z458" s="67"/>
      <c r="AA458" s="67"/>
      <c r="AB458" s="67"/>
      <c r="AC458" s="71"/>
      <c r="AD458" s="71"/>
      <c r="AE458" s="71"/>
      <c r="AF458" s="71"/>
      <c r="AG458" s="69"/>
    </row>
    <row r="459" spans="1:33" ht="12.75" customHeight="1" x14ac:dyDescent="0.3">
      <c r="A459" s="67"/>
      <c r="B459" s="68"/>
      <c r="C459" s="69"/>
      <c r="D459" s="69"/>
      <c r="E459" s="67"/>
      <c r="F459" s="69"/>
      <c r="G459" s="67"/>
      <c r="H459" s="69"/>
      <c r="I459" s="67"/>
      <c r="J459" s="67"/>
      <c r="K459" s="68"/>
      <c r="L459" s="69"/>
      <c r="M459" s="67"/>
      <c r="N459" s="70"/>
      <c r="O459" s="67"/>
      <c r="P459" s="68"/>
      <c r="Q459" s="67"/>
      <c r="R459" s="68"/>
      <c r="S459" s="69"/>
      <c r="T459" s="69"/>
      <c r="U459" s="69"/>
      <c r="V459" s="69"/>
      <c r="W459" s="69"/>
      <c r="X459" s="67"/>
      <c r="Y459" s="67"/>
      <c r="Z459" s="67"/>
      <c r="AA459" s="67"/>
      <c r="AB459" s="67"/>
      <c r="AC459" s="71"/>
      <c r="AD459" s="71"/>
      <c r="AE459" s="71"/>
      <c r="AF459" s="71"/>
      <c r="AG459" s="69"/>
    </row>
    <row r="460" spans="1:33" ht="12.75" customHeight="1" x14ac:dyDescent="0.3">
      <c r="A460" s="67"/>
      <c r="B460" s="68"/>
      <c r="C460" s="69"/>
      <c r="D460" s="69"/>
      <c r="E460" s="67"/>
      <c r="F460" s="69"/>
      <c r="G460" s="67"/>
      <c r="H460" s="69"/>
      <c r="I460" s="67"/>
      <c r="J460" s="67"/>
      <c r="K460" s="68"/>
      <c r="L460" s="69"/>
      <c r="M460" s="67"/>
      <c r="N460" s="70"/>
      <c r="O460" s="67"/>
      <c r="P460" s="68"/>
      <c r="Q460" s="67"/>
      <c r="R460" s="68"/>
      <c r="S460" s="69"/>
      <c r="T460" s="69"/>
      <c r="U460" s="69"/>
      <c r="V460" s="69"/>
      <c r="W460" s="69"/>
      <c r="X460" s="67"/>
      <c r="Y460" s="67"/>
      <c r="Z460" s="67"/>
      <c r="AA460" s="67"/>
      <c r="AB460" s="67"/>
      <c r="AC460" s="71"/>
      <c r="AD460" s="71"/>
      <c r="AE460" s="71"/>
      <c r="AF460" s="71"/>
      <c r="AG460" s="69"/>
    </row>
    <row r="461" spans="1:33" ht="12.75" customHeight="1" x14ac:dyDescent="0.3">
      <c r="A461" s="67"/>
      <c r="B461" s="68"/>
      <c r="C461" s="69"/>
      <c r="D461" s="69"/>
      <c r="E461" s="67"/>
      <c r="F461" s="69"/>
      <c r="G461" s="67"/>
      <c r="H461" s="69"/>
      <c r="I461" s="67"/>
      <c r="J461" s="67"/>
      <c r="K461" s="68"/>
      <c r="L461" s="69"/>
      <c r="M461" s="67"/>
      <c r="N461" s="70"/>
      <c r="O461" s="67"/>
      <c r="P461" s="68"/>
      <c r="Q461" s="67"/>
      <c r="R461" s="68"/>
      <c r="S461" s="69"/>
      <c r="T461" s="69"/>
      <c r="U461" s="69"/>
      <c r="V461" s="69"/>
      <c r="W461" s="69"/>
      <c r="X461" s="67"/>
      <c r="Y461" s="67"/>
      <c r="Z461" s="67"/>
      <c r="AA461" s="67"/>
      <c r="AB461" s="67"/>
      <c r="AC461" s="71"/>
      <c r="AD461" s="71"/>
      <c r="AE461" s="71"/>
      <c r="AF461" s="71"/>
      <c r="AG461" s="69"/>
    </row>
    <row r="462" spans="1:33" ht="12.75" customHeight="1" x14ac:dyDescent="0.3">
      <c r="A462" s="67"/>
      <c r="B462" s="68"/>
      <c r="C462" s="69"/>
      <c r="D462" s="69"/>
      <c r="E462" s="67"/>
      <c r="F462" s="69"/>
      <c r="G462" s="67"/>
      <c r="H462" s="69"/>
      <c r="I462" s="67"/>
      <c r="J462" s="67"/>
      <c r="K462" s="68"/>
      <c r="L462" s="69"/>
      <c r="M462" s="67"/>
      <c r="N462" s="70"/>
      <c r="O462" s="67"/>
      <c r="P462" s="68"/>
      <c r="Q462" s="67"/>
      <c r="R462" s="68"/>
      <c r="S462" s="69"/>
      <c r="T462" s="69"/>
      <c r="U462" s="69"/>
      <c r="V462" s="69"/>
      <c r="W462" s="69"/>
      <c r="X462" s="67"/>
      <c r="Y462" s="67"/>
      <c r="Z462" s="67"/>
      <c r="AA462" s="67"/>
      <c r="AB462" s="67"/>
      <c r="AC462" s="71"/>
      <c r="AD462" s="71"/>
      <c r="AE462" s="71"/>
      <c r="AF462" s="71"/>
      <c r="AG462" s="69"/>
    </row>
    <row r="463" spans="1:33" ht="12.75" customHeight="1" x14ac:dyDescent="0.3">
      <c r="A463" s="67"/>
      <c r="B463" s="68"/>
      <c r="C463" s="69"/>
      <c r="D463" s="69"/>
      <c r="E463" s="67"/>
      <c r="F463" s="69"/>
      <c r="G463" s="67"/>
      <c r="H463" s="69"/>
      <c r="I463" s="67"/>
      <c r="J463" s="67"/>
      <c r="K463" s="68"/>
      <c r="L463" s="69"/>
      <c r="M463" s="67"/>
      <c r="N463" s="70"/>
      <c r="O463" s="67"/>
      <c r="P463" s="68"/>
      <c r="Q463" s="67"/>
      <c r="R463" s="68"/>
      <c r="S463" s="69"/>
      <c r="T463" s="69"/>
      <c r="U463" s="69"/>
      <c r="V463" s="69"/>
      <c r="W463" s="69"/>
      <c r="X463" s="67"/>
      <c r="Y463" s="67"/>
      <c r="Z463" s="67"/>
      <c r="AA463" s="67"/>
      <c r="AB463" s="67"/>
      <c r="AC463" s="71"/>
      <c r="AD463" s="71"/>
      <c r="AE463" s="71"/>
      <c r="AF463" s="71"/>
      <c r="AG463" s="69"/>
    </row>
    <row r="464" spans="1:33" ht="12.75" customHeight="1" x14ac:dyDescent="0.3">
      <c r="A464" s="67"/>
      <c r="B464" s="68"/>
      <c r="C464" s="69"/>
      <c r="D464" s="69"/>
      <c r="E464" s="67"/>
      <c r="F464" s="69"/>
      <c r="G464" s="67"/>
      <c r="H464" s="69"/>
      <c r="I464" s="67"/>
      <c r="J464" s="67"/>
      <c r="K464" s="68"/>
      <c r="L464" s="69"/>
      <c r="M464" s="67"/>
      <c r="N464" s="70"/>
      <c r="O464" s="67"/>
      <c r="P464" s="68"/>
      <c r="Q464" s="67"/>
      <c r="R464" s="68"/>
      <c r="S464" s="69"/>
      <c r="T464" s="69"/>
      <c r="U464" s="69"/>
      <c r="V464" s="69"/>
      <c r="W464" s="69"/>
      <c r="X464" s="67"/>
      <c r="Y464" s="67"/>
      <c r="Z464" s="67"/>
      <c r="AA464" s="67"/>
      <c r="AB464" s="67"/>
      <c r="AC464" s="71"/>
      <c r="AD464" s="71"/>
      <c r="AE464" s="71"/>
      <c r="AF464" s="71"/>
      <c r="AG464" s="69"/>
    </row>
    <row r="465" spans="1:33" ht="12.75" customHeight="1" x14ac:dyDescent="0.3">
      <c r="A465" s="67"/>
      <c r="B465" s="68"/>
      <c r="C465" s="69"/>
      <c r="D465" s="69"/>
      <c r="E465" s="67"/>
      <c r="F465" s="69"/>
      <c r="G465" s="67"/>
      <c r="H465" s="69"/>
      <c r="I465" s="67"/>
      <c r="J465" s="67"/>
      <c r="K465" s="68"/>
      <c r="L465" s="69"/>
      <c r="M465" s="67"/>
      <c r="N465" s="70"/>
      <c r="O465" s="67"/>
      <c r="P465" s="68"/>
      <c r="Q465" s="67"/>
      <c r="R465" s="68"/>
      <c r="S465" s="69"/>
      <c r="T465" s="69"/>
      <c r="U465" s="69"/>
      <c r="V465" s="69"/>
      <c r="W465" s="69"/>
      <c r="X465" s="67"/>
      <c r="Y465" s="67"/>
      <c r="Z465" s="67"/>
      <c r="AA465" s="67"/>
      <c r="AB465" s="67"/>
      <c r="AC465" s="71"/>
      <c r="AD465" s="71"/>
      <c r="AE465" s="71"/>
      <c r="AF465" s="71"/>
      <c r="AG465" s="69"/>
    </row>
    <row r="466" spans="1:33" ht="12.75" customHeight="1" x14ac:dyDescent="0.3">
      <c r="A466" s="67"/>
      <c r="B466" s="68"/>
      <c r="C466" s="69"/>
      <c r="D466" s="69"/>
      <c r="E466" s="67"/>
      <c r="F466" s="69"/>
      <c r="G466" s="67"/>
      <c r="H466" s="69"/>
      <c r="I466" s="67"/>
      <c r="J466" s="67"/>
      <c r="K466" s="68"/>
      <c r="L466" s="69"/>
      <c r="M466" s="67"/>
      <c r="N466" s="70"/>
      <c r="O466" s="67"/>
      <c r="P466" s="68"/>
      <c r="Q466" s="67"/>
      <c r="R466" s="68"/>
      <c r="S466" s="69"/>
      <c r="T466" s="69"/>
      <c r="U466" s="69"/>
      <c r="V466" s="69"/>
      <c r="W466" s="69"/>
      <c r="X466" s="67"/>
      <c r="Y466" s="67"/>
      <c r="Z466" s="67"/>
      <c r="AA466" s="67"/>
      <c r="AB466" s="67"/>
      <c r="AC466" s="71"/>
      <c r="AD466" s="71"/>
      <c r="AE466" s="71"/>
      <c r="AF466" s="71"/>
      <c r="AG466" s="69"/>
    </row>
    <row r="467" spans="1:33" ht="12.75" customHeight="1" x14ac:dyDescent="0.3">
      <c r="A467" s="67"/>
      <c r="B467" s="68"/>
      <c r="C467" s="69"/>
      <c r="D467" s="69"/>
      <c r="E467" s="67"/>
      <c r="F467" s="69"/>
      <c r="G467" s="67"/>
      <c r="H467" s="69"/>
      <c r="I467" s="67"/>
      <c r="J467" s="67"/>
      <c r="K467" s="68"/>
      <c r="L467" s="69"/>
      <c r="M467" s="67"/>
      <c r="N467" s="70"/>
      <c r="O467" s="67"/>
      <c r="P467" s="68"/>
      <c r="Q467" s="67"/>
      <c r="R467" s="68"/>
      <c r="S467" s="69"/>
      <c r="T467" s="69"/>
      <c r="U467" s="69"/>
      <c r="V467" s="69"/>
      <c r="W467" s="69"/>
      <c r="X467" s="67"/>
      <c r="Y467" s="67"/>
      <c r="Z467" s="67"/>
      <c r="AA467" s="67"/>
      <c r="AB467" s="67"/>
      <c r="AC467" s="71"/>
      <c r="AD467" s="71"/>
      <c r="AE467" s="71"/>
      <c r="AF467" s="71"/>
      <c r="AG467" s="69"/>
    </row>
    <row r="468" spans="1:33" ht="12.75" customHeight="1" x14ac:dyDescent="0.3">
      <c r="A468" s="67"/>
      <c r="B468" s="68"/>
      <c r="C468" s="69"/>
      <c r="D468" s="69"/>
      <c r="E468" s="67"/>
      <c r="F468" s="69"/>
      <c r="G468" s="67"/>
      <c r="H468" s="69"/>
      <c r="I468" s="67"/>
      <c r="J468" s="67"/>
      <c r="K468" s="68"/>
      <c r="L468" s="69"/>
      <c r="M468" s="67"/>
      <c r="N468" s="70"/>
      <c r="O468" s="67"/>
      <c r="P468" s="68"/>
      <c r="Q468" s="67"/>
      <c r="R468" s="68"/>
      <c r="S468" s="69"/>
      <c r="T468" s="69"/>
      <c r="U468" s="69"/>
      <c r="V468" s="69"/>
      <c r="W468" s="69"/>
      <c r="X468" s="67"/>
      <c r="Y468" s="67"/>
      <c r="Z468" s="67"/>
      <c r="AA468" s="67"/>
      <c r="AB468" s="67"/>
      <c r="AC468" s="71"/>
      <c r="AD468" s="71"/>
      <c r="AE468" s="71"/>
      <c r="AF468" s="71"/>
      <c r="AG468" s="69"/>
    </row>
    <row r="469" spans="1:33" ht="12.75" customHeight="1" x14ac:dyDescent="0.3">
      <c r="A469" s="67"/>
      <c r="B469" s="68"/>
      <c r="C469" s="69"/>
      <c r="D469" s="69"/>
      <c r="E469" s="67"/>
      <c r="F469" s="69"/>
      <c r="G469" s="67"/>
      <c r="H469" s="69"/>
      <c r="I469" s="67"/>
      <c r="J469" s="67"/>
      <c r="K469" s="68"/>
      <c r="L469" s="69"/>
      <c r="M469" s="67"/>
      <c r="N469" s="70"/>
      <c r="O469" s="67"/>
      <c r="P469" s="68"/>
      <c r="Q469" s="67"/>
      <c r="R469" s="68"/>
      <c r="S469" s="69"/>
      <c r="T469" s="69"/>
      <c r="U469" s="69"/>
      <c r="V469" s="69"/>
      <c r="W469" s="69"/>
      <c r="X469" s="67"/>
      <c r="Y469" s="67"/>
      <c r="Z469" s="67"/>
      <c r="AA469" s="67"/>
      <c r="AB469" s="67"/>
      <c r="AC469" s="71"/>
      <c r="AD469" s="71"/>
      <c r="AE469" s="71"/>
      <c r="AF469" s="71"/>
      <c r="AG469" s="69"/>
    </row>
    <row r="470" spans="1:33" ht="12.75" customHeight="1" x14ac:dyDescent="0.3">
      <c r="A470" s="67"/>
      <c r="B470" s="68"/>
      <c r="C470" s="69"/>
      <c r="D470" s="69"/>
      <c r="E470" s="67"/>
      <c r="F470" s="69"/>
      <c r="G470" s="67"/>
      <c r="H470" s="69"/>
      <c r="I470" s="67"/>
      <c r="J470" s="67"/>
      <c r="K470" s="68"/>
      <c r="L470" s="69"/>
      <c r="M470" s="67"/>
      <c r="N470" s="70"/>
      <c r="O470" s="67"/>
      <c r="P470" s="68"/>
      <c r="Q470" s="67"/>
      <c r="R470" s="68"/>
      <c r="S470" s="69"/>
      <c r="T470" s="69"/>
      <c r="U470" s="69"/>
      <c r="V470" s="69"/>
      <c r="W470" s="69"/>
      <c r="X470" s="67"/>
      <c r="Y470" s="67"/>
      <c r="Z470" s="67"/>
      <c r="AA470" s="67"/>
      <c r="AB470" s="67"/>
      <c r="AC470" s="71"/>
      <c r="AD470" s="71"/>
      <c r="AE470" s="71"/>
      <c r="AF470" s="71"/>
      <c r="AG470" s="69"/>
    </row>
    <row r="471" spans="1:33" ht="12.75" customHeight="1" x14ac:dyDescent="0.3">
      <c r="A471" s="67"/>
      <c r="B471" s="68"/>
      <c r="C471" s="69"/>
      <c r="D471" s="69"/>
      <c r="E471" s="67"/>
      <c r="F471" s="69"/>
      <c r="G471" s="67"/>
      <c r="H471" s="69"/>
      <c r="I471" s="67"/>
      <c r="J471" s="67"/>
      <c r="K471" s="68"/>
      <c r="L471" s="69"/>
      <c r="M471" s="67"/>
      <c r="N471" s="70"/>
      <c r="O471" s="67"/>
      <c r="P471" s="68"/>
      <c r="Q471" s="67"/>
      <c r="R471" s="68"/>
      <c r="S471" s="69"/>
      <c r="T471" s="69"/>
      <c r="U471" s="69"/>
      <c r="V471" s="69"/>
      <c r="W471" s="69"/>
      <c r="X471" s="67"/>
      <c r="Y471" s="67"/>
      <c r="Z471" s="67"/>
      <c r="AA471" s="67"/>
      <c r="AB471" s="67"/>
      <c r="AC471" s="71"/>
      <c r="AD471" s="71"/>
      <c r="AE471" s="71"/>
      <c r="AF471" s="71"/>
      <c r="AG471" s="69"/>
    </row>
    <row r="472" spans="1:33" ht="12.75" customHeight="1" x14ac:dyDescent="0.3">
      <c r="A472" s="67"/>
      <c r="B472" s="68"/>
      <c r="C472" s="69"/>
      <c r="D472" s="69"/>
      <c r="E472" s="67"/>
      <c r="F472" s="69"/>
      <c r="G472" s="67"/>
      <c r="H472" s="69"/>
      <c r="I472" s="67"/>
      <c r="J472" s="67"/>
      <c r="K472" s="68"/>
      <c r="L472" s="69"/>
      <c r="M472" s="67"/>
      <c r="N472" s="70"/>
      <c r="O472" s="67"/>
      <c r="P472" s="68"/>
      <c r="Q472" s="67"/>
      <c r="R472" s="68"/>
      <c r="S472" s="69"/>
      <c r="T472" s="69"/>
      <c r="U472" s="69"/>
      <c r="V472" s="69"/>
      <c r="W472" s="69"/>
      <c r="X472" s="67"/>
      <c r="Y472" s="67"/>
      <c r="Z472" s="67"/>
      <c r="AA472" s="67"/>
      <c r="AB472" s="67"/>
      <c r="AC472" s="71"/>
      <c r="AD472" s="71"/>
      <c r="AE472" s="71"/>
      <c r="AF472" s="71"/>
      <c r="AG472" s="69"/>
    </row>
    <row r="473" spans="1:33" ht="12.75" customHeight="1" x14ac:dyDescent="0.3">
      <c r="A473" s="67"/>
      <c r="B473" s="68"/>
      <c r="C473" s="69"/>
      <c r="D473" s="69"/>
      <c r="E473" s="67"/>
      <c r="F473" s="69"/>
      <c r="G473" s="67"/>
      <c r="H473" s="69"/>
      <c r="I473" s="67"/>
      <c r="J473" s="67"/>
      <c r="K473" s="68"/>
      <c r="L473" s="69"/>
      <c r="M473" s="67"/>
      <c r="N473" s="70"/>
      <c r="O473" s="67"/>
      <c r="P473" s="68"/>
      <c r="Q473" s="67"/>
      <c r="R473" s="68"/>
      <c r="S473" s="69"/>
      <c r="T473" s="69"/>
      <c r="U473" s="69"/>
      <c r="V473" s="69"/>
      <c r="W473" s="69"/>
      <c r="X473" s="67"/>
      <c r="Y473" s="67"/>
      <c r="Z473" s="67"/>
      <c r="AA473" s="67"/>
      <c r="AB473" s="67"/>
      <c r="AC473" s="71"/>
      <c r="AD473" s="71"/>
      <c r="AE473" s="71"/>
      <c r="AF473" s="71"/>
      <c r="AG473" s="69"/>
    </row>
    <row r="474" spans="1:33" ht="12.75" customHeight="1" x14ac:dyDescent="0.3">
      <c r="A474" s="67"/>
      <c r="B474" s="68"/>
      <c r="C474" s="69"/>
      <c r="D474" s="69"/>
      <c r="E474" s="67"/>
      <c r="F474" s="69"/>
      <c r="G474" s="67"/>
      <c r="H474" s="69"/>
      <c r="I474" s="67"/>
      <c r="J474" s="67"/>
      <c r="K474" s="68"/>
      <c r="L474" s="69"/>
      <c r="M474" s="67"/>
      <c r="N474" s="70"/>
      <c r="O474" s="67"/>
      <c r="P474" s="68"/>
      <c r="Q474" s="67"/>
      <c r="R474" s="68"/>
      <c r="S474" s="69"/>
      <c r="T474" s="69"/>
      <c r="U474" s="69"/>
      <c r="V474" s="69"/>
      <c r="W474" s="69"/>
      <c r="X474" s="67"/>
      <c r="Y474" s="67"/>
      <c r="Z474" s="67"/>
      <c r="AA474" s="67"/>
      <c r="AB474" s="67"/>
      <c r="AC474" s="71"/>
      <c r="AD474" s="71"/>
      <c r="AE474" s="71"/>
      <c r="AF474" s="71"/>
      <c r="AG474" s="69"/>
    </row>
    <row r="475" spans="1:33" ht="12.75" customHeight="1" x14ac:dyDescent="0.3">
      <c r="A475" s="67"/>
      <c r="B475" s="68"/>
      <c r="C475" s="69"/>
      <c r="D475" s="69"/>
      <c r="E475" s="67"/>
      <c r="F475" s="69"/>
      <c r="G475" s="67"/>
      <c r="H475" s="69"/>
      <c r="I475" s="67"/>
      <c r="J475" s="67"/>
      <c r="K475" s="68"/>
      <c r="L475" s="69"/>
      <c r="M475" s="67"/>
      <c r="N475" s="70"/>
      <c r="O475" s="67"/>
      <c r="P475" s="68"/>
      <c r="Q475" s="67"/>
      <c r="R475" s="68"/>
      <c r="S475" s="69"/>
      <c r="T475" s="69"/>
      <c r="U475" s="69"/>
      <c r="V475" s="69"/>
      <c r="W475" s="69"/>
      <c r="X475" s="67"/>
      <c r="Y475" s="67"/>
      <c r="Z475" s="67"/>
      <c r="AA475" s="67"/>
      <c r="AB475" s="67"/>
      <c r="AC475" s="71"/>
      <c r="AD475" s="71"/>
      <c r="AE475" s="71"/>
      <c r="AF475" s="71"/>
      <c r="AG475" s="69"/>
    </row>
    <row r="476" spans="1:33" ht="12.75" customHeight="1" x14ac:dyDescent="0.3">
      <c r="A476" s="67"/>
      <c r="B476" s="68"/>
      <c r="C476" s="69"/>
      <c r="D476" s="69"/>
      <c r="E476" s="67"/>
      <c r="F476" s="69"/>
      <c r="G476" s="67"/>
      <c r="H476" s="69"/>
      <c r="I476" s="67"/>
      <c r="J476" s="67"/>
      <c r="K476" s="68"/>
      <c r="L476" s="69"/>
      <c r="M476" s="67"/>
      <c r="N476" s="70"/>
      <c r="O476" s="67"/>
      <c r="P476" s="68"/>
      <c r="Q476" s="67"/>
      <c r="R476" s="68"/>
      <c r="S476" s="69"/>
      <c r="T476" s="69"/>
      <c r="U476" s="69"/>
      <c r="V476" s="69"/>
      <c r="W476" s="69"/>
      <c r="X476" s="67"/>
      <c r="Y476" s="67"/>
      <c r="Z476" s="67"/>
      <c r="AA476" s="67"/>
      <c r="AB476" s="67"/>
      <c r="AC476" s="71"/>
      <c r="AD476" s="71"/>
      <c r="AE476" s="71"/>
      <c r="AF476" s="71"/>
      <c r="AG476" s="69"/>
    </row>
    <row r="477" spans="1:33" ht="12.75" customHeight="1" x14ac:dyDescent="0.3">
      <c r="A477" s="67"/>
      <c r="B477" s="68"/>
      <c r="C477" s="69"/>
      <c r="D477" s="69"/>
      <c r="E477" s="67"/>
      <c r="F477" s="69"/>
      <c r="G477" s="67"/>
      <c r="H477" s="69"/>
      <c r="I477" s="67"/>
      <c r="J477" s="67"/>
      <c r="K477" s="68"/>
      <c r="L477" s="69"/>
      <c r="M477" s="67"/>
      <c r="N477" s="70"/>
      <c r="O477" s="67"/>
      <c r="P477" s="68"/>
      <c r="Q477" s="67"/>
      <c r="R477" s="68"/>
      <c r="S477" s="69"/>
      <c r="T477" s="69"/>
      <c r="U477" s="69"/>
      <c r="V477" s="69"/>
      <c r="W477" s="69"/>
      <c r="X477" s="67"/>
      <c r="Y477" s="67"/>
      <c r="Z477" s="67"/>
      <c r="AA477" s="67"/>
      <c r="AB477" s="67"/>
      <c r="AC477" s="71"/>
      <c r="AD477" s="71"/>
      <c r="AE477" s="71"/>
      <c r="AF477" s="71"/>
      <c r="AG477" s="69"/>
    </row>
    <row r="478" spans="1:33" ht="12.75" customHeight="1" x14ac:dyDescent="0.3">
      <c r="A478" s="67"/>
      <c r="B478" s="68"/>
      <c r="C478" s="69"/>
      <c r="D478" s="69"/>
      <c r="E478" s="67"/>
      <c r="F478" s="69"/>
      <c r="G478" s="67"/>
      <c r="H478" s="69"/>
      <c r="I478" s="67"/>
      <c r="J478" s="67"/>
      <c r="K478" s="68"/>
      <c r="L478" s="69"/>
      <c r="M478" s="67"/>
      <c r="N478" s="70"/>
      <c r="O478" s="67"/>
      <c r="P478" s="68"/>
      <c r="Q478" s="67"/>
      <c r="R478" s="68"/>
      <c r="S478" s="69"/>
      <c r="T478" s="69"/>
      <c r="U478" s="69"/>
      <c r="V478" s="69"/>
      <c r="W478" s="69"/>
      <c r="X478" s="67"/>
      <c r="Y478" s="67"/>
      <c r="Z478" s="67"/>
      <c r="AA478" s="67"/>
      <c r="AB478" s="67"/>
      <c r="AC478" s="71"/>
      <c r="AD478" s="71"/>
      <c r="AE478" s="71"/>
      <c r="AF478" s="71"/>
      <c r="AG478" s="69"/>
    </row>
    <row r="479" spans="1:33" ht="12.75" customHeight="1" x14ac:dyDescent="0.3">
      <c r="A479" s="67"/>
      <c r="B479" s="68"/>
      <c r="C479" s="69"/>
      <c r="D479" s="69"/>
      <c r="E479" s="67"/>
      <c r="F479" s="69"/>
      <c r="G479" s="67"/>
      <c r="H479" s="69"/>
      <c r="I479" s="67"/>
      <c r="J479" s="67"/>
      <c r="K479" s="68"/>
      <c r="L479" s="69"/>
      <c r="M479" s="67"/>
      <c r="N479" s="70"/>
      <c r="O479" s="67"/>
      <c r="P479" s="68"/>
      <c r="Q479" s="67"/>
      <c r="R479" s="68"/>
      <c r="S479" s="69"/>
      <c r="T479" s="69"/>
      <c r="U479" s="69"/>
      <c r="V479" s="69"/>
      <c r="W479" s="69"/>
      <c r="X479" s="67"/>
      <c r="Y479" s="67"/>
      <c r="Z479" s="67"/>
      <c r="AA479" s="67"/>
      <c r="AB479" s="67"/>
      <c r="AC479" s="71"/>
      <c r="AD479" s="71"/>
      <c r="AE479" s="71"/>
      <c r="AF479" s="71"/>
      <c r="AG479" s="69"/>
    </row>
    <row r="480" spans="1:33" ht="12.75" customHeight="1" x14ac:dyDescent="0.3">
      <c r="A480" s="67"/>
      <c r="B480" s="68"/>
      <c r="C480" s="69"/>
      <c r="D480" s="69"/>
      <c r="E480" s="67"/>
      <c r="F480" s="69"/>
      <c r="G480" s="67"/>
      <c r="H480" s="69"/>
      <c r="I480" s="67"/>
      <c r="J480" s="67"/>
      <c r="K480" s="68"/>
      <c r="L480" s="69"/>
      <c r="M480" s="67"/>
      <c r="N480" s="70"/>
      <c r="O480" s="67"/>
      <c r="P480" s="68"/>
      <c r="Q480" s="67"/>
      <c r="R480" s="68"/>
      <c r="S480" s="69"/>
      <c r="T480" s="69"/>
      <c r="U480" s="69"/>
      <c r="V480" s="69"/>
      <c r="W480" s="69"/>
      <c r="X480" s="67"/>
      <c r="Y480" s="67"/>
      <c r="Z480" s="67"/>
      <c r="AA480" s="67"/>
      <c r="AB480" s="67"/>
      <c r="AC480" s="71"/>
      <c r="AD480" s="71"/>
      <c r="AE480" s="71"/>
      <c r="AF480" s="71"/>
      <c r="AG480" s="69"/>
    </row>
    <row r="481" spans="1:33" ht="12.75" customHeight="1" x14ac:dyDescent="0.3">
      <c r="A481" s="67"/>
      <c r="B481" s="68" t="str">
        <f>IFERROR(VLOOKUP(TPI[[#This Row],[Código del Municipio]],[10]!Tabla2[#Data],2,FALSE),"")</f>
        <v/>
      </c>
      <c r="C481" s="69"/>
      <c r="D481" s="69"/>
      <c r="E481" s="67"/>
      <c r="F481" s="69"/>
      <c r="G481" s="67"/>
      <c r="H481" s="69"/>
      <c r="I481" s="67"/>
      <c r="J481" s="67"/>
      <c r="K481" s="68" t="str">
        <f>IFERROR(VLOOKUP(TPI[[#This Row],[Codigo del Sector]],[10]!SEC[#Data],2,FALSE),"")</f>
        <v/>
      </c>
      <c r="L481" s="69"/>
      <c r="M481" s="67"/>
      <c r="N481" s="70" t="str">
        <f>IFERROR(VLOOKUP(TPI[[#This Row],[Código del Programa]],[10]!PROG[#Data],2,FALSE),"")</f>
        <v/>
      </c>
      <c r="O481" s="67"/>
      <c r="P481" s="68" t="str">
        <f>IFERROR(VLOOKUP(TPI[[#This Row],[Codigo Producto]],[10]!PROD[#Data],2,FALSE),"")</f>
        <v/>
      </c>
      <c r="Q481" s="67"/>
      <c r="R481" s="68" t="str">
        <f>IFERROR(VLOOKUP(TPI[[#This Row],[Codigo Indicador de Producto]],[10]!IP[#Data],2,FALSE),"")</f>
        <v/>
      </c>
      <c r="S481" s="69"/>
      <c r="T481" s="69"/>
      <c r="U481" s="69"/>
      <c r="V481" s="69"/>
      <c r="W481" s="69"/>
      <c r="X481" s="67"/>
      <c r="Y481" s="67"/>
      <c r="Z481" s="67"/>
      <c r="AA481" s="67"/>
      <c r="AB481" s="67"/>
      <c r="AC481" s="71"/>
      <c r="AD481" s="71"/>
      <c r="AE481" s="71"/>
      <c r="AF481" s="71"/>
      <c r="AG481" s="69"/>
    </row>
    <row r="482" spans="1:33" ht="12.75" customHeight="1" x14ac:dyDescent="0.3">
      <c r="A482" s="67"/>
      <c r="B482" s="68" t="str">
        <f>IFERROR(VLOOKUP(TPI[[#This Row],[Código del Municipio]],[10]!Tabla2[#Data],2,FALSE),"")</f>
        <v/>
      </c>
      <c r="C482" s="69"/>
      <c r="D482" s="69"/>
      <c r="E482" s="67"/>
      <c r="F482" s="69"/>
      <c r="G482" s="67"/>
      <c r="H482" s="69"/>
      <c r="I482" s="67"/>
      <c r="J482" s="67"/>
      <c r="K482" s="68" t="str">
        <f>IFERROR(VLOOKUP(TPI[[#This Row],[Codigo del Sector]],[10]!SEC[#Data],2,FALSE),"")</f>
        <v/>
      </c>
      <c r="L482" s="69"/>
      <c r="M482" s="67"/>
      <c r="N482" s="70" t="str">
        <f>IFERROR(VLOOKUP(TPI[[#This Row],[Código del Programa]],[10]!PROG[#Data],2,FALSE),"")</f>
        <v/>
      </c>
      <c r="O482" s="67"/>
      <c r="P482" s="68" t="str">
        <f>IFERROR(VLOOKUP(TPI[[#This Row],[Codigo Producto]],[10]!PROD[#Data],2,FALSE),"")</f>
        <v/>
      </c>
      <c r="Q482" s="67"/>
      <c r="R482" s="68" t="str">
        <f>IFERROR(VLOOKUP(TPI[[#This Row],[Codigo Indicador de Producto]],[10]!IP[#Data],2,FALSE),"")</f>
        <v/>
      </c>
      <c r="S482" s="69"/>
      <c r="T482" s="69"/>
      <c r="U482" s="69"/>
      <c r="V482" s="69"/>
      <c r="W482" s="69"/>
      <c r="X482" s="67"/>
      <c r="Y482" s="67"/>
      <c r="Z482" s="67"/>
      <c r="AA482" s="67"/>
      <c r="AB482" s="67"/>
      <c r="AC482" s="71"/>
      <c r="AD482" s="71"/>
      <c r="AE482" s="71"/>
      <c r="AF482" s="71"/>
      <c r="AG482" s="69"/>
    </row>
    <row r="483" spans="1:33" ht="12.75" customHeight="1" x14ac:dyDescent="0.3">
      <c r="A483" s="67"/>
      <c r="B483" s="68" t="str">
        <f>IFERROR(VLOOKUP(TPI[[#This Row],[Código del Municipio]],[10]!Tabla2[#Data],2,FALSE),"")</f>
        <v/>
      </c>
      <c r="C483" s="69"/>
      <c r="D483" s="69"/>
      <c r="E483" s="67"/>
      <c r="F483" s="69"/>
      <c r="G483" s="67"/>
      <c r="H483" s="69"/>
      <c r="I483" s="67"/>
      <c r="J483" s="67"/>
      <c r="K483" s="68" t="str">
        <f>IFERROR(VLOOKUP(TPI[[#This Row],[Codigo del Sector]],[10]!SEC[#Data],2,FALSE),"")</f>
        <v/>
      </c>
      <c r="L483" s="69"/>
      <c r="M483" s="67"/>
      <c r="N483" s="70" t="str">
        <f>IFERROR(VLOOKUP(TPI[[#This Row],[Código del Programa]],[10]!PROG[#Data],2,FALSE),"")</f>
        <v/>
      </c>
      <c r="O483" s="67"/>
      <c r="P483" s="68" t="str">
        <f>IFERROR(VLOOKUP(TPI[[#This Row],[Codigo Producto]],[10]!PROD[#Data],2,FALSE),"")</f>
        <v/>
      </c>
      <c r="Q483" s="67"/>
      <c r="R483" s="68" t="str">
        <f>IFERROR(VLOOKUP(TPI[[#This Row],[Codigo Indicador de Producto]],[10]!IP[#Data],2,FALSE),"")</f>
        <v/>
      </c>
      <c r="S483" s="69"/>
      <c r="T483" s="69"/>
      <c r="U483" s="69"/>
      <c r="V483" s="69"/>
      <c r="W483" s="69"/>
      <c r="X483" s="67"/>
      <c r="Y483" s="67"/>
      <c r="Z483" s="67"/>
      <c r="AA483" s="67"/>
      <c r="AB483" s="67"/>
      <c r="AC483" s="71"/>
      <c r="AD483" s="71"/>
      <c r="AE483" s="71"/>
      <c r="AF483" s="71"/>
      <c r="AG483" s="69"/>
    </row>
    <row r="484" spans="1:33" ht="12.75" customHeight="1" x14ac:dyDescent="0.3">
      <c r="A484" s="67"/>
      <c r="B484" s="68" t="str">
        <f>IFERROR(VLOOKUP(TPI[[#This Row],[Código del Municipio]],[10]!Tabla2[#Data],2,FALSE),"")</f>
        <v/>
      </c>
      <c r="C484" s="69"/>
      <c r="D484" s="69"/>
      <c r="E484" s="67"/>
      <c r="F484" s="69"/>
      <c r="G484" s="67"/>
      <c r="H484" s="69"/>
      <c r="I484" s="67"/>
      <c r="J484" s="67"/>
      <c r="K484" s="68" t="str">
        <f>IFERROR(VLOOKUP(TPI[[#This Row],[Codigo del Sector]],[10]!SEC[#Data],2,FALSE),"")</f>
        <v/>
      </c>
      <c r="L484" s="69"/>
      <c r="M484" s="67"/>
      <c r="N484" s="70" t="str">
        <f>IFERROR(VLOOKUP(TPI[[#This Row],[Código del Programa]],[10]!PROG[#Data],2,FALSE),"")</f>
        <v/>
      </c>
      <c r="O484" s="67"/>
      <c r="P484" s="68" t="str">
        <f>IFERROR(VLOOKUP(TPI[[#This Row],[Codigo Producto]],[10]!PROD[#Data],2,FALSE),"")</f>
        <v/>
      </c>
      <c r="Q484" s="67"/>
      <c r="R484" s="68" t="str">
        <f>IFERROR(VLOOKUP(TPI[[#This Row],[Codigo Indicador de Producto]],[10]!IP[#Data],2,FALSE),"")</f>
        <v/>
      </c>
      <c r="S484" s="69"/>
      <c r="T484" s="69"/>
      <c r="U484" s="69"/>
      <c r="V484" s="69"/>
      <c r="W484" s="69"/>
      <c r="X484" s="67"/>
      <c r="Y484" s="67"/>
      <c r="Z484" s="67"/>
      <c r="AA484" s="67"/>
      <c r="AB484" s="67"/>
      <c r="AC484" s="71"/>
      <c r="AD484" s="71"/>
      <c r="AE484" s="71"/>
      <c r="AF484" s="71"/>
      <c r="AG484" s="69"/>
    </row>
    <row r="485" spans="1:33" ht="12.75" customHeight="1" x14ac:dyDescent="0.3">
      <c r="A485" s="67"/>
      <c r="B485" s="68" t="str">
        <f>IFERROR(VLOOKUP(TPI[[#This Row],[Código del Municipio]],[10]!Tabla2[#Data],2,FALSE),"")</f>
        <v/>
      </c>
      <c r="C485" s="69"/>
      <c r="D485" s="69"/>
      <c r="E485" s="67"/>
      <c r="F485" s="69"/>
      <c r="G485" s="67"/>
      <c r="H485" s="69"/>
      <c r="I485" s="67"/>
      <c r="J485" s="67"/>
      <c r="K485" s="68" t="str">
        <f>IFERROR(VLOOKUP(TPI[[#This Row],[Codigo del Sector]],[10]!SEC[#Data],2,FALSE),"")</f>
        <v/>
      </c>
      <c r="L485" s="69"/>
      <c r="M485" s="67"/>
      <c r="N485" s="70" t="str">
        <f>IFERROR(VLOOKUP(TPI[[#This Row],[Código del Programa]],[10]!PROG[#Data],2,FALSE),"")</f>
        <v/>
      </c>
      <c r="O485" s="67"/>
      <c r="P485" s="68" t="str">
        <f>IFERROR(VLOOKUP(TPI[[#This Row],[Codigo Producto]],[10]!PROD[#Data],2,FALSE),"")</f>
        <v/>
      </c>
      <c r="Q485" s="67"/>
      <c r="R485" s="68" t="str">
        <f>IFERROR(VLOOKUP(TPI[[#This Row],[Codigo Indicador de Producto]],[10]!IP[#Data],2,FALSE),"")</f>
        <v/>
      </c>
      <c r="S485" s="69"/>
      <c r="T485" s="69"/>
      <c r="U485" s="69"/>
      <c r="V485" s="69"/>
      <c r="W485" s="69"/>
      <c r="X485" s="67"/>
      <c r="Y485" s="67"/>
      <c r="Z485" s="67"/>
      <c r="AA485" s="67"/>
      <c r="AB485" s="67"/>
      <c r="AC485" s="71"/>
      <c r="AD485" s="71"/>
      <c r="AE485" s="71"/>
      <c r="AF485" s="71"/>
      <c r="AG485" s="69"/>
    </row>
    <row r="486" spans="1:33" ht="12.75" customHeight="1" x14ac:dyDescent="0.3">
      <c r="A486" s="67"/>
      <c r="B486" s="68" t="str">
        <f>IFERROR(VLOOKUP(TPI[[#This Row],[Código del Municipio]],[10]!Tabla2[#Data],2,FALSE),"")</f>
        <v/>
      </c>
      <c r="C486" s="69"/>
      <c r="D486" s="69"/>
      <c r="E486" s="67"/>
      <c r="F486" s="69"/>
      <c r="G486" s="67"/>
      <c r="H486" s="69"/>
      <c r="I486" s="67"/>
      <c r="J486" s="67"/>
      <c r="K486" s="68" t="str">
        <f>IFERROR(VLOOKUP(TPI[[#This Row],[Codigo del Sector]],[10]!SEC[#Data],2,FALSE),"")</f>
        <v/>
      </c>
      <c r="L486" s="69"/>
      <c r="M486" s="67"/>
      <c r="N486" s="70" t="str">
        <f>IFERROR(VLOOKUP(TPI[[#This Row],[Código del Programa]],[10]!PROG[#Data],2,FALSE),"")</f>
        <v/>
      </c>
      <c r="O486" s="67"/>
      <c r="P486" s="68" t="str">
        <f>IFERROR(VLOOKUP(TPI[[#This Row],[Codigo Producto]],[10]!PROD[#Data],2,FALSE),"")</f>
        <v/>
      </c>
      <c r="Q486" s="67"/>
      <c r="R486" s="68" t="str">
        <f>IFERROR(VLOOKUP(TPI[[#This Row],[Codigo Indicador de Producto]],[10]!IP[#Data],2,FALSE),"")</f>
        <v/>
      </c>
      <c r="S486" s="69"/>
      <c r="T486" s="69"/>
      <c r="U486" s="69"/>
      <c r="V486" s="69"/>
      <c r="W486" s="69"/>
      <c r="X486" s="67"/>
      <c r="Y486" s="67"/>
      <c r="Z486" s="67"/>
      <c r="AA486" s="67"/>
      <c r="AB486" s="67"/>
      <c r="AC486" s="71"/>
      <c r="AD486" s="71"/>
      <c r="AE486" s="71"/>
      <c r="AF486" s="71"/>
      <c r="AG486" s="69"/>
    </row>
    <row r="487" spans="1:33" ht="12.75" customHeight="1" x14ac:dyDescent="0.3">
      <c r="A487" s="67"/>
      <c r="B487" s="68" t="str">
        <f>IFERROR(VLOOKUP(TPI[[#This Row],[Código del Municipio]],[10]!Tabla2[#Data],2,FALSE),"")</f>
        <v/>
      </c>
      <c r="C487" s="69"/>
      <c r="D487" s="69"/>
      <c r="E487" s="67"/>
      <c r="F487" s="69"/>
      <c r="G487" s="67"/>
      <c r="H487" s="69"/>
      <c r="I487" s="67"/>
      <c r="J487" s="67"/>
      <c r="K487" s="68" t="str">
        <f>IFERROR(VLOOKUP(TPI[[#This Row],[Codigo del Sector]],[10]!SEC[#Data],2,FALSE),"")</f>
        <v/>
      </c>
      <c r="L487" s="69"/>
      <c r="M487" s="67"/>
      <c r="N487" s="70" t="str">
        <f>IFERROR(VLOOKUP(TPI[[#This Row],[Código del Programa]],[10]!PROG[#Data],2,FALSE),"")</f>
        <v/>
      </c>
      <c r="O487" s="67"/>
      <c r="P487" s="68" t="str">
        <f>IFERROR(VLOOKUP(TPI[[#This Row],[Codigo Producto]],[10]!PROD[#Data],2,FALSE),"")</f>
        <v/>
      </c>
      <c r="Q487" s="67"/>
      <c r="R487" s="68" t="str">
        <f>IFERROR(VLOOKUP(TPI[[#This Row],[Codigo Indicador de Producto]],[10]!IP[#Data],2,FALSE),"")</f>
        <v/>
      </c>
      <c r="S487" s="69"/>
      <c r="T487" s="69"/>
      <c r="U487" s="69"/>
      <c r="V487" s="69"/>
      <c r="W487" s="69"/>
      <c r="X487" s="67"/>
      <c r="Y487" s="67"/>
      <c r="Z487" s="67"/>
      <c r="AA487" s="67"/>
      <c r="AB487" s="67"/>
      <c r="AC487" s="71"/>
      <c r="AD487" s="71"/>
      <c r="AE487" s="71"/>
      <c r="AF487" s="71"/>
      <c r="AG487" s="69"/>
    </row>
    <row r="488" spans="1:33" ht="12.75" customHeight="1" x14ac:dyDescent="0.3">
      <c r="A488" s="67"/>
      <c r="B488" s="68" t="str">
        <f>IFERROR(VLOOKUP(TPI[[#This Row],[Código del Municipio]],[10]!Tabla2[#Data],2,FALSE),"")</f>
        <v/>
      </c>
      <c r="C488" s="69"/>
      <c r="D488" s="69"/>
      <c r="E488" s="67"/>
      <c r="F488" s="69"/>
      <c r="G488" s="67"/>
      <c r="H488" s="69"/>
      <c r="I488" s="67"/>
      <c r="J488" s="67"/>
      <c r="K488" s="68" t="str">
        <f>IFERROR(VLOOKUP(TPI[[#This Row],[Codigo del Sector]],[10]!SEC[#Data],2,FALSE),"")</f>
        <v/>
      </c>
      <c r="L488" s="69"/>
      <c r="M488" s="67"/>
      <c r="N488" s="70" t="str">
        <f>IFERROR(VLOOKUP(TPI[[#This Row],[Código del Programa]],[10]!PROG[#Data],2,FALSE),"")</f>
        <v/>
      </c>
      <c r="O488" s="67"/>
      <c r="P488" s="68" t="str">
        <f>IFERROR(VLOOKUP(TPI[[#This Row],[Codigo Producto]],[10]!PROD[#Data],2,FALSE),"")</f>
        <v/>
      </c>
      <c r="Q488" s="67"/>
      <c r="R488" s="68" t="str">
        <f>IFERROR(VLOOKUP(TPI[[#This Row],[Codigo Indicador de Producto]],[10]!IP[#Data],2,FALSE),"")</f>
        <v/>
      </c>
      <c r="S488" s="69"/>
      <c r="T488" s="69"/>
      <c r="U488" s="69"/>
      <c r="V488" s="69"/>
      <c r="W488" s="69"/>
      <c r="X488" s="67"/>
      <c r="Y488" s="67"/>
      <c r="Z488" s="67"/>
      <c r="AA488" s="67"/>
      <c r="AB488" s="67"/>
      <c r="AC488" s="71"/>
      <c r="AD488" s="71"/>
      <c r="AE488" s="71"/>
      <c r="AF488" s="71"/>
      <c r="AG488" s="69"/>
    </row>
    <row r="489" spans="1:33" ht="12.75" customHeight="1" x14ac:dyDescent="0.3">
      <c r="A489" s="67"/>
      <c r="B489" s="68" t="str">
        <f>IFERROR(VLOOKUP(TPI[[#This Row],[Código del Municipio]],[10]!Tabla2[#Data],2,FALSE),"")</f>
        <v/>
      </c>
      <c r="C489" s="69"/>
      <c r="D489" s="69"/>
      <c r="E489" s="67"/>
      <c r="F489" s="69"/>
      <c r="G489" s="67"/>
      <c r="H489" s="69"/>
      <c r="I489" s="67"/>
      <c r="J489" s="67"/>
      <c r="K489" s="68" t="str">
        <f>IFERROR(VLOOKUP(TPI[[#This Row],[Codigo del Sector]],[10]!SEC[#Data],2,FALSE),"")</f>
        <v/>
      </c>
      <c r="L489" s="69"/>
      <c r="M489" s="67"/>
      <c r="N489" s="70" t="str">
        <f>IFERROR(VLOOKUP(TPI[[#This Row],[Código del Programa]],[10]!PROG[#Data],2,FALSE),"")</f>
        <v/>
      </c>
      <c r="O489" s="67"/>
      <c r="P489" s="68" t="str">
        <f>IFERROR(VLOOKUP(TPI[[#This Row],[Codigo Producto]],[10]!PROD[#Data],2,FALSE),"")</f>
        <v/>
      </c>
      <c r="Q489" s="67"/>
      <c r="R489" s="68" t="str">
        <f>IFERROR(VLOOKUP(TPI[[#This Row],[Codigo Indicador de Producto]],[10]!IP[#Data],2,FALSE),"")</f>
        <v/>
      </c>
      <c r="S489" s="69"/>
      <c r="T489" s="69"/>
      <c r="U489" s="69"/>
      <c r="V489" s="69"/>
      <c r="W489" s="69"/>
      <c r="X489" s="67"/>
      <c r="Y489" s="67"/>
      <c r="Z489" s="67"/>
      <c r="AA489" s="67"/>
      <c r="AB489" s="67"/>
      <c r="AC489" s="71"/>
      <c r="AD489" s="71"/>
      <c r="AE489" s="71"/>
      <c r="AF489" s="71"/>
      <c r="AG489" s="69"/>
    </row>
    <row r="490" spans="1:33" ht="12.75" customHeight="1" x14ac:dyDescent="0.3">
      <c r="A490" s="67"/>
      <c r="B490" s="68" t="str">
        <f>IFERROR(VLOOKUP(TPI[[#This Row],[Código del Municipio]],[10]!Tabla2[#Data],2,FALSE),"")</f>
        <v/>
      </c>
      <c r="C490" s="69"/>
      <c r="D490" s="69"/>
      <c r="E490" s="67"/>
      <c r="F490" s="69"/>
      <c r="G490" s="67"/>
      <c r="H490" s="69"/>
      <c r="I490" s="67"/>
      <c r="J490" s="67"/>
      <c r="K490" s="68" t="str">
        <f>IFERROR(VLOOKUP(TPI[[#This Row],[Codigo del Sector]],[10]!SEC[#Data],2,FALSE),"")</f>
        <v/>
      </c>
      <c r="L490" s="69"/>
      <c r="M490" s="67"/>
      <c r="N490" s="70" t="str">
        <f>IFERROR(VLOOKUP(TPI[[#This Row],[Código del Programa]],[10]!PROG[#Data],2,FALSE),"")</f>
        <v/>
      </c>
      <c r="O490" s="67"/>
      <c r="P490" s="68" t="str">
        <f>IFERROR(VLOOKUP(TPI[[#This Row],[Codigo Producto]],[10]!PROD[#Data],2,FALSE),"")</f>
        <v/>
      </c>
      <c r="Q490" s="67"/>
      <c r="R490" s="68" t="str">
        <f>IFERROR(VLOOKUP(TPI[[#This Row],[Codigo Indicador de Producto]],[10]!IP[#Data],2,FALSE),"")</f>
        <v/>
      </c>
      <c r="S490" s="69"/>
      <c r="T490" s="69"/>
      <c r="U490" s="69"/>
      <c r="V490" s="69"/>
      <c r="W490" s="69"/>
      <c r="X490" s="67"/>
      <c r="Y490" s="67"/>
      <c r="Z490" s="67"/>
      <c r="AA490" s="67"/>
      <c r="AB490" s="67"/>
      <c r="AC490" s="71"/>
      <c r="AD490" s="71"/>
      <c r="AE490" s="71"/>
      <c r="AF490" s="71"/>
      <c r="AG490" s="69"/>
    </row>
    <row r="491" spans="1:33" ht="12.75" customHeight="1" x14ac:dyDescent="0.3">
      <c r="A491" s="67"/>
      <c r="B491" s="68" t="str">
        <f>IFERROR(VLOOKUP(TPI[[#This Row],[Código del Municipio]],[10]!Tabla2[#Data],2,FALSE),"")</f>
        <v/>
      </c>
      <c r="C491" s="69"/>
      <c r="D491" s="69"/>
      <c r="E491" s="67"/>
      <c r="F491" s="69"/>
      <c r="G491" s="67"/>
      <c r="H491" s="69"/>
      <c r="I491" s="67"/>
      <c r="J491" s="67"/>
      <c r="K491" s="68" t="str">
        <f>IFERROR(VLOOKUP(TPI[[#This Row],[Codigo del Sector]],[10]!SEC[#Data],2,FALSE),"")</f>
        <v/>
      </c>
      <c r="L491" s="69"/>
      <c r="M491" s="67"/>
      <c r="N491" s="70" t="str">
        <f>IFERROR(VLOOKUP(TPI[[#This Row],[Código del Programa]],[10]!PROG[#Data],2,FALSE),"")</f>
        <v/>
      </c>
      <c r="O491" s="67"/>
      <c r="P491" s="68" t="str">
        <f>IFERROR(VLOOKUP(TPI[[#This Row],[Codigo Producto]],[10]!PROD[#Data],2,FALSE),"")</f>
        <v/>
      </c>
      <c r="Q491" s="67"/>
      <c r="R491" s="68" t="str">
        <f>IFERROR(VLOOKUP(TPI[[#This Row],[Codigo Indicador de Producto]],[10]!IP[#Data],2,FALSE),"")</f>
        <v/>
      </c>
      <c r="S491" s="69"/>
      <c r="T491" s="69"/>
      <c r="U491" s="69"/>
      <c r="V491" s="69"/>
      <c r="W491" s="69"/>
      <c r="X491" s="67"/>
      <c r="Y491" s="67"/>
      <c r="Z491" s="67"/>
      <c r="AA491" s="67"/>
      <c r="AB491" s="67"/>
      <c r="AC491" s="71"/>
      <c r="AD491" s="71"/>
      <c r="AE491" s="71"/>
      <c r="AF491" s="71"/>
      <c r="AG491" s="69"/>
    </row>
    <row r="492" spans="1:33" ht="12.75" customHeight="1" x14ac:dyDescent="0.3">
      <c r="A492" s="67"/>
      <c r="B492" s="68" t="str">
        <f>IFERROR(VLOOKUP(TPI[[#This Row],[Código del Municipio]],[10]!Tabla2[#Data],2,FALSE),"")</f>
        <v/>
      </c>
      <c r="C492" s="69"/>
      <c r="D492" s="69"/>
      <c r="E492" s="67"/>
      <c r="F492" s="69"/>
      <c r="G492" s="67"/>
      <c r="H492" s="69"/>
      <c r="I492" s="67"/>
      <c r="J492" s="67"/>
      <c r="K492" s="68" t="str">
        <f>IFERROR(VLOOKUP(TPI[[#This Row],[Codigo del Sector]],[10]!SEC[#Data],2,FALSE),"")</f>
        <v/>
      </c>
      <c r="L492" s="69"/>
      <c r="M492" s="67"/>
      <c r="N492" s="70" t="str">
        <f>IFERROR(VLOOKUP(TPI[[#This Row],[Código del Programa]],[10]!PROG[#Data],2,FALSE),"")</f>
        <v/>
      </c>
      <c r="O492" s="67"/>
      <c r="P492" s="68" t="str">
        <f>IFERROR(VLOOKUP(TPI[[#This Row],[Codigo Producto]],[10]!PROD[#Data],2,FALSE),"")</f>
        <v/>
      </c>
      <c r="Q492" s="67"/>
      <c r="R492" s="68" t="str">
        <f>IFERROR(VLOOKUP(TPI[[#This Row],[Codigo Indicador de Producto]],[10]!IP[#Data],2,FALSE),"")</f>
        <v/>
      </c>
      <c r="S492" s="69"/>
      <c r="T492" s="69"/>
      <c r="U492" s="69"/>
      <c r="V492" s="69"/>
      <c r="W492" s="69"/>
      <c r="X492" s="67"/>
      <c r="Y492" s="67"/>
      <c r="Z492" s="67"/>
      <c r="AA492" s="67"/>
      <c r="AB492" s="67"/>
      <c r="AC492" s="71"/>
      <c r="AD492" s="71"/>
      <c r="AE492" s="71"/>
      <c r="AF492" s="71"/>
      <c r="AG492" s="69"/>
    </row>
    <row r="493" spans="1:33" ht="12.75" customHeight="1" x14ac:dyDescent="0.3">
      <c r="A493" s="67"/>
      <c r="B493" s="68" t="str">
        <f>IFERROR(VLOOKUP(TPI[[#This Row],[Código del Municipio]],[10]!Tabla2[#Data],2,FALSE),"")</f>
        <v/>
      </c>
      <c r="C493" s="69"/>
      <c r="D493" s="69"/>
      <c r="E493" s="67"/>
      <c r="F493" s="69"/>
      <c r="G493" s="67"/>
      <c r="H493" s="69"/>
      <c r="I493" s="67"/>
      <c r="J493" s="67"/>
      <c r="K493" s="68" t="str">
        <f>IFERROR(VLOOKUP(TPI[[#This Row],[Codigo del Sector]],[10]!SEC[#Data],2,FALSE),"")</f>
        <v/>
      </c>
      <c r="L493" s="69"/>
      <c r="M493" s="67"/>
      <c r="N493" s="70" t="str">
        <f>IFERROR(VLOOKUP(TPI[[#This Row],[Código del Programa]],[10]!PROG[#Data],2,FALSE),"")</f>
        <v/>
      </c>
      <c r="O493" s="67"/>
      <c r="P493" s="68" t="str">
        <f>IFERROR(VLOOKUP(TPI[[#This Row],[Codigo Producto]],[10]!PROD[#Data],2,FALSE),"")</f>
        <v/>
      </c>
      <c r="Q493" s="67"/>
      <c r="R493" s="68" t="str">
        <f>IFERROR(VLOOKUP(TPI[[#This Row],[Codigo Indicador de Producto]],[10]!IP[#Data],2,FALSE),"")</f>
        <v/>
      </c>
      <c r="S493" s="69"/>
      <c r="T493" s="69"/>
      <c r="U493" s="69"/>
      <c r="V493" s="69"/>
      <c r="W493" s="69"/>
      <c r="X493" s="67"/>
      <c r="Y493" s="67"/>
      <c r="Z493" s="67"/>
      <c r="AA493" s="67"/>
      <c r="AB493" s="67"/>
      <c r="AC493" s="71"/>
      <c r="AD493" s="71"/>
      <c r="AE493" s="71"/>
      <c r="AF493" s="71"/>
      <c r="AG493" s="69"/>
    </row>
    <row r="494" spans="1:33" ht="12.75" customHeight="1" x14ac:dyDescent="0.3">
      <c r="A494" s="67"/>
      <c r="B494" s="68" t="str">
        <f>IFERROR(VLOOKUP(TPI[[#This Row],[Código del Municipio]],[10]!Tabla2[#Data],2,FALSE),"")</f>
        <v/>
      </c>
      <c r="C494" s="69"/>
      <c r="D494" s="69"/>
      <c r="E494" s="67"/>
      <c r="F494" s="69"/>
      <c r="G494" s="67"/>
      <c r="H494" s="69"/>
      <c r="I494" s="67"/>
      <c r="J494" s="67"/>
      <c r="K494" s="68" t="str">
        <f>IFERROR(VLOOKUP(TPI[[#This Row],[Codigo del Sector]],[10]!SEC[#Data],2,FALSE),"")</f>
        <v/>
      </c>
      <c r="L494" s="69"/>
      <c r="M494" s="67"/>
      <c r="N494" s="70" t="str">
        <f>IFERROR(VLOOKUP(TPI[[#This Row],[Código del Programa]],[10]!PROG[#Data],2,FALSE),"")</f>
        <v/>
      </c>
      <c r="O494" s="67"/>
      <c r="P494" s="68" t="str">
        <f>IFERROR(VLOOKUP(TPI[[#This Row],[Codigo Producto]],[10]!PROD[#Data],2,FALSE),"")</f>
        <v/>
      </c>
      <c r="Q494" s="67"/>
      <c r="R494" s="68" t="str">
        <f>IFERROR(VLOOKUP(TPI[[#This Row],[Codigo Indicador de Producto]],[10]!IP[#Data],2,FALSE),"")</f>
        <v/>
      </c>
      <c r="S494" s="69"/>
      <c r="T494" s="69"/>
      <c r="U494" s="69"/>
      <c r="V494" s="69"/>
      <c r="W494" s="69"/>
      <c r="X494" s="67"/>
      <c r="Y494" s="67"/>
      <c r="Z494" s="67"/>
      <c r="AA494" s="67"/>
      <c r="AB494" s="67"/>
      <c r="AC494" s="71"/>
      <c r="AD494" s="71"/>
      <c r="AE494" s="71"/>
      <c r="AF494" s="71"/>
      <c r="AG494" s="69"/>
    </row>
    <row r="495" spans="1:33" ht="12.75" customHeight="1" x14ac:dyDescent="0.3">
      <c r="A495" s="67"/>
      <c r="B495" s="68" t="str">
        <f>IFERROR(VLOOKUP(TPI[[#This Row],[Código del Municipio]],[10]!Tabla2[#Data],2,FALSE),"")</f>
        <v/>
      </c>
      <c r="C495" s="69"/>
      <c r="D495" s="69"/>
      <c r="E495" s="67"/>
      <c r="F495" s="69"/>
      <c r="G495" s="67"/>
      <c r="H495" s="69"/>
      <c r="I495" s="67"/>
      <c r="J495" s="67"/>
      <c r="K495" s="68" t="str">
        <f>IFERROR(VLOOKUP(TPI[[#This Row],[Codigo del Sector]],[10]!SEC[#Data],2,FALSE),"")</f>
        <v/>
      </c>
      <c r="L495" s="69"/>
      <c r="M495" s="67"/>
      <c r="N495" s="70" t="str">
        <f>IFERROR(VLOOKUP(TPI[[#This Row],[Código del Programa]],[10]!PROG[#Data],2,FALSE),"")</f>
        <v/>
      </c>
      <c r="O495" s="67"/>
      <c r="P495" s="68" t="str">
        <f>IFERROR(VLOOKUP(TPI[[#This Row],[Codigo Producto]],[10]!PROD[#Data],2,FALSE),"")</f>
        <v/>
      </c>
      <c r="Q495" s="67"/>
      <c r="R495" s="68" t="str">
        <f>IFERROR(VLOOKUP(TPI[[#This Row],[Codigo Indicador de Producto]],[10]!IP[#Data],2,FALSE),"")</f>
        <v/>
      </c>
      <c r="S495" s="69"/>
      <c r="T495" s="69"/>
      <c r="U495" s="69"/>
      <c r="V495" s="69"/>
      <c r="W495" s="69"/>
      <c r="X495" s="67"/>
      <c r="Y495" s="67"/>
      <c r="Z495" s="67"/>
      <c r="AA495" s="67"/>
      <c r="AB495" s="67"/>
      <c r="AC495" s="71"/>
      <c r="AD495" s="71"/>
      <c r="AE495" s="71"/>
      <c r="AF495" s="71"/>
      <c r="AG495" s="69"/>
    </row>
    <row r="496" spans="1:33" ht="12.75" customHeight="1" x14ac:dyDescent="0.3">
      <c r="A496" s="67"/>
      <c r="B496" s="68" t="str">
        <f>IFERROR(VLOOKUP(TPI[[#This Row],[Código del Municipio]],[10]!Tabla2[#Data],2,FALSE),"")</f>
        <v/>
      </c>
      <c r="C496" s="69"/>
      <c r="D496" s="69"/>
      <c r="E496" s="67"/>
      <c r="F496" s="69"/>
      <c r="G496" s="67"/>
      <c r="H496" s="69"/>
      <c r="I496" s="67"/>
      <c r="J496" s="67"/>
      <c r="K496" s="68" t="str">
        <f>IFERROR(VLOOKUP(TPI[[#This Row],[Codigo del Sector]],[10]!SEC[#Data],2,FALSE),"")</f>
        <v/>
      </c>
      <c r="L496" s="69"/>
      <c r="M496" s="67"/>
      <c r="N496" s="70" t="str">
        <f>IFERROR(VLOOKUP(TPI[[#This Row],[Código del Programa]],[10]!PROG[#Data],2,FALSE),"")</f>
        <v/>
      </c>
      <c r="O496" s="67"/>
      <c r="P496" s="68" t="str">
        <f>IFERROR(VLOOKUP(TPI[[#This Row],[Codigo Producto]],[10]!PROD[#Data],2,FALSE),"")</f>
        <v/>
      </c>
      <c r="Q496" s="67"/>
      <c r="R496" s="68" t="str">
        <f>IFERROR(VLOOKUP(TPI[[#This Row],[Codigo Indicador de Producto]],[10]!IP[#Data],2,FALSE),"")</f>
        <v/>
      </c>
      <c r="S496" s="69"/>
      <c r="T496" s="69"/>
      <c r="U496" s="69"/>
      <c r="V496" s="69"/>
      <c r="W496" s="69"/>
      <c r="X496" s="67"/>
      <c r="Y496" s="67"/>
      <c r="Z496" s="67"/>
      <c r="AA496" s="67"/>
      <c r="AB496" s="67"/>
      <c r="AC496" s="71"/>
      <c r="AD496" s="71"/>
      <c r="AE496" s="71"/>
      <c r="AF496" s="71"/>
      <c r="AG496" s="69"/>
    </row>
    <row r="497" spans="1:33" ht="12.75" customHeight="1" x14ac:dyDescent="0.3">
      <c r="A497" s="67"/>
      <c r="B497" s="68" t="str">
        <f>IFERROR(VLOOKUP(TPI[[#This Row],[Código del Municipio]],[10]!Tabla2[#Data],2,FALSE),"")</f>
        <v/>
      </c>
      <c r="C497" s="69"/>
      <c r="D497" s="69"/>
      <c r="E497" s="67"/>
      <c r="F497" s="69"/>
      <c r="G497" s="67"/>
      <c r="H497" s="69"/>
      <c r="I497" s="67"/>
      <c r="J497" s="67"/>
      <c r="K497" s="68" t="str">
        <f>IFERROR(VLOOKUP(TPI[[#This Row],[Codigo del Sector]],[10]!SEC[#Data],2,FALSE),"")</f>
        <v/>
      </c>
      <c r="L497" s="69"/>
      <c r="M497" s="67"/>
      <c r="N497" s="70" t="str">
        <f>IFERROR(VLOOKUP(TPI[[#This Row],[Código del Programa]],[10]!PROG[#Data],2,FALSE),"")</f>
        <v/>
      </c>
      <c r="O497" s="67"/>
      <c r="P497" s="68" t="str">
        <f>IFERROR(VLOOKUP(TPI[[#This Row],[Codigo Producto]],[10]!PROD[#Data],2,FALSE),"")</f>
        <v/>
      </c>
      <c r="Q497" s="67"/>
      <c r="R497" s="68" t="str">
        <f>IFERROR(VLOOKUP(TPI[[#This Row],[Codigo Indicador de Producto]],[10]!IP[#Data],2,FALSE),"")</f>
        <v/>
      </c>
      <c r="S497" s="69"/>
      <c r="T497" s="69"/>
      <c r="U497" s="69"/>
      <c r="V497" s="69"/>
      <c r="W497" s="69"/>
      <c r="X497" s="67"/>
      <c r="Y497" s="67"/>
      <c r="Z497" s="67"/>
      <c r="AA497" s="67"/>
      <c r="AB497" s="67"/>
      <c r="AC497" s="71"/>
      <c r="AD497" s="71"/>
      <c r="AE497" s="71"/>
      <c r="AF497" s="71"/>
      <c r="AG497" s="69"/>
    </row>
    <row r="498" spans="1:33" ht="12.75" customHeight="1" x14ac:dyDescent="0.3">
      <c r="A498" s="67"/>
      <c r="B498" s="68" t="str">
        <f>IFERROR(VLOOKUP(TPI[[#This Row],[Código del Municipio]],[10]!Tabla2[#Data],2,FALSE),"")</f>
        <v/>
      </c>
      <c r="C498" s="69"/>
      <c r="D498" s="69"/>
      <c r="E498" s="67"/>
      <c r="F498" s="69"/>
      <c r="G498" s="67"/>
      <c r="H498" s="69"/>
      <c r="I498" s="67"/>
      <c r="J498" s="67"/>
      <c r="K498" s="68" t="str">
        <f>IFERROR(VLOOKUP(TPI[[#This Row],[Codigo del Sector]],[10]!SEC[#Data],2,FALSE),"")</f>
        <v/>
      </c>
      <c r="L498" s="69"/>
      <c r="M498" s="67"/>
      <c r="N498" s="70" t="str">
        <f>IFERROR(VLOOKUP(TPI[[#This Row],[Código del Programa]],[10]!PROG[#Data],2,FALSE),"")</f>
        <v/>
      </c>
      <c r="O498" s="67"/>
      <c r="P498" s="68" t="str">
        <f>IFERROR(VLOOKUP(TPI[[#This Row],[Codigo Producto]],[10]!PROD[#Data],2,FALSE),"")</f>
        <v/>
      </c>
      <c r="Q498" s="67"/>
      <c r="R498" s="68" t="str">
        <f>IFERROR(VLOOKUP(TPI[[#This Row],[Codigo Indicador de Producto]],[10]!IP[#Data],2,FALSE),"")</f>
        <v/>
      </c>
      <c r="S498" s="69"/>
      <c r="T498" s="69"/>
      <c r="U498" s="69"/>
      <c r="V498" s="69"/>
      <c r="W498" s="69"/>
      <c r="X498" s="67"/>
      <c r="Y498" s="67"/>
      <c r="Z498" s="67"/>
      <c r="AA498" s="67"/>
      <c r="AB498" s="67"/>
      <c r="AC498" s="71"/>
      <c r="AD498" s="71"/>
      <c r="AE498" s="71"/>
      <c r="AF498" s="71"/>
      <c r="AG498" s="69"/>
    </row>
    <row r="499" spans="1:33" ht="12.75" customHeight="1" x14ac:dyDescent="0.3">
      <c r="A499" s="67"/>
      <c r="B499" s="68" t="str">
        <f>IFERROR(VLOOKUP(TPI[[#This Row],[Código del Municipio]],[10]!Tabla2[#Data],2,FALSE),"")</f>
        <v/>
      </c>
      <c r="C499" s="69"/>
      <c r="D499" s="69"/>
      <c r="E499" s="67"/>
      <c r="F499" s="69"/>
      <c r="G499" s="67"/>
      <c r="H499" s="69"/>
      <c r="I499" s="67"/>
      <c r="J499" s="67"/>
      <c r="K499" s="68" t="str">
        <f>IFERROR(VLOOKUP(TPI[[#This Row],[Codigo del Sector]],[10]!SEC[#Data],2,FALSE),"")</f>
        <v/>
      </c>
      <c r="L499" s="69"/>
      <c r="M499" s="67"/>
      <c r="N499" s="70" t="str">
        <f>IFERROR(VLOOKUP(TPI[[#This Row],[Código del Programa]],[10]!PROG[#Data],2,FALSE),"")</f>
        <v/>
      </c>
      <c r="O499" s="67"/>
      <c r="P499" s="68" t="str">
        <f>IFERROR(VLOOKUP(TPI[[#This Row],[Codigo Producto]],[10]!PROD[#Data],2,FALSE),"")</f>
        <v/>
      </c>
      <c r="Q499" s="67"/>
      <c r="R499" s="68" t="str">
        <f>IFERROR(VLOOKUP(TPI[[#This Row],[Codigo Indicador de Producto]],[10]!IP[#Data],2,FALSE),"")</f>
        <v/>
      </c>
      <c r="S499" s="69"/>
      <c r="T499" s="69"/>
      <c r="U499" s="69"/>
      <c r="V499" s="69"/>
      <c r="W499" s="69"/>
      <c r="X499" s="67"/>
      <c r="Y499" s="67"/>
      <c r="Z499" s="67"/>
      <c r="AA499" s="67"/>
      <c r="AB499" s="67"/>
      <c r="AC499" s="71"/>
      <c r="AD499" s="71"/>
      <c r="AE499" s="71"/>
      <c r="AF499" s="71"/>
      <c r="AG499" s="69"/>
    </row>
    <row r="500" spans="1:33" ht="12.75" customHeight="1" x14ac:dyDescent="0.3">
      <c r="A500" s="67"/>
      <c r="B500" s="68" t="str">
        <f>IFERROR(VLOOKUP(TPI[[#This Row],[Código del Municipio]],[10]!Tabla2[#Data],2,FALSE),"")</f>
        <v/>
      </c>
      <c r="C500" s="69"/>
      <c r="D500" s="69"/>
      <c r="E500" s="67"/>
      <c r="F500" s="69"/>
      <c r="G500" s="67"/>
      <c r="H500" s="69"/>
      <c r="I500" s="67"/>
      <c r="J500" s="67"/>
      <c r="K500" s="68" t="str">
        <f>IFERROR(VLOOKUP(TPI[[#This Row],[Codigo del Sector]],[10]!SEC[#Data],2,FALSE),"")</f>
        <v/>
      </c>
      <c r="L500" s="69"/>
      <c r="M500" s="67"/>
      <c r="N500" s="70" t="str">
        <f>IFERROR(VLOOKUP(TPI[[#This Row],[Código del Programa]],[10]!PROG[#Data],2,FALSE),"")</f>
        <v/>
      </c>
      <c r="O500" s="67"/>
      <c r="P500" s="68" t="str">
        <f>IFERROR(VLOOKUP(TPI[[#This Row],[Codigo Producto]],[10]!PROD[#Data],2,FALSE),"")</f>
        <v/>
      </c>
      <c r="Q500" s="67"/>
      <c r="R500" s="68" t="str">
        <f>IFERROR(VLOOKUP(TPI[[#This Row],[Codigo Indicador de Producto]],[10]!IP[#Data],2,FALSE),"")</f>
        <v/>
      </c>
      <c r="S500" s="69"/>
      <c r="T500" s="69"/>
      <c r="U500" s="69"/>
      <c r="V500" s="69"/>
      <c r="W500" s="69"/>
      <c r="X500" s="67"/>
      <c r="Y500" s="67"/>
      <c r="Z500" s="67"/>
      <c r="AA500" s="67"/>
      <c r="AB500" s="67"/>
      <c r="AC500" s="71"/>
      <c r="AD500" s="71"/>
      <c r="AE500" s="71"/>
      <c r="AF500" s="71"/>
      <c r="AG500" s="69"/>
    </row>
    <row r="501" spans="1:33" ht="12.75" customHeight="1" x14ac:dyDescent="0.3">
      <c r="A501" s="67"/>
      <c r="B501" s="68" t="str">
        <f>IFERROR(VLOOKUP(TPI[[#This Row],[Código del Municipio]],[10]!Tabla2[#Data],2,FALSE),"")</f>
        <v/>
      </c>
      <c r="C501" s="69"/>
      <c r="D501" s="69"/>
      <c r="E501" s="67"/>
      <c r="F501" s="69"/>
      <c r="G501" s="67"/>
      <c r="H501" s="69"/>
      <c r="I501" s="67"/>
      <c r="J501" s="67"/>
      <c r="K501" s="68" t="str">
        <f>IFERROR(VLOOKUP(TPI[[#This Row],[Codigo del Sector]],[10]!SEC[#Data],2,FALSE),"")</f>
        <v/>
      </c>
      <c r="L501" s="69"/>
      <c r="M501" s="67"/>
      <c r="N501" s="70" t="str">
        <f>IFERROR(VLOOKUP(TPI[[#This Row],[Código del Programa]],[10]!PROG[#Data],2,FALSE),"")</f>
        <v/>
      </c>
      <c r="O501" s="67"/>
      <c r="P501" s="68" t="str">
        <f>IFERROR(VLOOKUP(TPI[[#This Row],[Codigo Producto]],[10]!PROD[#Data],2,FALSE),"")</f>
        <v/>
      </c>
      <c r="Q501" s="67"/>
      <c r="R501" s="68" t="str">
        <f>IFERROR(VLOOKUP(TPI[[#This Row],[Codigo Indicador de Producto]],[10]!IP[#Data],2,FALSE),"")</f>
        <v/>
      </c>
      <c r="S501" s="69"/>
      <c r="T501" s="69"/>
      <c r="U501" s="69"/>
      <c r="V501" s="69"/>
      <c r="W501" s="69"/>
      <c r="X501" s="67"/>
      <c r="Y501" s="67"/>
      <c r="Z501" s="67"/>
      <c r="AA501" s="67"/>
      <c r="AB501" s="67"/>
      <c r="AC501" s="71"/>
      <c r="AD501" s="71"/>
      <c r="AE501" s="71"/>
      <c r="AF501" s="71"/>
      <c r="AG501" s="69"/>
    </row>
    <row r="502" spans="1:33" ht="12.75" customHeight="1" x14ac:dyDescent="0.3">
      <c r="A502" s="67"/>
      <c r="B502" s="68" t="str">
        <f>IFERROR(VLOOKUP(TPI[[#This Row],[Código del Municipio]],[10]!Tabla2[#Data],2,FALSE),"")</f>
        <v/>
      </c>
      <c r="C502" s="69"/>
      <c r="D502" s="69"/>
      <c r="E502" s="67"/>
      <c r="F502" s="69"/>
      <c r="G502" s="67"/>
      <c r="H502" s="69"/>
      <c r="I502" s="67"/>
      <c r="J502" s="67"/>
      <c r="K502" s="68" t="str">
        <f>IFERROR(VLOOKUP(TPI[[#This Row],[Codigo del Sector]],[10]!SEC[#Data],2,FALSE),"")</f>
        <v/>
      </c>
      <c r="L502" s="69"/>
      <c r="M502" s="67"/>
      <c r="N502" s="70" t="str">
        <f>IFERROR(VLOOKUP(TPI[[#This Row],[Código del Programa]],[10]!PROG[#Data],2,FALSE),"")</f>
        <v/>
      </c>
      <c r="O502" s="67"/>
      <c r="P502" s="68" t="str">
        <f>IFERROR(VLOOKUP(TPI[[#This Row],[Codigo Producto]],[10]!PROD[#Data],2,FALSE),"")</f>
        <v/>
      </c>
      <c r="Q502" s="67"/>
      <c r="R502" s="68" t="str">
        <f>IFERROR(VLOOKUP(TPI[[#This Row],[Codigo Indicador de Producto]],[10]!IP[#Data],2,FALSE),"")</f>
        <v/>
      </c>
      <c r="S502" s="69"/>
      <c r="T502" s="69"/>
      <c r="U502" s="69"/>
      <c r="V502" s="69"/>
      <c r="W502" s="69"/>
      <c r="X502" s="67"/>
      <c r="Y502" s="67"/>
      <c r="Z502" s="67"/>
      <c r="AA502" s="67"/>
      <c r="AB502" s="67"/>
      <c r="AC502" s="71"/>
      <c r="AD502" s="71"/>
      <c r="AE502" s="71"/>
      <c r="AF502" s="71"/>
      <c r="AG502" s="69"/>
    </row>
    <row r="503" spans="1:33" ht="12.75" customHeight="1" x14ac:dyDescent="0.3">
      <c r="A503" s="67"/>
      <c r="B503" s="68" t="str">
        <f>IFERROR(VLOOKUP(TPI[[#This Row],[Código del Municipio]],[10]!Tabla2[#Data],2,FALSE),"")</f>
        <v/>
      </c>
      <c r="C503" s="69"/>
      <c r="D503" s="69"/>
      <c r="E503" s="67"/>
      <c r="F503" s="69"/>
      <c r="G503" s="67"/>
      <c r="H503" s="69"/>
      <c r="I503" s="67"/>
      <c r="J503" s="67"/>
      <c r="K503" s="68" t="str">
        <f>IFERROR(VLOOKUP(TPI[[#This Row],[Codigo del Sector]],[10]!SEC[#Data],2,FALSE),"")</f>
        <v/>
      </c>
      <c r="L503" s="69"/>
      <c r="M503" s="67"/>
      <c r="N503" s="70" t="str">
        <f>IFERROR(VLOOKUP(TPI[[#This Row],[Código del Programa]],[10]!PROG[#Data],2,FALSE),"")</f>
        <v/>
      </c>
      <c r="O503" s="67"/>
      <c r="P503" s="68" t="str">
        <f>IFERROR(VLOOKUP(TPI[[#This Row],[Codigo Producto]],[10]!PROD[#Data],2,FALSE),"")</f>
        <v/>
      </c>
      <c r="Q503" s="67"/>
      <c r="R503" s="68" t="str">
        <f>IFERROR(VLOOKUP(TPI[[#This Row],[Codigo Indicador de Producto]],[10]!IP[#Data],2,FALSE),"")</f>
        <v/>
      </c>
      <c r="S503" s="69"/>
      <c r="T503" s="69"/>
      <c r="U503" s="69"/>
      <c r="V503" s="69"/>
      <c r="W503" s="69"/>
      <c r="X503" s="67"/>
      <c r="Y503" s="67"/>
      <c r="Z503" s="67"/>
      <c r="AA503" s="67"/>
      <c r="AB503" s="67"/>
      <c r="AC503" s="71"/>
      <c r="AD503" s="71"/>
      <c r="AE503" s="71"/>
      <c r="AF503" s="71"/>
      <c r="AG503" s="69"/>
    </row>
    <row r="504" spans="1:33" ht="12.75" customHeight="1" x14ac:dyDescent="0.3">
      <c r="A504" s="67"/>
      <c r="B504" s="68" t="str">
        <f>IFERROR(VLOOKUP(TPI[[#This Row],[Código del Municipio]],[10]!Tabla2[#Data],2,FALSE),"")</f>
        <v/>
      </c>
      <c r="C504" s="69"/>
      <c r="D504" s="69"/>
      <c r="E504" s="67"/>
      <c r="F504" s="69"/>
      <c r="G504" s="67"/>
      <c r="H504" s="69"/>
      <c r="I504" s="67"/>
      <c r="J504" s="67"/>
      <c r="K504" s="68" t="str">
        <f>IFERROR(VLOOKUP(TPI[[#This Row],[Codigo del Sector]],[10]!SEC[#Data],2,FALSE),"")</f>
        <v/>
      </c>
      <c r="L504" s="69"/>
      <c r="M504" s="67"/>
      <c r="N504" s="70" t="str">
        <f>IFERROR(VLOOKUP(TPI[[#This Row],[Código del Programa]],[10]!PROG[#Data],2,FALSE),"")</f>
        <v/>
      </c>
      <c r="O504" s="67"/>
      <c r="P504" s="68" t="str">
        <f>IFERROR(VLOOKUP(TPI[[#This Row],[Codigo Producto]],[10]!PROD[#Data],2,FALSE),"")</f>
        <v/>
      </c>
      <c r="Q504" s="67"/>
      <c r="R504" s="68" t="str">
        <f>IFERROR(VLOOKUP(TPI[[#This Row],[Codigo Indicador de Producto]],[10]!IP[#Data],2,FALSE),"")</f>
        <v/>
      </c>
      <c r="S504" s="69"/>
      <c r="T504" s="69"/>
      <c r="U504" s="69"/>
      <c r="V504" s="69"/>
      <c r="W504" s="69"/>
      <c r="X504" s="67"/>
      <c r="Y504" s="67"/>
      <c r="Z504" s="67"/>
      <c r="AA504" s="67"/>
      <c r="AB504" s="67"/>
      <c r="AC504" s="71"/>
      <c r="AD504" s="71"/>
      <c r="AE504" s="71"/>
      <c r="AF504" s="71"/>
      <c r="AG504" s="69"/>
    </row>
    <row r="505" spans="1:33" ht="12.75" customHeight="1" x14ac:dyDescent="0.3">
      <c r="A505" s="67"/>
      <c r="B505" s="68" t="str">
        <f>IFERROR(VLOOKUP(TPI[[#This Row],[Código del Municipio]],[10]!Tabla2[#Data],2,FALSE),"")</f>
        <v/>
      </c>
      <c r="C505" s="69"/>
      <c r="D505" s="69"/>
      <c r="E505" s="67"/>
      <c r="F505" s="69"/>
      <c r="G505" s="67"/>
      <c r="H505" s="69"/>
      <c r="I505" s="67"/>
      <c r="J505" s="67"/>
      <c r="K505" s="68" t="str">
        <f>IFERROR(VLOOKUP(TPI[[#This Row],[Codigo del Sector]],[10]!SEC[#Data],2,FALSE),"")</f>
        <v/>
      </c>
      <c r="L505" s="69"/>
      <c r="M505" s="67"/>
      <c r="N505" s="70" t="str">
        <f>IFERROR(VLOOKUP(TPI[[#This Row],[Código del Programa]],[10]!PROG[#Data],2,FALSE),"")</f>
        <v/>
      </c>
      <c r="O505" s="67"/>
      <c r="P505" s="68" t="str">
        <f>IFERROR(VLOOKUP(TPI[[#This Row],[Codigo Producto]],[10]!PROD[#Data],2,FALSE),"")</f>
        <v/>
      </c>
      <c r="Q505" s="67"/>
      <c r="R505" s="68" t="str">
        <f>IFERROR(VLOOKUP(TPI[[#This Row],[Codigo Indicador de Producto]],[10]!IP[#Data],2,FALSE),"")</f>
        <v/>
      </c>
      <c r="S505" s="69"/>
      <c r="T505" s="69"/>
      <c r="U505" s="69"/>
      <c r="V505" s="69"/>
      <c r="W505" s="69"/>
      <c r="X505" s="67"/>
      <c r="Y505" s="67"/>
      <c r="Z505" s="67"/>
      <c r="AA505" s="67"/>
      <c r="AB505" s="67"/>
      <c r="AC505" s="71"/>
      <c r="AD505" s="71"/>
      <c r="AE505" s="71"/>
      <c r="AF505" s="71"/>
      <c r="AG505" s="69"/>
    </row>
    <row r="506" spans="1:33" ht="12.75" customHeight="1" x14ac:dyDescent="0.3">
      <c r="A506" s="67"/>
      <c r="B506" s="68" t="str">
        <f>IFERROR(VLOOKUP(TPI[[#This Row],[Código del Municipio]],[10]!Tabla2[#Data],2,FALSE),"")</f>
        <v/>
      </c>
      <c r="C506" s="69"/>
      <c r="D506" s="69"/>
      <c r="E506" s="67"/>
      <c r="F506" s="69"/>
      <c r="G506" s="67"/>
      <c r="H506" s="69"/>
      <c r="I506" s="67"/>
      <c r="J506" s="67"/>
      <c r="K506" s="68" t="str">
        <f>IFERROR(VLOOKUP(TPI[[#This Row],[Codigo del Sector]],[10]!SEC[#Data],2,FALSE),"")</f>
        <v/>
      </c>
      <c r="L506" s="69"/>
      <c r="M506" s="67"/>
      <c r="N506" s="70" t="str">
        <f>IFERROR(VLOOKUP(TPI[[#This Row],[Código del Programa]],[10]!PROG[#Data],2,FALSE),"")</f>
        <v/>
      </c>
      <c r="O506" s="67"/>
      <c r="P506" s="68" t="str">
        <f>IFERROR(VLOOKUP(TPI[[#This Row],[Codigo Producto]],[10]!PROD[#Data],2,FALSE),"")</f>
        <v/>
      </c>
      <c r="Q506" s="67"/>
      <c r="R506" s="68" t="str">
        <f>IFERROR(VLOOKUP(TPI[[#This Row],[Codigo Indicador de Producto]],[10]!IP[#Data],2,FALSE),"")</f>
        <v/>
      </c>
      <c r="S506" s="69"/>
      <c r="T506" s="69"/>
      <c r="U506" s="69"/>
      <c r="V506" s="69"/>
      <c r="W506" s="69"/>
      <c r="X506" s="67"/>
      <c r="Y506" s="67"/>
      <c r="Z506" s="67"/>
      <c r="AA506" s="67"/>
      <c r="AB506" s="67"/>
      <c r="AC506" s="71"/>
      <c r="AD506" s="71"/>
      <c r="AE506" s="71"/>
      <c r="AF506" s="71"/>
      <c r="AG506" s="69"/>
    </row>
    <row r="507" spans="1:33" ht="12.75" customHeight="1" x14ac:dyDescent="0.3">
      <c r="A507" s="67"/>
      <c r="B507" s="68" t="str">
        <f>IFERROR(VLOOKUP(TPI[[#This Row],[Código del Municipio]],[10]!Tabla2[#Data],2,FALSE),"")</f>
        <v/>
      </c>
      <c r="C507" s="69"/>
      <c r="D507" s="69"/>
      <c r="E507" s="67"/>
      <c r="F507" s="69"/>
      <c r="G507" s="67"/>
      <c r="H507" s="69"/>
      <c r="I507" s="67"/>
      <c r="J507" s="67"/>
      <c r="K507" s="68" t="str">
        <f>IFERROR(VLOOKUP(TPI[[#This Row],[Codigo del Sector]],[10]!SEC[#Data],2,FALSE),"")</f>
        <v/>
      </c>
      <c r="L507" s="69"/>
      <c r="M507" s="67"/>
      <c r="N507" s="70" t="str">
        <f>IFERROR(VLOOKUP(TPI[[#This Row],[Código del Programa]],[10]!PROG[#Data],2,FALSE),"")</f>
        <v/>
      </c>
      <c r="O507" s="67"/>
      <c r="P507" s="68" t="str">
        <f>IFERROR(VLOOKUP(TPI[[#This Row],[Codigo Producto]],[10]!PROD[#Data],2,FALSE),"")</f>
        <v/>
      </c>
      <c r="Q507" s="67"/>
      <c r="R507" s="68" t="str">
        <f>IFERROR(VLOOKUP(TPI[[#This Row],[Codigo Indicador de Producto]],[10]!IP[#Data],2,FALSE),"")</f>
        <v/>
      </c>
      <c r="S507" s="69"/>
      <c r="T507" s="69"/>
      <c r="U507" s="69"/>
      <c r="V507" s="69"/>
      <c r="W507" s="69"/>
      <c r="X507" s="67"/>
      <c r="Y507" s="67"/>
      <c r="Z507" s="67"/>
      <c r="AA507" s="67"/>
      <c r="AB507" s="67"/>
      <c r="AC507" s="71"/>
      <c r="AD507" s="71"/>
      <c r="AE507" s="71"/>
      <c r="AF507" s="71"/>
      <c r="AG507" s="69"/>
    </row>
    <row r="508" spans="1:33" ht="12.75" customHeight="1" x14ac:dyDescent="0.3">
      <c r="A508" s="67"/>
      <c r="B508" s="68" t="str">
        <f>IFERROR(VLOOKUP(TPI[[#This Row],[Código del Municipio]],[10]!Tabla2[#Data],2,FALSE),"")</f>
        <v/>
      </c>
      <c r="C508" s="69"/>
      <c r="D508" s="69"/>
      <c r="E508" s="67"/>
      <c r="F508" s="69"/>
      <c r="G508" s="67"/>
      <c r="H508" s="69"/>
      <c r="I508" s="67"/>
      <c r="J508" s="67"/>
      <c r="K508" s="68" t="str">
        <f>IFERROR(VLOOKUP(TPI[[#This Row],[Codigo del Sector]],[10]!SEC[#Data],2,FALSE),"")</f>
        <v/>
      </c>
      <c r="L508" s="69"/>
      <c r="M508" s="67"/>
      <c r="N508" s="70" t="str">
        <f>IFERROR(VLOOKUP(TPI[[#This Row],[Código del Programa]],[10]!PROG[#Data],2,FALSE),"")</f>
        <v/>
      </c>
      <c r="O508" s="67"/>
      <c r="P508" s="68" t="str">
        <f>IFERROR(VLOOKUP(TPI[[#This Row],[Codigo Producto]],[10]!PROD[#Data],2,FALSE),"")</f>
        <v/>
      </c>
      <c r="Q508" s="67"/>
      <c r="R508" s="68" t="str">
        <f>IFERROR(VLOOKUP(TPI[[#This Row],[Codigo Indicador de Producto]],[10]!IP[#Data],2,FALSE),"")</f>
        <v/>
      </c>
      <c r="S508" s="69"/>
      <c r="T508" s="69"/>
      <c r="U508" s="69"/>
      <c r="V508" s="69"/>
      <c r="W508" s="69"/>
      <c r="X508" s="67"/>
      <c r="Y508" s="67"/>
      <c r="Z508" s="67"/>
      <c r="AA508" s="67"/>
      <c r="AB508" s="67"/>
      <c r="AC508" s="71"/>
      <c r="AD508" s="71"/>
      <c r="AE508" s="71"/>
      <c r="AF508" s="71"/>
      <c r="AG508" s="69"/>
    </row>
    <row r="509" spans="1:33" ht="12.75" customHeight="1" x14ac:dyDescent="0.3">
      <c r="A509" s="67"/>
      <c r="B509" s="68" t="str">
        <f>IFERROR(VLOOKUP(TPI[[#This Row],[Código del Municipio]],[10]!Tabla2[#Data],2,FALSE),"")</f>
        <v/>
      </c>
      <c r="C509" s="69"/>
      <c r="D509" s="69"/>
      <c r="E509" s="67"/>
      <c r="F509" s="69"/>
      <c r="G509" s="67"/>
      <c r="H509" s="69"/>
      <c r="I509" s="67"/>
      <c r="J509" s="67"/>
      <c r="K509" s="68" t="str">
        <f>IFERROR(VLOOKUP(TPI[[#This Row],[Codigo del Sector]],[10]!SEC[#Data],2,FALSE),"")</f>
        <v/>
      </c>
      <c r="L509" s="69"/>
      <c r="M509" s="67"/>
      <c r="N509" s="70" t="str">
        <f>IFERROR(VLOOKUP(TPI[[#This Row],[Código del Programa]],[10]!PROG[#Data],2,FALSE),"")</f>
        <v/>
      </c>
      <c r="O509" s="67"/>
      <c r="P509" s="68" t="str">
        <f>IFERROR(VLOOKUP(TPI[[#This Row],[Codigo Producto]],[10]!PROD[#Data],2,FALSE),"")</f>
        <v/>
      </c>
      <c r="Q509" s="67"/>
      <c r="R509" s="68" t="str">
        <f>IFERROR(VLOOKUP(TPI[[#This Row],[Codigo Indicador de Producto]],[10]!IP[#Data],2,FALSE),"")</f>
        <v/>
      </c>
      <c r="S509" s="69"/>
      <c r="T509" s="69"/>
      <c r="U509" s="69"/>
      <c r="V509" s="69"/>
      <c r="W509" s="69"/>
      <c r="X509" s="67"/>
      <c r="Y509" s="67"/>
      <c r="Z509" s="67"/>
      <c r="AA509" s="67"/>
      <c r="AB509" s="67"/>
      <c r="AC509" s="71"/>
      <c r="AD509" s="71"/>
      <c r="AE509" s="71"/>
      <c r="AF509" s="71"/>
      <c r="AG509" s="69"/>
    </row>
    <row r="510" spans="1:33" ht="12.75" customHeight="1" x14ac:dyDescent="0.3">
      <c r="A510" s="67"/>
      <c r="B510" s="68" t="str">
        <f>IFERROR(VLOOKUP(TPI[[#This Row],[Código del Municipio]],[10]!Tabla2[#Data],2,FALSE),"")</f>
        <v/>
      </c>
      <c r="C510" s="69"/>
      <c r="D510" s="69"/>
      <c r="E510" s="67"/>
      <c r="F510" s="69"/>
      <c r="G510" s="67"/>
      <c r="H510" s="69"/>
      <c r="I510" s="67"/>
      <c r="J510" s="67"/>
      <c r="K510" s="68" t="str">
        <f>IFERROR(VLOOKUP(TPI[[#This Row],[Codigo del Sector]],[10]!SEC[#Data],2,FALSE),"")</f>
        <v/>
      </c>
      <c r="L510" s="69"/>
      <c r="M510" s="67"/>
      <c r="N510" s="70" t="str">
        <f>IFERROR(VLOOKUP(TPI[[#This Row],[Código del Programa]],[10]!PROG[#Data],2,FALSE),"")</f>
        <v/>
      </c>
      <c r="O510" s="67"/>
      <c r="P510" s="68" t="str">
        <f>IFERROR(VLOOKUP(TPI[[#This Row],[Codigo Producto]],[10]!PROD[#Data],2,FALSE),"")</f>
        <v/>
      </c>
      <c r="Q510" s="67"/>
      <c r="R510" s="68" t="str">
        <f>IFERROR(VLOOKUP(TPI[[#This Row],[Codigo Indicador de Producto]],[10]!IP[#Data],2,FALSE),"")</f>
        <v/>
      </c>
      <c r="S510" s="69"/>
      <c r="T510" s="69"/>
      <c r="U510" s="69"/>
      <c r="V510" s="69"/>
      <c r="W510" s="69"/>
      <c r="X510" s="67"/>
      <c r="Y510" s="67"/>
      <c r="Z510" s="67"/>
      <c r="AA510" s="67"/>
      <c r="AB510" s="67"/>
      <c r="AC510" s="71"/>
      <c r="AD510" s="71"/>
      <c r="AE510" s="71"/>
      <c r="AF510" s="71"/>
      <c r="AG510" s="69"/>
    </row>
    <row r="511" spans="1:33" ht="12.75" customHeight="1" x14ac:dyDescent="0.3">
      <c r="A511" s="67"/>
      <c r="B511" s="68" t="str">
        <f>IFERROR(VLOOKUP(TPI[[#This Row],[Código del Municipio]],[10]!Tabla2[#Data],2,FALSE),"")</f>
        <v/>
      </c>
      <c r="C511" s="69"/>
      <c r="D511" s="69"/>
      <c r="E511" s="67"/>
      <c r="F511" s="69"/>
      <c r="G511" s="67"/>
      <c r="H511" s="69"/>
      <c r="I511" s="67"/>
      <c r="J511" s="67"/>
      <c r="K511" s="68" t="str">
        <f>IFERROR(VLOOKUP(TPI[[#This Row],[Codigo del Sector]],[10]!SEC[#Data],2,FALSE),"")</f>
        <v/>
      </c>
      <c r="L511" s="69"/>
      <c r="M511" s="67"/>
      <c r="N511" s="70" t="str">
        <f>IFERROR(VLOOKUP(TPI[[#This Row],[Código del Programa]],[10]!PROG[#Data],2,FALSE),"")</f>
        <v/>
      </c>
      <c r="O511" s="67"/>
      <c r="P511" s="68" t="str">
        <f>IFERROR(VLOOKUP(TPI[[#This Row],[Codigo Producto]],[10]!PROD[#Data],2,FALSE),"")</f>
        <v/>
      </c>
      <c r="Q511" s="67"/>
      <c r="R511" s="68" t="str">
        <f>IFERROR(VLOOKUP(TPI[[#This Row],[Codigo Indicador de Producto]],[10]!IP[#Data],2,FALSE),"")</f>
        <v/>
      </c>
      <c r="S511" s="69"/>
      <c r="T511" s="69"/>
      <c r="U511" s="69"/>
      <c r="V511" s="69"/>
      <c r="W511" s="69"/>
      <c r="X511" s="67"/>
      <c r="Y511" s="67"/>
      <c r="Z511" s="67"/>
      <c r="AA511" s="67"/>
      <c r="AB511" s="67"/>
      <c r="AC511" s="71"/>
      <c r="AD511" s="71"/>
      <c r="AE511" s="71"/>
      <c r="AF511" s="71"/>
      <c r="AG511" s="69"/>
    </row>
    <row r="512" spans="1:33" ht="12.75" customHeight="1" x14ac:dyDescent="0.3">
      <c r="A512" s="67"/>
      <c r="B512" s="68" t="str">
        <f>IFERROR(VLOOKUP(TPI[[#This Row],[Código del Municipio]],[10]!Tabla2[#Data],2,FALSE),"")</f>
        <v/>
      </c>
      <c r="C512" s="69"/>
      <c r="D512" s="69"/>
      <c r="E512" s="67"/>
      <c r="F512" s="69"/>
      <c r="G512" s="67"/>
      <c r="H512" s="69"/>
      <c r="I512" s="67"/>
      <c r="J512" s="67"/>
      <c r="K512" s="68" t="str">
        <f>IFERROR(VLOOKUP(TPI[[#This Row],[Codigo del Sector]],[10]!SEC[#Data],2,FALSE),"")</f>
        <v/>
      </c>
      <c r="L512" s="69"/>
      <c r="M512" s="67"/>
      <c r="N512" s="70" t="str">
        <f>IFERROR(VLOOKUP(TPI[[#This Row],[Código del Programa]],[10]!PROG[#Data],2,FALSE),"")</f>
        <v/>
      </c>
      <c r="O512" s="67"/>
      <c r="P512" s="68" t="str">
        <f>IFERROR(VLOOKUP(TPI[[#This Row],[Codigo Producto]],[10]!PROD[#Data],2,FALSE),"")</f>
        <v/>
      </c>
      <c r="Q512" s="67"/>
      <c r="R512" s="68" t="str">
        <f>IFERROR(VLOOKUP(TPI[[#This Row],[Codigo Indicador de Producto]],[10]!IP[#Data],2,FALSE),"")</f>
        <v/>
      </c>
      <c r="S512" s="69"/>
      <c r="T512" s="69"/>
      <c r="U512" s="69"/>
      <c r="V512" s="69"/>
      <c r="W512" s="69"/>
      <c r="X512" s="67"/>
      <c r="Y512" s="67"/>
      <c r="Z512" s="67"/>
      <c r="AA512" s="67"/>
      <c r="AB512" s="67"/>
      <c r="AC512" s="71"/>
      <c r="AD512" s="71"/>
      <c r="AE512" s="71"/>
      <c r="AF512" s="71"/>
      <c r="AG512" s="69"/>
    </row>
    <row r="513" spans="1:33" ht="12.75" customHeight="1" x14ac:dyDescent="0.3">
      <c r="A513" s="67"/>
      <c r="B513" s="68" t="str">
        <f>IFERROR(VLOOKUP(TPI[[#This Row],[Código del Municipio]],[10]!Tabla2[#Data],2,FALSE),"")</f>
        <v/>
      </c>
      <c r="C513" s="69"/>
      <c r="D513" s="69"/>
      <c r="E513" s="67"/>
      <c r="F513" s="69"/>
      <c r="G513" s="67"/>
      <c r="H513" s="69"/>
      <c r="I513" s="67"/>
      <c r="J513" s="67"/>
      <c r="K513" s="68" t="str">
        <f>IFERROR(VLOOKUP(TPI[[#This Row],[Codigo del Sector]],[10]!SEC[#Data],2,FALSE),"")</f>
        <v/>
      </c>
      <c r="L513" s="69"/>
      <c r="M513" s="67"/>
      <c r="N513" s="70" t="str">
        <f>IFERROR(VLOOKUP(TPI[[#This Row],[Código del Programa]],[10]!PROG[#Data],2,FALSE),"")</f>
        <v/>
      </c>
      <c r="O513" s="67"/>
      <c r="P513" s="68" t="str">
        <f>IFERROR(VLOOKUP(TPI[[#This Row],[Codigo Producto]],[10]!PROD[#Data],2,FALSE),"")</f>
        <v/>
      </c>
      <c r="Q513" s="67"/>
      <c r="R513" s="68" t="str">
        <f>IFERROR(VLOOKUP(TPI[[#This Row],[Codigo Indicador de Producto]],[10]!IP[#Data],2,FALSE),"")</f>
        <v/>
      </c>
      <c r="S513" s="69"/>
      <c r="T513" s="69"/>
      <c r="U513" s="69"/>
      <c r="V513" s="69"/>
      <c r="W513" s="69"/>
      <c r="X513" s="67"/>
      <c r="Y513" s="67"/>
      <c r="Z513" s="67"/>
      <c r="AA513" s="67"/>
      <c r="AB513" s="67"/>
      <c r="AC513" s="71"/>
      <c r="AD513" s="71"/>
      <c r="AE513" s="71"/>
      <c r="AF513" s="71"/>
      <c r="AG513" s="69"/>
    </row>
    <row r="514" spans="1:33" ht="12.75" customHeight="1" x14ac:dyDescent="0.3">
      <c r="A514" s="67"/>
      <c r="B514" s="68" t="str">
        <f>IFERROR(VLOOKUP(TPI[[#This Row],[Código del Municipio]],[10]!Tabla2[#Data],2,FALSE),"")</f>
        <v/>
      </c>
      <c r="C514" s="69"/>
      <c r="D514" s="69"/>
      <c r="E514" s="67"/>
      <c r="F514" s="69"/>
      <c r="G514" s="67"/>
      <c r="H514" s="69"/>
      <c r="I514" s="67"/>
      <c r="J514" s="67"/>
      <c r="K514" s="68" t="str">
        <f>IFERROR(VLOOKUP(TPI[[#This Row],[Codigo del Sector]],[10]!SEC[#Data],2,FALSE),"")</f>
        <v/>
      </c>
      <c r="L514" s="69"/>
      <c r="M514" s="67"/>
      <c r="N514" s="70" t="str">
        <f>IFERROR(VLOOKUP(TPI[[#This Row],[Código del Programa]],[10]!PROG[#Data],2,FALSE),"")</f>
        <v/>
      </c>
      <c r="O514" s="67"/>
      <c r="P514" s="68" t="str">
        <f>IFERROR(VLOOKUP(TPI[[#This Row],[Codigo Producto]],[10]!PROD[#Data],2,FALSE),"")</f>
        <v/>
      </c>
      <c r="Q514" s="67"/>
      <c r="R514" s="68" t="str">
        <f>IFERROR(VLOOKUP(TPI[[#This Row],[Codigo Indicador de Producto]],[10]!IP[#Data],2,FALSE),"")</f>
        <v/>
      </c>
      <c r="S514" s="69"/>
      <c r="T514" s="69"/>
      <c r="U514" s="69"/>
      <c r="V514" s="69"/>
      <c r="W514" s="69"/>
      <c r="X514" s="67"/>
      <c r="Y514" s="67"/>
      <c r="Z514" s="67"/>
      <c r="AA514" s="67"/>
      <c r="AB514" s="67"/>
      <c r="AC514" s="71"/>
      <c r="AD514" s="71"/>
      <c r="AE514" s="71"/>
      <c r="AF514" s="71"/>
      <c r="AG514" s="69"/>
    </row>
    <row r="515" spans="1:33" ht="12.75" customHeight="1" x14ac:dyDescent="0.3">
      <c r="A515" s="67"/>
      <c r="B515" s="68" t="str">
        <f>IFERROR(VLOOKUP(TPI[[#This Row],[Código del Municipio]],[10]!Tabla2[#Data],2,FALSE),"")</f>
        <v/>
      </c>
      <c r="C515" s="69"/>
      <c r="D515" s="69"/>
      <c r="E515" s="67"/>
      <c r="F515" s="69"/>
      <c r="G515" s="67"/>
      <c r="H515" s="69"/>
      <c r="I515" s="67"/>
      <c r="J515" s="67"/>
      <c r="K515" s="68" t="str">
        <f>IFERROR(VLOOKUP(TPI[[#This Row],[Codigo del Sector]],[10]!SEC[#Data],2,FALSE),"")</f>
        <v/>
      </c>
      <c r="L515" s="69"/>
      <c r="M515" s="67"/>
      <c r="N515" s="70" t="str">
        <f>IFERROR(VLOOKUP(TPI[[#This Row],[Código del Programa]],[10]!PROG[#Data],2,FALSE),"")</f>
        <v/>
      </c>
      <c r="O515" s="67"/>
      <c r="P515" s="68" t="str">
        <f>IFERROR(VLOOKUP(TPI[[#This Row],[Codigo Producto]],[10]!PROD[#Data],2,FALSE),"")</f>
        <v/>
      </c>
      <c r="Q515" s="67"/>
      <c r="R515" s="68" t="str">
        <f>IFERROR(VLOOKUP(TPI[[#This Row],[Codigo Indicador de Producto]],[10]!IP[#Data],2,FALSE),"")</f>
        <v/>
      </c>
      <c r="S515" s="69"/>
      <c r="T515" s="69"/>
      <c r="U515" s="69"/>
      <c r="V515" s="69"/>
      <c r="W515" s="69"/>
      <c r="X515" s="67"/>
      <c r="Y515" s="67"/>
      <c r="Z515" s="67"/>
      <c r="AA515" s="67"/>
      <c r="AB515" s="67"/>
      <c r="AC515" s="71"/>
      <c r="AD515" s="71"/>
      <c r="AE515" s="71"/>
      <c r="AF515" s="71"/>
      <c r="AG515" s="69"/>
    </row>
    <row r="516" spans="1:33" ht="12.75" customHeight="1" x14ac:dyDescent="0.3">
      <c r="A516" s="67"/>
      <c r="B516" s="68" t="str">
        <f>IFERROR(VLOOKUP(TPI[[#This Row],[Código del Municipio]],[10]!Tabla2[#Data],2,FALSE),"")</f>
        <v/>
      </c>
      <c r="C516" s="69"/>
      <c r="D516" s="69"/>
      <c r="E516" s="67"/>
      <c r="F516" s="69"/>
      <c r="G516" s="67"/>
      <c r="H516" s="69"/>
      <c r="I516" s="67"/>
      <c r="J516" s="67"/>
      <c r="K516" s="68" t="str">
        <f>IFERROR(VLOOKUP(TPI[[#This Row],[Codigo del Sector]],[10]!SEC[#Data],2,FALSE),"")</f>
        <v/>
      </c>
      <c r="L516" s="69"/>
      <c r="M516" s="67"/>
      <c r="N516" s="70" t="str">
        <f>IFERROR(VLOOKUP(TPI[[#This Row],[Código del Programa]],[10]!PROG[#Data],2,FALSE),"")</f>
        <v/>
      </c>
      <c r="O516" s="67"/>
      <c r="P516" s="68" t="str">
        <f>IFERROR(VLOOKUP(TPI[[#This Row],[Codigo Producto]],[10]!PROD[#Data],2,FALSE),"")</f>
        <v/>
      </c>
      <c r="Q516" s="67"/>
      <c r="R516" s="68" t="str">
        <f>IFERROR(VLOOKUP(TPI[[#This Row],[Codigo Indicador de Producto]],[10]!IP[#Data],2,FALSE),"")</f>
        <v/>
      </c>
      <c r="S516" s="69"/>
      <c r="T516" s="69"/>
      <c r="U516" s="69"/>
      <c r="V516" s="69"/>
      <c r="W516" s="69"/>
      <c r="X516" s="67"/>
      <c r="Y516" s="67"/>
      <c r="Z516" s="67"/>
      <c r="AA516" s="67"/>
      <c r="AB516" s="67"/>
      <c r="AC516" s="71"/>
      <c r="AD516" s="71"/>
      <c r="AE516" s="71"/>
      <c r="AF516" s="71"/>
      <c r="AG516" s="69"/>
    </row>
    <row r="517" spans="1:33" ht="12.75" customHeight="1" x14ac:dyDescent="0.3">
      <c r="A517" s="67"/>
      <c r="B517" s="68" t="str">
        <f>IFERROR(VLOOKUP(TPI[[#This Row],[Código del Municipio]],[10]!Tabla2[#Data],2,FALSE),"")</f>
        <v/>
      </c>
      <c r="C517" s="69"/>
      <c r="D517" s="69"/>
      <c r="E517" s="67"/>
      <c r="F517" s="69"/>
      <c r="G517" s="67"/>
      <c r="H517" s="69"/>
      <c r="I517" s="67"/>
      <c r="J517" s="67"/>
      <c r="K517" s="68" t="str">
        <f>IFERROR(VLOOKUP(TPI[[#This Row],[Codigo del Sector]],[10]!SEC[#Data],2,FALSE),"")</f>
        <v/>
      </c>
      <c r="L517" s="69"/>
      <c r="M517" s="67"/>
      <c r="N517" s="70" t="str">
        <f>IFERROR(VLOOKUP(TPI[[#This Row],[Código del Programa]],[10]!PROG[#Data],2,FALSE),"")</f>
        <v/>
      </c>
      <c r="O517" s="67"/>
      <c r="P517" s="68" t="str">
        <f>IFERROR(VLOOKUP(TPI[[#This Row],[Codigo Producto]],[10]!PROD[#Data],2,FALSE),"")</f>
        <v/>
      </c>
      <c r="Q517" s="67"/>
      <c r="R517" s="68" t="str">
        <f>IFERROR(VLOOKUP(TPI[[#This Row],[Codigo Indicador de Producto]],[10]!IP[#Data],2,FALSE),"")</f>
        <v/>
      </c>
      <c r="S517" s="69"/>
      <c r="T517" s="69"/>
      <c r="U517" s="69"/>
      <c r="V517" s="69"/>
      <c r="W517" s="69"/>
      <c r="X517" s="67"/>
      <c r="Y517" s="67"/>
      <c r="Z517" s="67"/>
      <c r="AA517" s="67"/>
      <c r="AB517" s="67"/>
      <c r="AC517" s="71"/>
      <c r="AD517" s="71"/>
      <c r="AE517" s="71"/>
      <c r="AF517" s="71"/>
      <c r="AG517" s="69"/>
    </row>
    <row r="518" spans="1:33" ht="12.75" customHeight="1" x14ac:dyDescent="0.3">
      <c r="A518" s="67"/>
      <c r="B518" s="68" t="str">
        <f>IFERROR(VLOOKUP(TPI[[#This Row],[Código del Municipio]],[10]!Tabla2[#Data],2,FALSE),"")</f>
        <v/>
      </c>
      <c r="C518" s="69"/>
      <c r="D518" s="69"/>
      <c r="E518" s="67"/>
      <c r="F518" s="69"/>
      <c r="G518" s="67"/>
      <c r="H518" s="69"/>
      <c r="I518" s="67"/>
      <c r="J518" s="67"/>
      <c r="K518" s="68" t="str">
        <f>IFERROR(VLOOKUP(TPI[[#This Row],[Codigo del Sector]],[10]!SEC[#Data],2,FALSE),"")</f>
        <v/>
      </c>
      <c r="L518" s="69"/>
      <c r="M518" s="67"/>
      <c r="N518" s="70" t="str">
        <f>IFERROR(VLOOKUP(TPI[[#This Row],[Código del Programa]],[10]!PROG[#Data],2,FALSE),"")</f>
        <v/>
      </c>
      <c r="O518" s="67"/>
      <c r="P518" s="68" t="str">
        <f>IFERROR(VLOOKUP(TPI[[#This Row],[Codigo Producto]],[10]!PROD[#Data],2,FALSE),"")</f>
        <v/>
      </c>
      <c r="Q518" s="67"/>
      <c r="R518" s="68" t="str">
        <f>IFERROR(VLOOKUP(TPI[[#This Row],[Codigo Indicador de Producto]],[10]!IP[#Data],2,FALSE),"")</f>
        <v/>
      </c>
      <c r="S518" s="69"/>
      <c r="T518" s="69"/>
      <c r="U518" s="69"/>
      <c r="V518" s="69"/>
      <c r="W518" s="69"/>
      <c r="X518" s="67"/>
      <c r="Y518" s="67"/>
      <c r="Z518" s="67"/>
      <c r="AA518" s="67"/>
      <c r="AB518" s="67"/>
      <c r="AC518" s="71"/>
      <c r="AD518" s="71"/>
      <c r="AE518" s="71"/>
      <c r="AF518" s="71"/>
      <c r="AG518" s="69"/>
    </row>
    <row r="519" spans="1:33" ht="12.75" customHeight="1" x14ac:dyDescent="0.3">
      <c r="A519" s="67"/>
      <c r="B519" s="68" t="str">
        <f>IFERROR(VLOOKUP(TPI[[#This Row],[Código del Municipio]],[10]!Tabla2[#Data],2,FALSE),"")</f>
        <v/>
      </c>
      <c r="C519" s="69"/>
      <c r="D519" s="69"/>
      <c r="E519" s="67"/>
      <c r="F519" s="69"/>
      <c r="G519" s="67"/>
      <c r="H519" s="69"/>
      <c r="I519" s="67"/>
      <c r="J519" s="67"/>
      <c r="K519" s="68" t="str">
        <f>IFERROR(VLOOKUP(TPI[[#This Row],[Codigo del Sector]],[10]!SEC[#Data],2,FALSE),"")</f>
        <v/>
      </c>
      <c r="L519" s="69"/>
      <c r="M519" s="67"/>
      <c r="N519" s="70" t="str">
        <f>IFERROR(VLOOKUP(TPI[[#This Row],[Código del Programa]],[10]!PROG[#Data],2,FALSE),"")</f>
        <v/>
      </c>
      <c r="O519" s="67"/>
      <c r="P519" s="68" t="str">
        <f>IFERROR(VLOOKUP(TPI[[#This Row],[Codigo Producto]],[10]!PROD[#Data],2,FALSE),"")</f>
        <v/>
      </c>
      <c r="Q519" s="67"/>
      <c r="R519" s="68" t="str">
        <f>IFERROR(VLOOKUP(TPI[[#This Row],[Codigo Indicador de Producto]],[10]!IP[#Data],2,FALSE),"")</f>
        <v/>
      </c>
      <c r="S519" s="69"/>
      <c r="T519" s="69"/>
      <c r="U519" s="69"/>
      <c r="V519" s="69"/>
      <c r="W519" s="69"/>
      <c r="X519" s="67"/>
      <c r="Y519" s="67"/>
      <c r="Z519" s="67"/>
      <c r="AA519" s="67"/>
      <c r="AB519" s="67"/>
      <c r="AC519" s="71"/>
      <c r="AD519" s="71"/>
      <c r="AE519" s="71"/>
      <c r="AF519" s="71"/>
      <c r="AG519" s="69"/>
    </row>
    <row r="520" spans="1:33" ht="12.75" customHeight="1" x14ac:dyDescent="0.3">
      <c r="A520" s="67"/>
      <c r="B520" s="68" t="str">
        <f>IFERROR(VLOOKUP(TPI[[#This Row],[Código del Municipio]],[10]!Tabla2[#Data],2,FALSE),"")</f>
        <v/>
      </c>
      <c r="C520" s="69"/>
      <c r="D520" s="69"/>
      <c r="E520" s="67"/>
      <c r="F520" s="69"/>
      <c r="G520" s="67"/>
      <c r="H520" s="69"/>
      <c r="I520" s="67"/>
      <c r="J520" s="67"/>
      <c r="K520" s="68" t="str">
        <f>IFERROR(VLOOKUP(TPI[[#This Row],[Codigo del Sector]],[10]!SEC[#Data],2,FALSE),"")</f>
        <v/>
      </c>
      <c r="L520" s="69"/>
      <c r="M520" s="67"/>
      <c r="N520" s="70" t="str">
        <f>IFERROR(VLOOKUP(TPI[[#This Row],[Código del Programa]],[10]!PROG[#Data],2,FALSE),"")</f>
        <v/>
      </c>
      <c r="O520" s="67"/>
      <c r="P520" s="68" t="str">
        <f>IFERROR(VLOOKUP(TPI[[#This Row],[Codigo Producto]],[10]!PROD[#Data],2,FALSE),"")</f>
        <v/>
      </c>
      <c r="Q520" s="67"/>
      <c r="R520" s="68" t="str">
        <f>IFERROR(VLOOKUP(TPI[[#This Row],[Codigo Indicador de Producto]],[10]!IP[#Data],2,FALSE),"")</f>
        <v/>
      </c>
      <c r="S520" s="69"/>
      <c r="T520" s="69"/>
      <c r="U520" s="69"/>
      <c r="V520" s="69"/>
      <c r="W520" s="69"/>
      <c r="X520" s="67"/>
      <c r="Y520" s="67"/>
      <c r="Z520" s="67"/>
      <c r="AA520" s="67"/>
      <c r="AB520" s="67"/>
      <c r="AC520" s="71"/>
      <c r="AD520" s="71"/>
      <c r="AE520" s="71"/>
      <c r="AF520" s="71"/>
      <c r="AG520" s="69"/>
    </row>
    <row r="521" spans="1:33" ht="12.75" customHeight="1" x14ac:dyDescent="0.3">
      <c r="A521" s="67"/>
      <c r="B521" s="68" t="str">
        <f>IFERROR(VLOOKUP(TPI[[#This Row],[Código del Municipio]],[10]!Tabla2[#Data],2,FALSE),"")</f>
        <v/>
      </c>
      <c r="C521" s="69"/>
      <c r="D521" s="69"/>
      <c r="E521" s="67"/>
      <c r="F521" s="69"/>
      <c r="G521" s="67"/>
      <c r="H521" s="69"/>
      <c r="I521" s="67"/>
      <c r="J521" s="67"/>
      <c r="K521" s="68" t="str">
        <f>IFERROR(VLOOKUP(TPI[[#This Row],[Codigo del Sector]],[10]!SEC[#Data],2,FALSE),"")</f>
        <v/>
      </c>
      <c r="L521" s="69"/>
      <c r="M521" s="67"/>
      <c r="N521" s="70" t="str">
        <f>IFERROR(VLOOKUP(TPI[[#This Row],[Código del Programa]],[10]!PROG[#Data],2,FALSE),"")</f>
        <v/>
      </c>
      <c r="O521" s="67"/>
      <c r="P521" s="68" t="str">
        <f>IFERROR(VLOOKUP(TPI[[#This Row],[Codigo Producto]],[10]!PROD[#Data],2,FALSE),"")</f>
        <v/>
      </c>
      <c r="Q521" s="67"/>
      <c r="R521" s="68" t="str">
        <f>IFERROR(VLOOKUP(TPI[[#This Row],[Codigo Indicador de Producto]],[10]!IP[#Data],2,FALSE),"")</f>
        <v/>
      </c>
      <c r="S521" s="69"/>
      <c r="T521" s="69"/>
      <c r="U521" s="69"/>
      <c r="V521" s="69"/>
      <c r="W521" s="69"/>
      <c r="X521" s="67"/>
      <c r="Y521" s="67"/>
      <c r="Z521" s="67"/>
      <c r="AA521" s="67"/>
      <c r="AB521" s="67"/>
      <c r="AC521" s="71"/>
      <c r="AD521" s="71"/>
      <c r="AE521" s="71"/>
      <c r="AF521" s="71"/>
      <c r="AG521" s="69"/>
    </row>
    <row r="522" spans="1:33" ht="12.75" customHeight="1" x14ac:dyDescent="0.3">
      <c r="A522" s="67"/>
      <c r="B522" s="68" t="str">
        <f>IFERROR(VLOOKUP(TPI[[#This Row],[Código del Municipio]],[10]!Tabla2[#Data],2,FALSE),"")</f>
        <v/>
      </c>
      <c r="C522" s="69"/>
      <c r="D522" s="69"/>
      <c r="E522" s="67"/>
      <c r="F522" s="69"/>
      <c r="G522" s="67"/>
      <c r="H522" s="69"/>
      <c r="I522" s="67"/>
      <c r="J522" s="67"/>
      <c r="K522" s="68" t="str">
        <f>IFERROR(VLOOKUP(TPI[[#This Row],[Codigo del Sector]],[10]!SEC[#Data],2,FALSE),"")</f>
        <v/>
      </c>
      <c r="L522" s="69"/>
      <c r="M522" s="67"/>
      <c r="N522" s="70" t="str">
        <f>IFERROR(VLOOKUP(TPI[[#This Row],[Código del Programa]],[10]!PROG[#Data],2,FALSE),"")</f>
        <v/>
      </c>
      <c r="O522" s="67"/>
      <c r="P522" s="68" t="str">
        <f>IFERROR(VLOOKUP(TPI[[#This Row],[Codigo Producto]],[10]!PROD[#Data],2,FALSE),"")</f>
        <v/>
      </c>
      <c r="Q522" s="67"/>
      <c r="R522" s="68" t="str">
        <f>IFERROR(VLOOKUP(TPI[[#This Row],[Codigo Indicador de Producto]],[10]!IP[#Data],2,FALSE),"")</f>
        <v/>
      </c>
      <c r="S522" s="69"/>
      <c r="T522" s="69"/>
      <c r="U522" s="69"/>
      <c r="V522" s="69"/>
      <c r="W522" s="69"/>
      <c r="X522" s="67"/>
      <c r="Y522" s="67"/>
      <c r="Z522" s="67"/>
      <c r="AA522" s="67"/>
      <c r="AB522" s="67"/>
      <c r="AC522" s="71"/>
      <c r="AD522" s="71"/>
      <c r="AE522" s="71"/>
      <c r="AF522" s="71"/>
      <c r="AG522" s="69"/>
    </row>
    <row r="523" spans="1:33" ht="12.75" customHeight="1" x14ac:dyDescent="0.3">
      <c r="A523" s="67"/>
      <c r="B523" s="68" t="str">
        <f>IFERROR(VLOOKUP(TPI[[#This Row],[Código del Municipio]],[10]!Tabla2[#Data],2,FALSE),"")</f>
        <v/>
      </c>
      <c r="C523" s="69"/>
      <c r="D523" s="69"/>
      <c r="E523" s="67"/>
      <c r="F523" s="69"/>
      <c r="G523" s="67"/>
      <c r="H523" s="69"/>
      <c r="I523" s="67"/>
      <c r="J523" s="67"/>
      <c r="K523" s="68" t="str">
        <f>IFERROR(VLOOKUP(TPI[[#This Row],[Codigo del Sector]],[10]!SEC[#Data],2,FALSE),"")</f>
        <v/>
      </c>
      <c r="L523" s="69"/>
      <c r="M523" s="67"/>
      <c r="N523" s="70" t="str">
        <f>IFERROR(VLOOKUP(TPI[[#This Row],[Código del Programa]],[10]!PROG[#Data],2,FALSE),"")</f>
        <v/>
      </c>
      <c r="O523" s="67"/>
      <c r="P523" s="68" t="str">
        <f>IFERROR(VLOOKUP(TPI[[#This Row],[Codigo Producto]],[10]!PROD[#Data],2,FALSE),"")</f>
        <v/>
      </c>
      <c r="Q523" s="67"/>
      <c r="R523" s="68" t="str">
        <f>IFERROR(VLOOKUP(TPI[[#This Row],[Codigo Indicador de Producto]],[10]!IP[#Data],2,FALSE),"")</f>
        <v/>
      </c>
      <c r="S523" s="69"/>
      <c r="T523" s="69"/>
      <c r="U523" s="69"/>
      <c r="V523" s="69"/>
      <c r="W523" s="69"/>
      <c r="X523" s="67"/>
      <c r="Y523" s="67"/>
      <c r="Z523" s="67"/>
      <c r="AA523" s="67"/>
      <c r="AB523" s="67"/>
      <c r="AC523" s="71"/>
      <c r="AD523" s="71"/>
      <c r="AE523" s="71"/>
      <c r="AF523" s="71"/>
      <c r="AG523" s="69"/>
    </row>
    <row r="524" spans="1:33" ht="12.75" customHeight="1" x14ac:dyDescent="0.3">
      <c r="A524" s="67"/>
      <c r="B524" s="68" t="str">
        <f>IFERROR(VLOOKUP(TPI[[#This Row],[Código del Municipio]],[10]!Tabla2[#Data],2,FALSE),"")</f>
        <v/>
      </c>
      <c r="C524" s="69"/>
      <c r="D524" s="69"/>
      <c r="E524" s="67"/>
      <c r="F524" s="69"/>
      <c r="G524" s="67"/>
      <c r="H524" s="69"/>
      <c r="I524" s="67"/>
      <c r="J524" s="67"/>
      <c r="K524" s="68" t="str">
        <f>IFERROR(VLOOKUP(TPI[[#This Row],[Codigo del Sector]],[10]!SEC[#Data],2,FALSE),"")</f>
        <v/>
      </c>
      <c r="L524" s="69"/>
      <c r="M524" s="67"/>
      <c r="N524" s="70" t="str">
        <f>IFERROR(VLOOKUP(TPI[[#This Row],[Código del Programa]],[10]!PROG[#Data],2,FALSE),"")</f>
        <v/>
      </c>
      <c r="O524" s="67"/>
      <c r="P524" s="68" t="str">
        <f>IFERROR(VLOOKUP(TPI[[#This Row],[Codigo Producto]],[10]!PROD[#Data],2,FALSE),"")</f>
        <v/>
      </c>
      <c r="Q524" s="67"/>
      <c r="R524" s="68" t="str">
        <f>IFERROR(VLOOKUP(TPI[[#This Row],[Codigo Indicador de Producto]],[10]!IP[#Data],2,FALSE),"")</f>
        <v/>
      </c>
      <c r="S524" s="69"/>
      <c r="T524" s="69"/>
      <c r="U524" s="69"/>
      <c r="V524" s="69"/>
      <c r="W524" s="69"/>
      <c r="X524" s="67"/>
      <c r="Y524" s="67"/>
      <c r="Z524" s="67"/>
      <c r="AA524" s="67"/>
      <c r="AB524" s="67"/>
      <c r="AC524" s="71"/>
      <c r="AD524" s="71"/>
      <c r="AE524" s="71"/>
      <c r="AF524" s="71"/>
      <c r="AG524" s="69"/>
    </row>
    <row r="525" spans="1:33" ht="12.75" customHeight="1" x14ac:dyDescent="0.3">
      <c r="A525" s="67"/>
      <c r="B525" s="68" t="str">
        <f>IFERROR(VLOOKUP(TPI[[#This Row],[Código del Municipio]],[10]!Tabla2[#Data],2,FALSE),"")</f>
        <v/>
      </c>
      <c r="C525" s="69"/>
      <c r="D525" s="69"/>
      <c r="E525" s="67"/>
      <c r="F525" s="69"/>
      <c r="G525" s="67"/>
      <c r="H525" s="69"/>
      <c r="I525" s="67"/>
      <c r="J525" s="67"/>
      <c r="K525" s="68" t="str">
        <f>IFERROR(VLOOKUP(TPI[[#This Row],[Codigo del Sector]],[10]!SEC[#Data],2,FALSE),"")</f>
        <v/>
      </c>
      <c r="L525" s="69"/>
      <c r="M525" s="67"/>
      <c r="N525" s="70" t="str">
        <f>IFERROR(VLOOKUP(TPI[[#This Row],[Código del Programa]],[10]!PROG[#Data],2,FALSE),"")</f>
        <v/>
      </c>
      <c r="O525" s="67"/>
      <c r="P525" s="68" t="str">
        <f>IFERROR(VLOOKUP(TPI[[#This Row],[Codigo Producto]],[10]!PROD[#Data],2,FALSE),"")</f>
        <v/>
      </c>
      <c r="Q525" s="67"/>
      <c r="R525" s="68" t="str">
        <f>IFERROR(VLOOKUP(TPI[[#This Row],[Codigo Indicador de Producto]],[10]!IP[#Data],2,FALSE),"")</f>
        <v/>
      </c>
      <c r="S525" s="69"/>
      <c r="T525" s="69"/>
      <c r="U525" s="69"/>
      <c r="V525" s="69"/>
      <c r="W525" s="69"/>
      <c r="X525" s="67"/>
      <c r="Y525" s="67"/>
      <c r="Z525" s="67"/>
      <c r="AA525" s="67"/>
      <c r="AB525" s="67"/>
      <c r="AC525" s="71"/>
      <c r="AD525" s="71"/>
      <c r="AE525" s="71"/>
      <c r="AF525" s="71"/>
      <c r="AG525" s="69"/>
    </row>
    <row r="526" spans="1:33" ht="12.75" customHeight="1" x14ac:dyDescent="0.3">
      <c r="A526" s="67"/>
      <c r="B526" s="68" t="str">
        <f>IFERROR(VLOOKUP(TPI[[#This Row],[Código del Municipio]],[10]!Tabla2[#Data],2,FALSE),"")</f>
        <v/>
      </c>
      <c r="C526" s="69"/>
      <c r="D526" s="69"/>
      <c r="E526" s="67"/>
      <c r="F526" s="69"/>
      <c r="G526" s="67"/>
      <c r="H526" s="69"/>
      <c r="I526" s="67"/>
      <c r="J526" s="67"/>
      <c r="K526" s="68" t="str">
        <f>IFERROR(VLOOKUP(TPI[[#This Row],[Codigo del Sector]],[10]!SEC[#Data],2,FALSE),"")</f>
        <v/>
      </c>
      <c r="L526" s="69"/>
      <c r="M526" s="67"/>
      <c r="N526" s="70" t="str">
        <f>IFERROR(VLOOKUP(TPI[[#This Row],[Código del Programa]],[10]!PROG[#Data],2,FALSE),"")</f>
        <v/>
      </c>
      <c r="O526" s="67"/>
      <c r="P526" s="68" t="str">
        <f>IFERROR(VLOOKUP(TPI[[#This Row],[Codigo Producto]],[10]!PROD[#Data],2,FALSE),"")</f>
        <v/>
      </c>
      <c r="Q526" s="67"/>
      <c r="R526" s="68" t="str">
        <f>IFERROR(VLOOKUP(TPI[[#This Row],[Codigo Indicador de Producto]],[10]!IP[#Data],2,FALSE),"")</f>
        <v/>
      </c>
      <c r="S526" s="69"/>
      <c r="T526" s="69"/>
      <c r="U526" s="69"/>
      <c r="V526" s="69"/>
      <c r="W526" s="69"/>
      <c r="X526" s="67"/>
      <c r="Y526" s="67"/>
      <c r="Z526" s="67"/>
      <c r="AA526" s="67"/>
      <c r="AB526" s="67"/>
      <c r="AC526" s="71"/>
      <c r="AD526" s="71"/>
      <c r="AE526" s="71"/>
      <c r="AF526" s="71"/>
      <c r="AG526" s="69"/>
    </row>
    <row r="527" spans="1:33" ht="12.75" customHeight="1" x14ac:dyDescent="0.3">
      <c r="A527" s="67"/>
      <c r="B527" s="68" t="str">
        <f>IFERROR(VLOOKUP(TPI[[#This Row],[Código del Municipio]],[10]!Tabla2[#Data],2,FALSE),"")</f>
        <v/>
      </c>
      <c r="C527" s="69"/>
      <c r="D527" s="69"/>
      <c r="E527" s="67"/>
      <c r="F527" s="69"/>
      <c r="G527" s="67"/>
      <c r="H527" s="69"/>
      <c r="I527" s="67"/>
      <c r="J527" s="67"/>
      <c r="K527" s="68" t="str">
        <f>IFERROR(VLOOKUP(TPI[[#This Row],[Codigo del Sector]],[10]!SEC[#Data],2,FALSE),"")</f>
        <v/>
      </c>
      <c r="L527" s="69"/>
      <c r="M527" s="67"/>
      <c r="N527" s="70" t="str">
        <f>IFERROR(VLOOKUP(TPI[[#This Row],[Código del Programa]],[10]!PROG[#Data],2,FALSE),"")</f>
        <v/>
      </c>
      <c r="O527" s="67"/>
      <c r="P527" s="68" t="str">
        <f>IFERROR(VLOOKUP(TPI[[#This Row],[Codigo Producto]],[10]!PROD[#Data],2,FALSE),"")</f>
        <v/>
      </c>
      <c r="Q527" s="67"/>
      <c r="R527" s="68" t="str">
        <f>IFERROR(VLOOKUP(TPI[[#This Row],[Codigo Indicador de Producto]],[10]!IP[#Data],2,FALSE),"")</f>
        <v/>
      </c>
      <c r="S527" s="69"/>
      <c r="T527" s="69"/>
      <c r="U527" s="69"/>
      <c r="V527" s="69"/>
      <c r="W527" s="69"/>
      <c r="X527" s="67"/>
      <c r="Y527" s="67"/>
      <c r="Z527" s="67"/>
      <c r="AA527" s="67"/>
      <c r="AB527" s="67"/>
      <c r="AC527" s="71"/>
      <c r="AD527" s="71"/>
      <c r="AE527" s="71"/>
      <c r="AF527" s="71"/>
      <c r="AG527" s="69"/>
    </row>
    <row r="528" spans="1:33" ht="12.75" customHeight="1" x14ac:dyDescent="0.3">
      <c r="A528" s="67"/>
      <c r="B528" s="68" t="str">
        <f>IFERROR(VLOOKUP(TPI[[#This Row],[Código del Municipio]],[10]!Tabla2[#Data],2,FALSE),"")</f>
        <v/>
      </c>
      <c r="C528" s="69"/>
      <c r="D528" s="69"/>
      <c r="E528" s="67"/>
      <c r="F528" s="69"/>
      <c r="G528" s="67"/>
      <c r="H528" s="69"/>
      <c r="I528" s="67"/>
      <c r="J528" s="67"/>
      <c r="K528" s="68" t="str">
        <f>IFERROR(VLOOKUP(TPI[[#This Row],[Codigo del Sector]],[10]!SEC[#Data],2,FALSE),"")</f>
        <v/>
      </c>
      <c r="L528" s="69"/>
      <c r="M528" s="67"/>
      <c r="N528" s="70" t="str">
        <f>IFERROR(VLOOKUP(TPI[[#This Row],[Código del Programa]],[10]!PROG[#Data],2,FALSE),"")</f>
        <v/>
      </c>
      <c r="O528" s="67"/>
      <c r="P528" s="68" t="str">
        <f>IFERROR(VLOOKUP(TPI[[#This Row],[Codigo Producto]],[10]!PROD[#Data],2,FALSE),"")</f>
        <v/>
      </c>
      <c r="Q528" s="67"/>
      <c r="R528" s="68" t="str">
        <f>IFERROR(VLOOKUP(TPI[[#This Row],[Codigo Indicador de Producto]],[10]!IP[#Data],2,FALSE),"")</f>
        <v/>
      </c>
      <c r="S528" s="69"/>
      <c r="T528" s="69"/>
      <c r="U528" s="69"/>
      <c r="V528" s="69"/>
      <c r="W528" s="69"/>
      <c r="X528" s="67"/>
      <c r="Y528" s="67"/>
      <c r="Z528" s="67"/>
      <c r="AA528" s="67"/>
      <c r="AB528" s="67"/>
      <c r="AC528" s="71"/>
      <c r="AD528" s="71"/>
      <c r="AE528" s="71"/>
      <c r="AF528" s="71"/>
      <c r="AG528" s="69"/>
    </row>
    <row r="529" spans="1:33" ht="12.75" customHeight="1" x14ac:dyDescent="0.3">
      <c r="A529" s="67"/>
      <c r="B529" s="68" t="str">
        <f>IFERROR(VLOOKUP(TPI[[#This Row],[Código del Municipio]],[10]!Tabla2[#Data],2,FALSE),"")</f>
        <v/>
      </c>
      <c r="C529" s="69"/>
      <c r="D529" s="69"/>
      <c r="E529" s="67"/>
      <c r="F529" s="69"/>
      <c r="G529" s="67"/>
      <c r="H529" s="69"/>
      <c r="I529" s="67"/>
      <c r="J529" s="67"/>
      <c r="K529" s="68" t="str">
        <f>IFERROR(VLOOKUP(TPI[[#This Row],[Codigo del Sector]],[10]!SEC[#Data],2,FALSE),"")</f>
        <v/>
      </c>
      <c r="L529" s="69"/>
      <c r="M529" s="67"/>
      <c r="N529" s="70" t="str">
        <f>IFERROR(VLOOKUP(TPI[[#This Row],[Código del Programa]],[10]!PROG[#Data],2,FALSE),"")</f>
        <v/>
      </c>
      <c r="O529" s="67"/>
      <c r="P529" s="68" t="str">
        <f>IFERROR(VLOOKUP(TPI[[#This Row],[Codigo Producto]],[10]!PROD[#Data],2,FALSE),"")</f>
        <v/>
      </c>
      <c r="Q529" s="67"/>
      <c r="R529" s="68" t="str">
        <f>IFERROR(VLOOKUP(TPI[[#This Row],[Codigo Indicador de Producto]],[10]!IP[#Data],2,FALSE),"")</f>
        <v/>
      </c>
      <c r="S529" s="69"/>
      <c r="T529" s="69"/>
      <c r="U529" s="69"/>
      <c r="V529" s="69"/>
      <c r="W529" s="69"/>
      <c r="X529" s="67"/>
      <c r="Y529" s="67"/>
      <c r="Z529" s="67"/>
      <c r="AA529" s="67"/>
      <c r="AB529" s="67"/>
      <c r="AC529" s="71"/>
      <c r="AD529" s="71"/>
      <c r="AE529" s="71"/>
      <c r="AF529" s="71"/>
      <c r="AG529" s="69"/>
    </row>
    <row r="530" spans="1:33" ht="12.75" customHeight="1" x14ac:dyDescent="0.3">
      <c r="A530" s="67"/>
      <c r="B530" s="68" t="str">
        <f>IFERROR(VLOOKUP(TPI[[#This Row],[Código del Municipio]],[10]!Tabla2[#Data],2,FALSE),"")</f>
        <v/>
      </c>
      <c r="C530" s="69"/>
      <c r="D530" s="69"/>
      <c r="E530" s="67"/>
      <c r="F530" s="69"/>
      <c r="G530" s="67"/>
      <c r="H530" s="69"/>
      <c r="I530" s="67"/>
      <c r="J530" s="67"/>
      <c r="K530" s="68" t="str">
        <f>IFERROR(VLOOKUP(TPI[[#This Row],[Codigo del Sector]],[10]!SEC[#Data],2,FALSE),"")</f>
        <v/>
      </c>
      <c r="L530" s="69"/>
      <c r="M530" s="67"/>
      <c r="N530" s="70" t="str">
        <f>IFERROR(VLOOKUP(TPI[[#This Row],[Código del Programa]],[10]!PROG[#Data],2,FALSE),"")</f>
        <v/>
      </c>
      <c r="O530" s="67"/>
      <c r="P530" s="68" t="str">
        <f>IFERROR(VLOOKUP(TPI[[#This Row],[Codigo Producto]],[10]!PROD[#Data],2,FALSE),"")</f>
        <v/>
      </c>
      <c r="Q530" s="67"/>
      <c r="R530" s="68" t="str">
        <f>IFERROR(VLOOKUP(TPI[[#This Row],[Codigo Indicador de Producto]],[10]!IP[#Data],2,FALSE),"")</f>
        <v/>
      </c>
      <c r="S530" s="69"/>
      <c r="T530" s="69"/>
      <c r="U530" s="69"/>
      <c r="V530" s="69"/>
      <c r="W530" s="69"/>
      <c r="X530" s="67"/>
      <c r="Y530" s="67"/>
      <c r="Z530" s="67"/>
      <c r="AA530" s="67"/>
      <c r="AB530" s="67"/>
      <c r="AC530" s="71"/>
      <c r="AD530" s="71"/>
      <c r="AE530" s="71"/>
      <c r="AF530" s="71"/>
      <c r="AG530" s="69"/>
    </row>
    <row r="531" spans="1:33" ht="12.75" customHeight="1" x14ac:dyDescent="0.3">
      <c r="A531" s="67"/>
      <c r="B531" s="68" t="str">
        <f>IFERROR(VLOOKUP(TPI[[#This Row],[Código del Municipio]],[10]!Tabla2[#Data],2,FALSE),"")</f>
        <v/>
      </c>
      <c r="C531" s="69"/>
      <c r="D531" s="69"/>
      <c r="E531" s="67"/>
      <c r="F531" s="69"/>
      <c r="G531" s="67"/>
      <c r="H531" s="69"/>
      <c r="I531" s="67"/>
      <c r="J531" s="67"/>
      <c r="K531" s="68" t="str">
        <f>IFERROR(VLOOKUP(TPI[[#This Row],[Codigo del Sector]],[10]!SEC[#Data],2,FALSE),"")</f>
        <v/>
      </c>
      <c r="L531" s="69"/>
      <c r="M531" s="67"/>
      <c r="N531" s="70" t="str">
        <f>IFERROR(VLOOKUP(TPI[[#This Row],[Código del Programa]],[10]!PROG[#Data],2,FALSE),"")</f>
        <v/>
      </c>
      <c r="O531" s="67"/>
      <c r="P531" s="68" t="str">
        <f>IFERROR(VLOOKUP(TPI[[#This Row],[Codigo Producto]],[10]!PROD[#Data],2,FALSE),"")</f>
        <v/>
      </c>
      <c r="Q531" s="67"/>
      <c r="R531" s="68" t="str">
        <f>IFERROR(VLOOKUP(TPI[[#This Row],[Codigo Indicador de Producto]],[10]!IP[#Data],2,FALSE),"")</f>
        <v/>
      </c>
      <c r="S531" s="69"/>
      <c r="T531" s="69"/>
      <c r="U531" s="69"/>
      <c r="V531" s="69"/>
      <c r="W531" s="69"/>
      <c r="X531" s="67"/>
      <c r="Y531" s="67"/>
      <c r="Z531" s="67"/>
      <c r="AA531" s="67"/>
      <c r="AB531" s="67"/>
      <c r="AC531" s="71"/>
      <c r="AD531" s="71"/>
      <c r="AE531" s="71"/>
      <c r="AF531" s="71"/>
      <c r="AG531" s="69"/>
    </row>
    <row r="532" spans="1:33" ht="12.75" customHeight="1" x14ac:dyDescent="0.3">
      <c r="A532" s="67"/>
      <c r="B532" s="68" t="str">
        <f>IFERROR(VLOOKUP(TPI[[#This Row],[Código del Municipio]],[10]!Tabla2[#Data],2,FALSE),"")</f>
        <v/>
      </c>
      <c r="C532" s="69"/>
      <c r="D532" s="69"/>
      <c r="E532" s="67"/>
      <c r="F532" s="69"/>
      <c r="G532" s="67"/>
      <c r="H532" s="69"/>
      <c r="I532" s="67"/>
      <c r="J532" s="67"/>
      <c r="K532" s="68" t="str">
        <f>IFERROR(VLOOKUP(TPI[[#This Row],[Codigo del Sector]],[10]!SEC[#Data],2,FALSE),"")</f>
        <v/>
      </c>
      <c r="L532" s="69"/>
      <c r="M532" s="67"/>
      <c r="N532" s="70" t="str">
        <f>IFERROR(VLOOKUP(TPI[[#This Row],[Código del Programa]],[10]!PROG[#Data],2,FALSE),"")</f>
        <v/>
      </c>
      <c r="O532" s="67"/>
      <c r="P532" s="68" t="str">
        <f>IFERROR(VLOOKUP(TPI[[#This Row],[Codigo Producto]],[10]!PROD[#Data],2,FALSE),"")</f>
        <v/>
      </c>
      <c r="Q532" s="67"/>
      <c r="R532" s="68" t="str">
        <f>IFERROR(VLOOKUP(TPI[[#This Row],[Codigo Indicador de Producto]],[10]!IP[#Data],2,FALSE),"")</f>
        <v/>
      </c>
      <c r="S532" s="69"/>
      <c r="T532" s="69"/>
      <c r="U532" s="69"/>
      <c r="V532" s="69"/>
      <c r="W532" s="69"/>
      <c r="X532" s="67"/>
      <c r="Y532" s="67"/>
      <c r="Z532" s="67"/>
      <c r="AA532" s="67"/>
      <c r="AB532" s="67"/>
      <c r="AC532" s="71"/>
      <c r="AD532" s="71"/>
      <c r="AE532" s="71"/>
      <c r="AF532" s="71"/>
      <c r="AG532" s="69"/>
    </row>
    <row r="533" spans="1:33" ht="12.75" customHeight="1" x14ac:dyDescent="0.3">
      <c r="A533" s="67"/>
      <c r="B533" s="68" t="str">
        <f>IFERROR(VLOOKUP(TPI[[#This Row],[Código del Municipio]],[10]!Tabla2[#Data],2,FALSE),"")</f>
        <v/>
      </c>
      <c r="C533" s="69"/>
      <c r="D533" s="69"/>
      <c r="E533" s="67"/>
      <c r="F533" s="69"/>
      <c r="G533" s="67"/>
      <c r="H533" s="69"/>
      <c r="I533" s="67"/>
      <c r="J533" s="67"/>
      <c r="K533" s="68" t="str">
        <f>IFERROR(VLOOKUP(TPI[[#This Row],[Codigo del Sector]],[10]!SEC[#Data],2,FALSE),"")</f>
        <v/>
      </c>
      <c r="L533" s="69"/>
      <c r="M533" s="67"/>
      <c r="N533" s="70" t="str">
        <f>IFERROR(VLOOKUP(TPI[[#This Row],[Código del Programa]],[10]!PROG[#Data],2,FALSE),"")</f>
        <v/>
      </c>
      <c r="O533" s="67"/>
      <c r="P533" s="68" t="str">
        <f>IFERROR(VLOOKUP(TPI[[#This Row],[Codigo Producto]],[10]!PROD[#Data],2,FALSE),"")</f>
        <v/>
      </c>
      <c r="Q533" s="67"/>
      <c r="R533" s="68" t="str">
        <f>IFERROR(VLOOKUP(TPI[[#This Row],[Codigo Indicador de Producto]],[10]!IP[#Data],2,FALSE),"")</f>
        <v/>
      </c>
      <c r="S533" s="69"/>
      <c r="T533" s="69"/>
      <c r="U533" s="69"/>
      <c r="V533" s="69"/>
      <c r="W533" s="69"/>
      <c r="X533" s="67"/>
      <c r="Y533" s="67"/>
      <c r="Z533" s="67"/>
      <c r="AA533" s="67"/>
      <c r="AB533" s="67"/>
      <c r="AC533" s="71"/>
      <c r="AD533" s="71"/>
      <c r="AE533" s="71"/>
      <c r="AF533" s="71"/>
      <c r="AG533" s="69"/>
    </row>
    <row r="534" spans="1:33" ht="12.75" customHeight="1" x14ac:dyDescent="0.3">
      <c r="A534" s="67"/>
      <c r="B534" s="68" t="str">
        <f>IFERROR(VLOOKUP(TPI[[#This Row],[Código del Municipio]],[10]!Tabla2[#Data],2,FALSE),"")</f>
        <v/>
      </c>
      <c r="C534" s="69"/>
      <c r="D534" s="69"/>
      <c r="E534" s="67"/>
      <c r="F534" s="69"/>
      <c r="G534" s="67"/>
      <c r="H534" s="69"/>
      <c r="I534" s="67"/>
      <c r="J534" s="67"/>
      <c r="K534" s="68" t="str">
        <f>IFERROR(VLOOKUP(TPI[[#This Row],[Codigo del Sector]],[10]!SEC[#Data],2,FALSE),"")</f>
        <v/>
      </c>
      <c r="L534" s="69"/>
      <c r="M534" s="67"/>
      <c r="N534" s="70" t="str">
        <f>IFERROR(VLOOKUP(TPI[[#This Row],[Código del Programa]],[10]!PROG[#Data],2,FALSE),"")</f>
        <v/>
      </c>
      <c r="O534" s="67"/>
      <c r="P534" s="68" t="str">
        <f>IFERROR(VLOOKUP(TPI[[#This Row],[Codigo Producto]],[10]!PROD[#Data],2,FALSE),"")</f>
        <v/>
      </c>
      <c r="Q534" s="67"/>
      <c r="R534" s="68" t="str">
        <f>IFERROR(VLOOKUP(TPI[[#This Row],[Codigo Indicador de Producto]],[10]!IP[#Data],2,FALSE),"")</f>
        <v/>
      </c>
      <c r="S534" s="69"/>
      <c r="T534" s="69"/>
      <c r="U534" s="69"/>
      <c r="V534" s="69"/>
      <c r="W534" s="69"/>
      <c r="X534" s="67"/>
      <c r="Y534" s="67"/>
      <c r="Z534" s="67"/>
      <c r="AA534" s="67"/>
      <c r="AB534" s="67"/>
      <c r="AC534" s="71"/>
      <c r="AD534" s="71"/>
      <c r="AE534" s="71"/>
      <c r="AF534" s="71"/>
      <c r="AG534" s="69"/>
    </row>
    <row r="535" spans="1:33" ht="12.75" customHeight="1" x14ac:dyDescent="0.3">
      <c r="A535" s="67"/>
      <c r="B535" s="68" t="str">
        <f>IFERROR(VLOOKUP(TPI[[#This Row],[Código del Municipio]],[10]!Tabla2[#Data],2,FALSE),"")</f>
        <v/>
      </c>
      <c r="C535" s="69"/>
      <c r="D535" s="69"/>
      <c r="E535" s="67"/>
      <c r="F535" s="69"/>
      <c r="G535" s="67"/>
      <c r="H535" s="69"/>
      <c r="I535" s="67"/>
      <c r="J535" s="67"/>
      <c r="K535" s="68" t="str">
        <f>IFERROR(VLOOKUP(TPI[[#This Row],[Codigo del Sector]],[10]!SEC[#Data],2,FALSE),"")</f>
        <v/>
      </c>
      <c r="L535" s="69"/>
      <c r="M535" s="67"/>
      <c r="N535" s="70" t="str">
        <f>IFERROR(VLOOKUP(TPI[[#This Row],[Código del Programa]],[10]!PROG[#Data],2,FALSE),"")</f>
        <v/>
      </c>
      <c r="O535" s="67"/>
      <c r="P535" s="68" t="str">
        <f>IFERROR(VLOOKUP(TPI[[#This Row],[Codigo Producto]],[10]!PROD[#Data],2,FALSE),"")</f>
        <v/>
      </c>
      <c r="Q535" s="67"/>
      <c r="R535" s="68" t="str">
        <f>IFERROR(VLOOKUP(TPI[[#This Row],[Codigo Indicador de Producto]],[10]!IP[#Data],2,FALSE),"")</f>
        <v/>
      </c>
      <c r="S535" s="69"/>
      <c r="T535" s="69"/>
      <c r="U535" s="69"/>
      <c r="V535" s="69"/>
      <c r="W535" s="69"/>
      <c r="X535" s="67"/>
      <c r="Y535" s="67"/>
      <c r="Z535" s="67"/>
      <c r="AA535" s="67"/>
      <c r="AB535" s="67"/>
      <c r="AC535" s="71"/>
      <c r="AD535" s="71"/>
      <c r="AE535" s="71"/>
      <c r="AF535" s="71"/>
      <c r="AG535" s="69"/>
    </row>
    <row r="536" spans="1:33" ht="12.75" customHeight="1" x14ac:dyDescent="0.3">
      <c r="A536" s="67"/>
      <c r="B536" s="68" t="str">
        <f>IFERROR(VLOOKUP(TPI[[#This Row],[Código del Municipio]],[10]!Tabla2[#Data],2,FALSE),"")</f>
        <v/>
      </c>
      <c r="C536" s="69"/>
      <c r="D536" s="69"/>
      <c r="E536" s="67"/>
      <c r="F536" s="69"/>
      <c r="G536" s="67"/>
      <c r="H536" s="69"/>
      <c r="I536" s="67"/>
      <c r="J536" s="67"/>
      <c r="K536" s="68" t="str">
        <f>IFERROR(VLOOKUP(TPI[[#This Row],[Codigo del Sector]],[10]!SEC[#Data],2,FALSE),"")</f>
        <v/>
      </c>
      <c r="L536" s="69"/>
      <c r="M536" s="67"/>
      <c r="N536" s="70" t="str">
        <f>IFERROR(VLOOKUP(TPI[[#This Row],[Código del Programa]],[10]!PROG[#Data],2,FALSE),"")</f>
        <v/>
      </c>
      <c r="O536" s="67"/>
      <c r="P536" s="68" t="str">
        <f>IFERROR(VLOOKUP(TPI[[#This Row],[Codigo Producto]],[10]!PROD[#Data],2,FALSE),"")</f>
        <v/>
      </c>
      <c r="Q536" s="67"/>
      <c r="R536" s="68" t="str">
        <f>IFERROR(VLOOKUP(TPI[[#This Row],[Codigo Indicador de Producto]],[10]!IP[#Data],2,FALSE),"")</f>
        <v/>
      </c>
      <c r="S536" s="69"/>
      <c r="T536" s="69"/>
      <c r="U536" s="69"/>
      <c r="V536" s="69"/>
      <c r="W536" s="69"/>
      <c r="X536" s="67"/>
      <c r="Y536" s="67"/>
      <c r="Z536" s="67"/>
      <c r="AA536" s="67"/>
      <c r="AB536" s="67"/>
      <c r="AC536" s="71"/>
      <c r="AD536" s="71"/>
      <c r="AE536" s="71"/>
      <c r="AF536" s="71"/>
      <c r="AG536" s="69"/>
    </row>
    <row r="537" spans="1:33" ht="12.75" customHeight="1" x14ac:dyDescent="0.3">
      <c r="A537" s="67"/>
      <c r="B537" s="68" t="str">
        <f>IFERROR(VLOOKUP(TPI[[#This Row],[Código del Municipio]],[10]!Tabla2[#Data],2,FALSE),"")</f>
        <v/>
      </c>
      <c r="C537" s="69"/>
      <c r="D537" s="69"/>
      <c r="E537" s="67"/>
      <c r="F537" s="69"/>
      <c r="G537" s="67"/>
      <c r="H537" s="69"/>
      <c r="I537" s="67"/>
      <c r="J537" s="67"/>
      <c r="K537" s="68" t="str">
        <f>IFERROR(VLOOKUP(TPI[[#This Row],[Codigo del Sector]],[10]!SEC[#Data],2,FALSE),"")</f>
        <v/>
      </c>
      <c r="L537" s="69"/>
      <c r="M537" s="67"/>
      <c r="N537" s="70" t="str">
        <f>IFERROR(VLOOKUP(TPI[[#This Row],[Código del Programa]],[10]!PROG[#Data],2,FALSE),"")</f>
        <v/>
      </c>
      <c r="O537" s="67"/>
      <c r="P537" s="68" t="str">
        <f>IFERROR(VLOOKUP(TPI[[#This Row],[Codigo Producto]],[10]!PROD[#Data],2,FALSE),"")</f>
        <v/>
      </c>
      <c r="Q537" s="67"/>
      <c r="R537" s="68" t="str">
        <f>IFERROR(VLOOKUP(TPI[[#This Row],[Codigo Indicador de Producto]],[10]!IP[#Data],2,FALSE),"")</f>
        <v/>
      </c>
      <c r="S537" s="69"/>
      <c r="T537" s="69"/>
      <c r="U537" s="69"/>
      <c r="V537" s="69"/>
      <c r="W537" s="69"/>
      <c r="X537" s="67"/>
      <c r="Y537" s="67"/>
      <c r="Z537" s="67"/>
      <c r="AA537" s="67"/>
      <c r="AB537" s="67"/>
      <c r="AC537" s="71"/>
      <c r="AD537" s="71"/>
      <c r="AE537" s="71"/>
      <c r="AF537" s="71"/>
      <c r="AG537" s="69"/>
    </row>
    <row r="538" spans="1:33" ht="12.75" customHeight="1" x14ac:dyDescent="0.3">
      <c r="A538" s="67"/>
      <c r="B538" s="68" t="str">
        <f>IFERROR(VLOOKUP(TPI[[#This Row],[Código del Municipio]],[10]!Tabla2[#Data],2,FALSE),"")</f>
        <v/>
      </c>
      <c r="C538" s="69"/>
      <c r="D538" s="69"/>
      <c r="E538" s="67"/>
      <c r="F538" s="69"/>
      <c r="G538" s="67"/>
      <c r="H538" s="69"/>
      <c r="I538" s="67"/>
      <c r="J538" s="67"/>
      <c r="K538" s="68" t="str">
        <f>IFERROR(VLOOKUP(TPI[[#This Row],[Codigo del Sector]],[10]!SEC[#Data],2,FALSE),"")</f>
        <v/>
      </c>
      <c r="L538" s="69"/>
      <c r="M538" s="67"/>
      <c r="N538" s="70" t="str">
        <f>IFERROR(VLOOKUP(TPI[[#This Row],[Código del Programa]],[10]!PROG[#Data],2,FALSE),"")</f>
        <v/>
      </c>
      <c r="O538" s="67"/>
      <c r="P538" s="68" t="str">
        <f>IFERROR(VLOOKUP(TPI[[#This Row],[Codigo Producto]],[10]!PROD[#Data],2,FALSE),"")</f>
        <v/>
      </c>
      <c r="Q538" s="67"/>
      <c r="R538" s="68" t="str">
        <f>IFERROR(VLOOKUP(TPI[[#This Row],[Codigo Indicador de Producto]],[10]!IP[#Data],2,FALSE),"")</f>
        <v/>
      </c>
      <c r="S538" s="69"/>
      <c r="T538" s="69"/>
      <c r="U538" s="69"/>
      <c r="V538" s="69"/>
      <c r="W538" s="69"/>
      <c r="X538" s="67"/>
      <c r="Y538" s="67"/>
      <c r="Z538" s="67"/>
      <c r="AA538" s="67"/>
      <c r="AB538" s="67"/>
      <c r="AC538" s="71"/>
      <c r="AD538" s="71"/>
      <c r="AE538" s="71"/>
      <c r="AF538" s="71"/>
      <c r="AG538" s="69"/>
    </row>
    <row r="539" spans="1:33" ht="12.75" customHeight="1" x14ac:dyDescent="0.3">
      <c r="A539" s="67"/>
      <c r="B539" s="68" t="str">
        <f>IFERROR(VLOOKUP(TPI[[#This Row],[Código del Municipio]],[10]!Tabla2[#Data],2,FALSE),"")</f>
        <v/>
      </c>
      <c r="C539" s="69"/>
      <c r="D539" s="69"/>
      <c r="E539" s="67"/>
      <c r="F539" s="69"/>
      <c r="G539" s="67"/>
      <c r="H539" s="69"/>
      <c r="I539" s="67"/>
      <c r="J539" s="67"/>
      <c r="K539" s="68" t="str">
        <f>IFERROR(VLOOKUP(TPI[[#This Row],[Codigo del Sector]],[10]!SEC[#Data],2,FALSE),"")</f>
        <v/>
      </c>
      <c r="L539" s="69"/>
      <c r="M539" s="67"/>
      <c r="N539" s="70" t="str">
        <f>IFERROR(VLOOKUP(TPI[[#This Row],[Código del Programa]],[10]!PROG[#Data],2,FALSE),"")</f>
        <v/>
      </c>
      <c r="O539" s="67"/>
      <c r="P539" s="68" t="str">
        <f>IFERROR(VLOOKUP(TPI[[#This Row],[Codigo Producto]],[10]!PROD[#Data],2,FALSE),"")</f>
        <v/>
      </c>
      <c r="Q539" s="67"/>
      <c r="R539" s="68" t="str">
        <f>IFERROR(VLOOKUP(TPI[[#This Row],[Codigo Indicador de Producto]],[10]!IP[#Data],2,FALSE),"")</f>
        <v/>
      </c>
      <c r="S539" s="69"/>
      <c r="T539" s="69"/>
      <c r="U539" s="69"/>
      <c r="V539" s="69"/>
      <c r="W539" s="69"/>
      <c r="X539" s="67"/>
      <c r="Y539" s="67"/>
      <c r="Z539" s="67"/>
      <c r="AA539" s="67"/>
      <c r="AB539" s="67"/>
      <c r="AC539" s="71"/>
      <c r="AD539" s="71"/>
      <c r="AE539" s="71"/>
      <c r="AF539" s="71"/>
      <c r="AG539" s="69"/>
    </row>
    <row r="540" spans="1:33" ht="12.75" customHeight="1" x14ac:dyDescent="0.3">
      <c r="A540" s="67"/>
      <c r="B540" s="68" t="str">
        <f>IFERROR(VLOOKUP(TPI[[#This Row],[Código del Municipio]],[10]!Tabla2[#Data],2,FALSE),"")</f>
        <v/>
      </c>
      <c r="C540" s="69"/>
      <c r="D540" s="69"/>
      <c r="E540" s="67"/>
      <c r="F540" s="69"/>
      <c r="G540" s="67"/>
      <c r="H540" s="69"/>
      <c r="I540" s="67"/>
      <c r="J540" s="67"/>
      <c r="K540" s="68" t="str">
        <f>IFERROR(VLOOKUP(TPI[[#This Row],[Codigo del Sector]],[10]!SEC[#Data],2,FALSE),"")</f>
        <v/>
      </c>
      <c r="L540" s="69"/>
      <c r="M540" s="67"/>
      <c r="N540" s="70" t="str">
        <f>IFERROR(VLOOKUP(TPI[[#This Row],[Código del Programa]],[10]!PROG[#Data],2,FALSE),"")</f>
        <v/>
      </c>
      <c r="O540" s="67"/>
      <c r="P540" s="68" t="str">
        <f>IFERROR(VLOOKUP(TPI[[#This Row],[Codigo Producto]],[10]!PROD[#Data],2,FALSE),"")</f>
        <v/>
      </c>
      <c r="Q540" s="67"/>
      <c r="R540" s="68" t="str">
        <f>IFERROR(VLOOKUP(TPI[[#This Row],[Codigo Indicador de Producto]],[10]!IP[#Data],2,FALSE),"")</f>
        <v/>
      </c>
      <c r="S540" s="69"/>
      <c r="T540" s="69"/>
      <c r="U540" s="69"/>
      <c r="V540" s="69"/>
      <c r="W540" s="69"/>
      <c r="X540" s="67"/>
      <c r="Y540" s="67"/>
      <c r="Z540" s="67"/>
      <c r="AA540" s="67"/>
      <c r="AB540" s="67"/>
      <c r="AC540" s="71"/>
      <c r="AD540" s="71"/>
      <c r="AE540" s="71"/>
      <c r="AF540" s="71"/>
      <c r="AG540" s="69"/>
    </row>
    <row r="541" spans="1:33" ht="12.75" customHeight="1" x14ac:dyDescent="0.3">
      <c r="A541" s="67"/>
      <c r="B541" s="68" t="str">
        <f>IFERROR(VLOOKUP(TPI[[#This Row],[Código del Municipio]],[10]!Tabla2[#Data],2,FALSE),"")</f>
        <v/>
      </c>
      <c r="C541" s="69"/>
      <c r="D541" s="69"/>
      <c r="E541" s="67"/>
      <c r="F541" s="69"/>
      <c r="G541" s="67"/>
      <c r="H541" s="69"/>
      <c r="I541" s="67"/>
      <c r="J541" s="67"/>
      <c r="K541" s="68" t="str">
        <f>IFERROR(VLOOKUP(TPI[[#This Row],[Codigo del Sector]],[10]!SEC[#Data],2,FALSE),"")</f>
        <v/>
      </c>
      <c r="L541" s="69"/>
      <c r="M541" s="67"/>
      <c r="N541" s="70" t="str">
        <f>IFERROR(VLOOKUP(TPI[[#This Row],[Código del Programa]],[10]!PROG[#Data],2,FALSE),"")</f>
        <v/>
      </c>
      <c r="O541" s="67"/>
      <c r="P541" s="68" t="str">
        <f>IFERROR(VLOOKUP(TPI[[#This Row],[Codigo Producto]],[10]!PROD[#Data],2,FALSE),"")</f>
        <v/>
      </c>
      <c r="Q541" s="67"/>
      <c r="R541" s="68" t="str">
        <f>IFERROR(VLOOKUP(TPI[[#This Row],[Codigo Indicador de Producto]],[10]!IP[#Data],2,FALSE),"")</f>
        <v/>
      </c>
      <c r="S541" s="69"/>
      <c r="T541" s="69"/>
      <c r="U541" s="69"/>
      <c r="V541" s="69"/>
      <c r="W541" s="69"/>
      <c r="X541" s="67"/>
      <c r="Y541" s="67"/>
      <c r="Z541" s="67"/>
      <c r="AA541" s="67"/>
      <c r="AB541" s="67"/>
      <c r="AC541" s="71"/>
      <c r="AD541" s="71"/>
      <c r="AE541" s="71"/>
      <c r="AF541" s="71"/>
      <c r="AG541" s="69"/>
    </row>
    <row r="542" spans="1:33" ht="12.75" customHeight="1" x14ac:dyDescent="0.3">
      <c r="A542" s="67"/>
      <c r="B542" s="68" t="str">
        <f>IFERROR(VLOOKUP(TPI[[#This Row],[Código del Municipio]],[10]!Tabla2[#Data],2,FALSE),"")</f>
        <v/>
      </c>
      <c r="C542" s="69"/>
      <c r="D542" s="69"/>
      <c r="E542" s="67"/>
      <c r="F542" s="69"/>
      <c r="G542" s="67"/>
      <c r="H542" s="69"/>
      <c r="I542" s="67"/>
      <c r="J542" s="67"/>
      <c r="K542" s="68" t="str">
        <f>IFERROR(VLOOKUP(TPI[[#This Row],[Codigo del Sector]],[10]!SEC[#Data],2,FALSE),"")</f>
        <v/>
      </c>
      <c r="L542" s="69"/>
      <c r="M542" s="67"/>
      <c r="N542" s="70" t="str">
        <f>IFERROR(VLOOKUP(TPI[[#This Row],[Código del Programa]],[10]!PROG[#Data],2,FALSE),"")</f>
        <v/>
      </c>
      <c r="O542" s="67"/>
      <c r="P542" s="68" t="str">
        <f>IFERROR(VLOOKUP(TPI[[#This Row],[Codigo Producto]],[10]!PROD[#Data],2,FALSE),"")</f>
        <v/>
      </c>
      <c r="Q542" s="67"/>
      <c r="R542" s="68" t="str">
        <f>IFERROR(VLOOKUP(TPI[[#This Row],[Codigo Indicador de Producto]],[10]!IP[#Data],2,FALSE),"")</f>
        <v/>
      </c>
      <c r="S542" s="69"/>
      <c r="T542" s="69"/>
      <c r="U542" s="69"/>
      <c r="V542" s="69"/>
      <c r="W542" s="69"/>
      <c r="X542" s="67"/>
      <c r="Y542" s="67"/>
      <c r="Z542" s="67"/>
      <c r="AA542" s="67"/>
      <c r="AB542" s="67"/>
      <c r="AC542" s="71"/>
      <c r="AD542" s="71"/>
      <c r="AE542" s="71"/>
      <c r="AF542" s="71"/>
      <c r="AG542" s="69"/>
    </row>
    <row r="543" spans="1:33" ht="12.75" customHeight="1" x14ac:dyDescent="0.3">
      <c r="A543" s="67"/>
      <c r="B543" s="68" t="str">
        <f>IFERROR(VLOOKUP(TPI[[#This Row],[Código del Municipio]],[10]!Tabla2[#Data],2,FALSE),"")</f>
        <v/>
      </c>
      <c r="C543" s="69"/>
      <c r="D543" s="69"/>
      <c r="E543" s="67"/>
      <c r="F543" s="69"/>
      <c r="G543" s="67"/>
      <c r="H543" s="69"/>
      <c r="I543" s="67"/>
      <c r="J543" s="67"/>
      <c r="K543" s="68" t="str">
        <f>IFERROR(VLOOKUP(TPI[[#This Row],[Codigo del Sector]],[10]!SEC[#Data],2,FALSE),"")</f>
        <v/>
      </c>
      <c r="L543" s="69"/>
      <c r="M543" s="67"/>
      <c r="N543" s="70" t="str">
        <f>IFERROR(VLOOKUP(TPI[[#This Row],[Código del Programa]],[10]!PROG[#Data],2,FALSE),"")</f>
        <v/>
      </c>
      <c r="O543" s="67"/>
      <c r="P543" s="68" t="str">
        <f>IFERROR(VLOOKUP(TPI[[#This Row],[Codigo Producto]],[10]!PROD[#Data],2,FALSE),"")</f>
        <v/>
      </c>
      <c r="Q543" s="67"/>
      <c r="R543" s="68" t="str">
        <f>IFERROR(VLOOKUP(TPI[[#This Row],[Codigo Indicador de Producto]],[10]!IP[#Data],2,FALSE),"")</f>
        <v/>
      </c>
      <c r="S543" s="69"/>
      <c r="T543" s="69"/>
      <c r="U543" s="69"/>
      <c r="V543" s="69"/>
      <c r="W543" s="69"/>
      <c r="X543" s="67"/>
      <c r="Y543" s="67"/>
      <c r="Z543" s="67"/>
      <c r="AA543" s="67"/>
      <c r="AB543" s="67"/>
      <c r="AC543" s="71"/>
      <c r="AD543" s="71"/>
      <c r="AE543" s="71"/>
      <c r="AF543" s="71"/>
      <c r="AG543" s="69"/>
    </row>
    <row r="544" spans="1:33" ht="12.75" customHeight="1" x14ac:dyDescent="0.3">
      <c r="A544" s="67"/>
      <c r="B544" s="68" t="str">
        <f>IFERROR(VLOOKUP(TPI[[#This Row],[Código del Municipio]],[10]!Tabla2[#Data],2,FALSE),"")</f>
        <v/>
      </c>
      <c r="C544" s="69"/>
      <c r="D544" s="69"/>
      <c r="E544" s="67"/>
      <c r="F544" s="69"/>
      <c r="G544" s="67"/>
      <c r="H544" s="69"/>
      <c r="I544" s="67"/>
      <c r="J544" s="67"/>
      <c r="K544" s="68" t="str">
        <f>IFERROR(VLOOKUP(TPI[[#This Row],[Codigo del Sector]],[10]!SEC[#Data],2,FALSE),"")</f>
        <v/>
      </c>
      <c r="L544" s="69"/>
      <c r="M544" s="67"/>
      <c r="N544" s="70" t="str">
        <f>IFERROR(VLOOKUP(TPI[[#This Row],[Código del Programa]],[10]!PROG[#Data],2,FALSE),"")</f>
        <v/>
      </c>
      <c r="O544" s="67"/>
      <c r="P544" s="68" t="str">
        <f>IFERROR(VLOOKUP(TPI[[#This Row],[Codigo Producto]],[10]!PROD[#Data],2,FALSE),"")</f>
        <v/>
      </c>
      <c r="Q544" s="67"/>
      <c r="R544" s="68" t="str">
        <f>IFERROR(VLOOKUP(TPI[[#This Row],[Codigo Indicador de Producto]],[10]!IP[#Data],2,FALSE),"")</f>
        <v/>
      </c>
      <c r="S544" s="69"/>
      <c r="T544" s="69"/>
      <c r="U544" s="69"/>
      <c r="V544" s="69"/>
      <c r="W544" s="69"/>
      <c r="X544" s="67"/>
      <c r="Y544" s="67"/>
      <c r="Z544" s="67"/>
      <c r="AA544" s="67"/>
      <c r="AB544" s="67"/>
      <c r="AC544" s="71"/>
      <c r="AD544" s="71"/>
      <c r="AE544" s="71"/>
      <c r="AF544" s="71"/>
      <c r="AG544" s="69"/>
    </row>
    <row r="545" spans="1:33" ht="12.75" customHeight="1" x14ac:dyDescent="0.3">
      <c r="A545" s="67"/>
      <c r="B545" s="68" t="str">
        <f>IFERROR(VLOOKUP(TPI[[#This Row],[Código del Municipio]],[10]!Tabla2[#Data],2,FALSE),"")</f>
        <v/>
      </c>
      <c r="C545" s="69"/>
      <c r="D545" s="69"/>
      <c r="E545" s="67"/>
      <c r="F545" s="69"/>
      <c r="G545" s="67"/>
      <c r="H545" s="69"/>
      <c r="I545" s="67"/>
      <c r="J545" s="67"/>
      <c r="K545" s="68" t="str">
        <f>IFERROR(VLOOKUP(TPI[[#This Row],[Codigo del Sector]],[10]!SEC[#Data],2,FALSE),"")</f>
        <v/>
      </c>
      <c r="L545" s="69"/>
      <c r="M545" s="67"/>
      <c r="N545" s="70" t="str">
        <f>IFERROR(VLOOKUP(TPI[[#This Row],[Código del Programa]],[10]!PROG[#Data],2,FALSE),"")</f>
        <v/>
      </c>
      <c r="O545" s="67"/>
      <c r="P545" s="68" t="str">
        <f>IFERROR(VLOOKUP(TPI[[#This Row],[Codigo Producto]],[10]!PROD[#Data],2,FALSE),"")</f>
        <v/>
      </c>
      <c r="Q545" s="67"/>
      <c r="R545" s="68" t="str">
        <f>IFERROR(VLOOKUP(TPI[[#This Row],[Codigo Indicador de Producto]],[10]!IP[#Data],2,FALSE),"")</f>
        <v/>
      </c>
      <c r="S545" s="69"/>
      <c r="T545" s="69"/>
      <c r="U545" s="69"/>
      <c r="V545" s="69"/>
      <c r="W545" s="69"/>
      <c r="X545" s="67"/>
      <c r="Y545" s="67"/>
      <c r="Z545" s="67"/>
      <c r="AA545" s="67"/>
      <c r="AB545" s="67"/>
      <c r="AC545" s="71"/>
      <c r="AD545" s="71"/>
      <c r="AE545" s="71"/>
      <c r="AF545" s="71"/>
      <c r="AG545" s="69"/>
    </row>
    <row r="546" spans="1:33" ht="12.75" customHeight="1" x14ac:dyDescent="0.3">
      <c r="A546" s="67"/>
      <c r="B546" s="68" t="str">
        <f>IFERROR(VLOOKUP(TPI[[#This Row],[Código del Municipio]],[10]!Tabla2[#Data],2,FALSE),"")</f>
        <v/>
      </c>
      <c r="C546" s="69"/>
      <c r="D546" s="69"/>
      <c r="E546" s="67"/>
      <c r="F546" s="69"/>
      <c r="G546" s="67"/>
      <c r="H546" s="69"/>
      <c r="I546" s="67"/>
      <c r="J546" s="67"/>
      <c r="K546" s="68" t="str">
        <f>IFERROR(VLOOKUP(TPI[[#This Row],[Codigo del Sector]],[10]!SEC[#Data],2,FALSE),"")</f>
        <v/>
      </c>
      <c r="L546" s="69"/>
      <c r="M546" s="67"/>
      <c r="N546" s="70" t="str">
        <f>IFERROR(VLOOKUP(TPI[[#This Row],[Código del Programa]],[10]!PROG[#Data],2,FALSE),"")</f>
        <v/>
      </c>
      <c r="O546" s="67"/>
      <c r="P546" s="68" t="str">
        <f>IFERROR(VLOOKUP(TPI[[#This Row],[Codigo Producto]],[10]!PROD[#Data],2,FALSE),"")</f>
        <v/>
      </c>
      <c r="Q546" s="67"/>
      <c r="R546" s="68" t="str">
        <f>IFERROR(VLOOKUP(TPI[[#This Row],[Codigo Indicador de Producto]],[10]!IP[#Data],2,FALSE),"")</f>
        <v/>
      </c>
      <c r="S546" s="69"/>
      <c r="T546" s="69"/>
      <c r="U546" s="69"/>
      <c r="V546" s="69"/>
      <c r="W546" s="69"/>
      <c r="X546" s="67"/>
      <c r="Y546" s="67"/>
      <c r="Z546" s="67"/>
      <c r="AA546" s="67"/>
      <c r="AB546" s="67"/>
      <c r="AC546" s="71"/>
      <c r="AD546" s="71"/>
      <c r="AE546" s="71"/>
      <c r="AF546" s="71"/>
      <c r="AG546" s="69"/>
    </row>
    <row r="547" spans="1:33" ht="12.75" customHeight="1" x14ac:dyDescent="0.3">
      <c r="A547" s="67"/>
      <c r="B547" s="68" t="str">
        <f>IFERROR(VLOOKUP(TPI[[#This Row],[Código del Municipio]],[10]!Tabla2[#Data],2,FALSE),"")</f>
        <v/>
      </c>
      <c r="C547" s="69"/>
      <c r="D547" s="69"/>
      <c r="E547" s="67"/>
      <c r="F547" s="69"/>
      <c r="G547" s="67"/>
      <c r="H547" s="69"/>
      <c r="I547" s="67"/>
      <c r="J547" s="67"/>
      <c r="K547" s="68" t="str">
        <f>IFERROR(VLOOKUP(TPI[[#This Row],[Codigo del Sector]],[10]!SEC[#Data],2,FALSE),"")</f>
        <v/>
      </c>
      <c r="L547" s="69"/>
      <c r="M547" s="67"/>
      <c r="N547" s="70" t="str">
        <f>IFERROR(VLOOKUP(TPI[[#This Row],[Código del Programa]],[10]!PROG[#Data],2,FALSE),"")</f>
        <v/>
      </c>
      <c r="O547" s="67"/>
      <c r="P547" s="68" t="str">
        <f>IFERROR(VLOOKUP(TPI[[#This Row],[Codigo Producto]],[10]!PROD[#Data],2,FALSE),"")</f>
        <v/>
      </c>
      <c r="Q547" s="67"/>
      <c r="R547" s="68" t="str">
        <f>IFERROR(VLOOKUP(TPI[[#This Row],[Codigo Indicador de Producto]],[10]!IP[#Data],2,FALSE),"")</f>
        <v/>
      </c>
      <c r="S547" s="69"/>
      <c r="T547" s="69"/>
      <c r="U547" s="69"/>
      <c r="V547" s="69"/>
      <c r="W547" s="69"/>
      <c r="X547" s="67"/>
      <c r="Y547" s="67"/>
      <c r="Z547" s="67"/>
      <c r="AA547" s="67"/>
      <c r="AB547" s="67"/>
      <c r="AC547" s="71"/>
      <c r="AD547" s="71"/>
      <c r="AE547" s="71"/>
      <c r="AF547" s="71"/>
      <c r="AG547" s="69"/>
    </row>
    <row r="548" spans="1:33" ht="12.75" customHeight="1" x14ac:dyDescent="0.3">
      <c r="A548" s="67"/>
      <c r="B548" s="68" t="str">
        <f>IFERROR(VLOOKUP(TPI[[#This Row],[Código del Municipio]],[10]!Tabla2[#Data],2,FALSE),"")</f>
        <v/>
      </c>
      <c r="C548" s="69"/>
      <c r="D548" s="69"/>
      <c r="E548" s="67"/>
      <c r="F548" s="69"/>
      <c r="G548" s="67"/>
      <c r="H548" s="69"/>
      <c r="I548" s="67"/>
      <c r="J548" s="67"/>
      <c r="K548" s="68" t="str">
        <f>IFERROR(VLOOKUP(TPI[[#This Row],[Codigo del Sector]],[10]!SEC[#Data],2,FALSE),"")</f>
        <v/>
      </c>
      <c r="L548" s="69"/>
      <c r="M548" s="67"/>
      <c r="N548" s="70" t="str">
        <f>IFERROR(VLOOKUP(TPI[[#This Row],[Código del Programa]],[10]!PROG[#Data],2,FALSE),"")</f>
        <v/>
      </c>
      <c r="O548" s="67"/>
      <c r="P548" s="68" t="str">
        <f>IFERROR(VLOOKUP(TPI[[#This Row],[Codigo Producto]],[10]!PROD[#Data],2,FALSE),"")</f>
        <v/>
      </c>
      <c r="Q548" s="67"/>
      <c r="R548" s="68" t="str">
        <f>IFERROR(VLOOKUP(TPI[[#This Row],[Codigo Indicador de Producto]],[10]!IP[#Data],2,FALSE),"")</f>
        <v/>
      </c>
      <c r="S548" s="69"/>
      <c r="T548" s="69"/>
      <c r="U548" s="69"/>
      <c r="V548" s="69"/>
      <c r="W548" s="69"/>
      <c r="X548" s="67"/>
      <c r="Y548" s="67"/>
      <c r="Z548" s="67"/>
      <c r="AA548" s="67"/>
      <c r="AB548" s="67"/>
      <c r="AC548" s="71"/>
      <c r="AD548" s="71"/>
      <c r="AE548" s="71"/>
      <c r="AF548" s="71"/>
      <c r="AG548" s="69"/>
    </row>
    <row r="549" spans="1:33" ht="12.75" customHeight="1" x14ac:dyDescent="0.3">
      <c r="A549" s="67"/>
      <c r="B549" s="68" t="str">
        <f>IFERROR(VLOOKUP(TPI[[#This Row],[Código del Municipio]],[10]!Tabla2[#Data],2,FALSE),"")</f>
        <v/>
      </c>
      <c r="C549" s="69"/>
      <c r="D549" s="69"/>
      <c r="E549" s="67"/>
      <c r="F549" s="69"/>
      <c r="G549" s="67"/>
      <c r="H549" s="69"/>
      <c r="I549" s="67"/>
      <c r="J549" s="67"/>
      <c r="K549" s="68" t="str">
        <f>IFERROR(VLOOKUP(TPI[[#This Row],[Codigo del Sector]],[10]!SEC[#Data],2,FALSE),"")</f>
        <v/>
      </c>
      <c r="L549" s="69"/>
      <c r="M549" s="67"/>
      <c r="N549" s="70" t="str">
        <f>IFERROR(VLOOKUP(TPI[[#This Row],[Código del Programa]],[10]!PROG[#Data],2,FALSE),"")</f>
        <v/>
      </c>
      <c r="O549" s="67"/>
      <c r="P549" s="68" t="str">
        <f>IFERROR(VLOOKUP(TPI[[#This Row],[Codigo Producto]],[10]!PROD[#Data],2,FALSE),"")</f>
        <v/>
      </c>
      <c r="Q549" s="67"/>
      <c r="R549" s="68" t="str">
        <f>IFERROR(VLOOKUP(TPI[[#This Row],[Codigo Indicador de Producto]],[10]!IP[#Data],2,FALSE),"")</f>
        <v/>
      </c>
      <c r="S549" s="69"/>
      <c r="T549" s="69"/>
      <c r="U549" s="69"/>
      <c r="V549" s="69"/>
      <c r="W549" s="69"/>
      <c r="X549" s="67"/>
      <c r="Y549" s="67"/>
      <c r="Z549" s="67"/>
      <c r="AA549" s="67"/>
      <c r="AB549" s="67"/>
      <c r="AC549" s="71"/>
      <c r="AD549" s="71"/>
      <c r="AE549" s="71"/>
      <c r="AF549" s="71"/>
      <c r="AG549" s="69"/>
    </row>
    <row r="550" spans="1:33" ht="12.75" customHeight="1" x14ac:dyDescent="0.3">
      <c r="A550" s="67"/>
      <c r="B550" s="68" t="str">
        <f>IFERROR(VLOOKUP(TPI[[#This Row],[Código del Municipio]],[10]!Tabla2[#Data],2,FALSE),"")</f>
        <v/>
      </c>
      <c r="C550" s="69"/>
      <c r="D550" s="69"/>
      <c r="E550" s="67"/>
      <c r="F550" s="69"/>
      <c r="G550" s="67"/>
      <c r="H550" s="69"/>
      <c r="I550" s="67"/>
      <c r="J550" s="67"/>
      <c r="K550" s="68" t="str">
        <f>IFERROR(VLOOKUP(TPI[[#This Row],[Codigo del Sector]],[10]!SEC[#Data],2,FALSE),"")</f>
        <v/>
      </c>
      <c r="L550" s="69"/>
      <c r="M550" s="67"/>
      <c r="N550" s="70" t="str">
        <f>IFERROR(VLOOKUP(TPI[[#This Row],[Código del Programa]],[10]!PROG[#Data],2,FALSE),"")</f>
        <v/>
      </c>
      <c r="O550" s="67"/>
      <c r="P550" s="68" t="str">
        <f>IFERROR(VLOOKUP(TPI[[#This Row],[Codigo Producto]],[10]!PROD[#Data],2,FALSE),"")</f>
        <v/>
      </c>
      <c r="Q550" s="67"/>
      <c r="R550" s="68" t="str">
        <f>IFERROR(VLOOKUP(TPI[[#This Row],[Codigo Indicador de Producto]],[10]!IP[#Data],2,FALSE),"")</f>
        <v/>
      </c>
      <c r="S550" s="69"/>
      <c r="T550" s="69"/>
      <c r="U550" s="69"/>
      <c r="V550" s="69"/>
      <c r="W550" s="69"/>
      <c r="X550" s="67"/>
      <c r="Y550" s="67"/>
      <c r="Z550" s="67"/>
      <c r="AA550" s="67"/>
      <c r="AB550" s="67"/>
      <c r="AC550" s="71"/>
      <c r="AD550" s="71"/>
      <c r="AE550" s="71"/>
      <c r="AF550" s="71"/>
      <c r="AG550" s="69"/>
    </row>
    <row r="551" spans="1:33" ht="12.75" customHeight="1" x14ac:dyDescent="0.3">
      <c r="A551" s="67"/>
      <c r="B551" s="68" t="str">
        <f>IFERROR(VLOOKUP(TPI[[#This Row],[Código del Municipio]],[10]!Tabla2[#Data],2,FALSE),"")</f>
        <v/>
      </c>
      <c r="C551" s="69"/>
      <c r="D551" s="69"/>
      <c r="E551" s="67"/>
      <c r="F551" s="69"/>
      <c r="G551" s="67"/>
      <c r="H551" s="69"/>
      <c r="I551" s="67"/>
      <c r="J551" s="67"/>
      <c r="K551" s="68" t="str">
        <f>IFERROR(VLOOKUP(TPI[[#This Row],[Codigo del Sector]],[10]!SEC[#Data],2,FALSE),"")</f>
        <v/>
      </c>
      <c r="L551" s="69"/>
      <c r="M551" s="67"/>
      <c r="N551" s="70" t="str">
        <f>IFERROR(VLOOKUP(TPI[[#This Row],[Código del Programa]],[10]!PROG[#Data],2,FALSE),"")</f>
        <v/>
      </c>
      <c r="O551" s="67"/>
      <c r="P551" s="68" t="str">
        <f>IFERROR(VLOOKUP(TPI[[#This Row],[Codigo Producto]],[10]!PROD[#Data],2,FALSE),"")</f>
        <v/>
      </c>
      <c r="Q551" s="67"/>
      <c r="R551" s="68" t="str">
        <f>IFERROR(VLOOKUP(TPI[[#This Row],[Codigo Indicador de Producto]],[10]!IP[#Data],2,FALSE),"")</f>
        <v/>
      </c>
      <c r="S551" s="69"/>
      <c r="T551" s="69"/>
      <c r="U551" s="69"/>
      <c r="V551" s="69"/>
      <c r="W551" s="69"/>
      <c r="X551" s="67"/>
      <c r="Y551" s="67"/>
      <c r="Z551" s="67"/>
      <c r="AA551" s="67"/>
      <c r="AB551" s="67"/>
      <c r="AC551" s="71"/>
      <c r="AD551" s="71"/>
      <c r="AE551" s="71"/>
      <c r="AF551" s="71"/>
      <c r="AG551" s="69"/>
    </row>
    <row r="552" spans="1:33" ht="12.75" customHeight="1" x14ac:dyDescent="0.3">
      <c r="A552" s="67"/>
      <c r="B552" s="68" t="str">
        <f>IFERROR(VLOOKUP(TPI[[#This Row],[Código del Municipio]],[10]!Tabla2[#Data],2,FALSE),"")</f>
        <v/>
      </c>
      <c r="C552" s="69"/>
      <c r="D552" s="69"/>
      <c r="E552" s="67"/>
      <c r="F552" s="69"/>
      <c r="G552" s="67"/>
      <c r="H552" s="69"/>
      <c r="I552" s="67"/>
      <c r="J552" s="67"/>
      <c r="K552" s="68" t="str">
        <f>IFERROR(VLOOKUP(TPI[[#This Row],[Codigo del Sector]],[10]!SEC[#Data],2,FALSE),"")</f>
        <v/>
      </c>
      <c r="L552" s="69"/>
      <c r="M552" s="67"/>
      <c r="N552" s="70" t="str">
        <f>IFERROR(VLOOKUP(TPI[[#This Row],[Código del Programa]],[10]!PROG[#Data],2,FALSE),"")</f>
        <v/>
      </c>
      <c r="O552" s="67"/>
      <c r="P552" s="68" t="str">
        <f>IFERROR(VLOOKUP(TPI[[#This Row],[Codigo Producto]],[10]!PROD[#Data],2,FALSE),"")</f>
        <v/>
      </c>
      <c r="Q552" s="67"/>
      <c r="R552" s="68" t="str">
        <f>IFERROR(VLOOKUP(TPI[[#This Row],[Codigo Indicador de Producto]],[10]!IP[#Data],2,FALSE),"")</f>
        <v/>
      </c>
      <c r="S552" s="69"/>
      <c r="T552" s="69"/>
      <c r="U552" s="69"/>
      <c r="V552" s="69"/>
      <c r="W552" s="69"/>
      <c r="X552" s="67"/>
      <c r="Y552" s="67"/>
      <c r="Z552" s="67"/>
      <c r="AA552" s="67"/>
      <c r="AB552" s="67"/>
      <c r="AC552" s="71"/>
      <c r="AD552" s="71"/>
      <c r="AE552" s="71"/>
      <c r="AF552" s="71"/>
      <c r="AG552" s="69"/>
    </row>
    <row r="553" spans="1:33" ht="12.75" customHeight="1" x14ac:dyDescent="0.3">
      <c r="A553" s="67"/>
      <c r="B553" s="68" t="str">
        <f>IFERROR(VLOOKUP(TPI[[#This Row],[Código del Municipio]],[10]!Tabla2[#Data],2,FALSE),"")</f>
        <v/>
      </c>
      <c r="C553" s="69"/>
      <c r="D553" s="69"/>
      <c r="E553" s="67"/>
      <c r="F553" s="69"/>
      <c r="G553" s="67"/>
      <c r="H553" s="69"/>
      <c r="I553" s="67"/>
      <c r="J553" s="67"/>
      <c r="K553" s="68" t="str">
        <f>IFERROR(VLOOKUP(TPI[[#This Row],[Codigo del Sector]],[10]!SEC[#Data],2,FALSE),"")</f>
        <v/>
      </c>
      <c r="L553" s="69"/>
      <c r="M553" s="67"/>
      <c r="N553" s="70" t="str">
        <f>IFERROR(VLOOKUP(TPI[[#This Row],[Código del Programa]],[10]!PROG[#Data],2,FALSE),"")</f>
        <v/>
      </c>
      <c r="O553" s="67"/>
      <c r="P553" s="68" t="str">
        <f>IFERROR(VLOOKUP(TPI[[#This Row],[Codigo Producto]],[10]!PROD[#Data],2,FALSE),"")</f>
        <v/>
      </c>
      <c r="Q553" s="67"/>
      <c r="R553" s="68" t="str">
        <f>IFERROR(VLOOKUP(TPI[[#This Row],[Codigo Indicador de Producto]],[10]!IP[#Data],2,FALSE),"")</f>
        <v/>
      </c>
      <c r="S553" s="69"/>
      <c r="T553" s="69"/>
      <c r="U553" s="69"/>
      <c r="V553" s="69"/>
      <c r="W553" s="69"/>
      <c r="X553" s="67"/>
      <c r="Y553" s="67"/>
      <c r="Z553" s="67"/>
      <c r="AA553" s="67"/>
      <c r="AB553" s="67"/>
      <c r="AC553" s="71"/>
      <c r="AD553" s="71"/>
      <c r="AE553" s="71"/>
      <c r="AF553" s="71"/>
      <c r="AG553" s="69"/>
    </row>
    <row r="554" spans="1:33" ht="12.75" customHeight="1" x14ac:dyDescent="0.3">
      <c r="A554" s="67"/>
      <c r="B554" s="68" t="str">
        <f>IFERROR(VLOOKUP(TPI[[#This Row],[Código del Municipio]],[10]!Tabla2[#Data],2,FALSE),"")</f>
        <v/>
      </c>
      <c r="C554" s="69"/>
      <c r="D554" s="69"/>
      <c r="E554" s="67"/>
      <c r="F554" s="69"/>
      <c r="G554" s="67"/>
      <c r="H554" s="69"/>
      <c r="I554" s="67"/>
      <c r="J554" s="67"/>
      <c r="K554" s="68" t="str">
        <f>IFERROR(VLOOKUP(TPI[[#This Row],[Codigo del Sector]],[10]!SEC[#Data],2,FALSE),"")</f>
        <v/>
      </c>
      <c r="L554" s="69"/>
      <c r="M554" s="67"/>
      <c r="N554" s="70" t="str">
        <f>IFERROR(VLOOKUP(TPI[[#This Row],[Código del Programa]],[10]!PROG[#Data],2,FALSE),"")</f>
        <v/>
      </c>
      <c r="O554" s="67"/>
      <c r="P554" s="68" t="str">
        <f>IFERROR(VLOOKUP(TPI[[#This Row],[Codigo Producto]],[10]!PROD[#Data],2,FALSE),"")</f>
        <v/>
      </c>
      <c r="Q554" s="67"/>
      <c r="R554" s="68" t="str">
        <f>IFERROR(VLOOKUP(TPI[[#This Row],[Codigo Indicador de Producto]],[10]!IP[#Data],2,FALSE),"")</f>
        <v/>
      </c>
      <c r="S554" s="69"/>
      <c r="T554" s="69"/>
      <c r="U554" s="69"/>
      <c r="V554" s="69"/>
      <c r="W554" s="69"/>
      <c r="X554" s="67"/>
      <c r="Y554" s="67"/>
      <c r="Z554" s="67"/>
      <c r="AA554" s="67"/>
      <c r="AB554" s="67"/>
      <c r="AC554" s="71"/>
      <c r="AD554" s="71"/>
      <c r="AE554" s="71"/>
      <c r="AF554" s="71"/>
      <c r="AG554" s="69"/>
    </row>
    <row r="555" spans="1:33" ht="12.75" customHeight="1" x14ac:dyDescent="0.3">
      <c r="A555" s="67"/>
      <c r="B555" s="68" t="str">
        <f>IFERROR(VLOOKUP(TPI[[#This Row],[Código del Municipio]],[10]!Tabla2[#Data],2,FALSE),"")</f>
        <v/>
      </c>
      <c r="C555" s="69"/>
      <c r="D555" s="69"/>
      <c r="E555" s="67"/>
      <c r="F555" s="69"/>
      <c r="G555" s="67"/>
      <c r="H555" s="69"/>
      <c r="I555" s="67"/>
      <c r="J555" s="67"/>
      <c r="K555" s="68" t="str">
        <f>IFERROR(VLOOKUP(TPI[[#This Row],[Codigo del Sector]],[10]!SEC[#Data],2,FALSE),"")</f>
        <v/>
      </c>
      <c r="L555" s="69"/>
      <c r="M555" s="67"/>
      <c r="N555" s="70" t="str">
        <f>IFERROR(VLOOKUP(TPI[[#This Row],[Código del Programa]],[10]!PROG[#Data],2,FALSE),"")</f>
        <v/>
      </c>
      <c r="O555" s="67"/>
      <c r="P555" s="68" t="str">
        <f>IFERROR(VLOOKUP(TPI[[#This Row],[Codigo Producto]],[10]!PROD[#Data],2,FALSE),"")</f>
        <v/>
      </c>
      <c r="Q555" s="67"/>
      <c r="R555" s="68" t="str">
        <f>IFERROR(VLOOKUP(TPI[[#This Row],[Codigo Indicador de Producto]],[10]!IP[#Data],2,FALSE),"")</f>
        <v/>
      </c>
      <c r="S555" s="69"/>
      <c r="T555" s="69"/>
      <c r="U555" s="69"/>
      <c r="V555" s="69"/>
      <c r="W555" s="69"/>
      <c r="X555" s="67"/>
      <c r="Y555" s="67"/>
      <c r="Z555" s="67"/>
      <c r="AA555" s="67"/>
      <c r="AB555" s="67"/>
      <c r="AC555" s="71"/>
      <c r="AD555" s="71"/>
      <c r="AE555" s="71"/>
      <c r="AF555" s="71"/>
      <c r="AG555" s="69"/>
    </row>
    <row r="556" spans="1:33" ht="12.75" customHeight="1" x14ac:dyDescent="0.3">
      <c r="A556" s="67"/>
      <c r="B556" s="68" t="str">
        <f>IFERROR(VLOOKUP(TPI[[#This Row],[Código del Municipio]],[10]!Tabla2[#Data],2,FALSE),"")</f>
        <v/>
      </c>
      <c r="C556" s="69"/>
      <c r="D556" s="69"/>
      <c r="E556" s="67"/>
      <c r="F556" s="69"/>
      <c r="G556" s="67"/>
      <c r="H556" s="69"/>
      <c r="I556" s="67"/>
      <c r="J556" s="67"/>
      <c r="K556" s="68" t="str">
        <f>IFERROR(VLOOKUP(TPI[[#This Row],[Codigo del Sector]],[10]!SEC[#Data],2,FALSE),"")</f>
        <v/>
      </c>
      <c r="L556" s="69"/>
      <c r="M556" s="67"/>
      <c r="N556" s="70" t="str">
        <f>IFERROR(VLOOKUP(TPI[[#This Row],[Código del Programa]],[10]!PROG[#Data],2,FALSE),"")</f>
        <v/>
      </c>
      <c r="O556" s="67"/>
      <c r="P556" s="68" t="str">
        <f>IFERROR(VLOOKUP(TPI[[#This Row],[Codigo Producto]],[10]!PROD[#Data],2,FALSE),"")</f>
        <v/>
      </c>
      <c r="Q556" s="67"/>
      <c r="R556" s="68" t="str">
        <f>IFERROR(VLOOKUP(TPI[[#This Row],[Codigo Indicador de Producto]],[10]!IP[#Data],2,FALSE),"")</f>
        <v/>
      </c>
      <c r="S556" s="69"/>
      <c r="T556" s="69"/>
      <c r="U556" s="69"/>
      <c r="V556" s="69"/>
      <c r="W556" s="69"/>
      <c r="X556" s="67"/>
      <c r="Y556" s="67"/>
      <c r="Z556" s="67"/>
      <c r="AA556" s="67"/>
      <c r="AB556" s="67"/>
      <c r="AC556" s="71"/>
      <c r="AD556" s="71"/>
      <c r="AE556" s="71"/>
      <c r="AF556" s="71"/>
      <c r="AG556" s="69"/>
    </row>
    <row r="557" spans="1:33" ht="12.75" customHeight="1" x14ac:dyDescent="0.3">
      <c r="A557" s="67"/>
      <c r="B557" s="68" t="str">
        <f>IFERROR(VLOOKUP(TPI[[#This Row],[Código del Municipio]],[10]!Tabla2[#Data],2,FALSE),"")</f>
        <v/>
      </c>
      <c r="C557" s="69"/>
      <c r="D557" s="69"/>
      <c r="E557" s="67"/>
      <c r="F557" s="69"/>
      <c r="G557" s="67"/>
      <c r="H557" s="69"/>
      <c r="I557" s="67"/>
      <c r="J557" s="67"/>
      <c r="K557" s="68" t="str">
        <f>IFERROR(VLOOKUP(TPI[[#This Row],[Codigo del Sector]],[10]!SEC[#Data],2,FALSE),"")</f>
        <v/>
      </c>
      <c r="L557" s="69"/>
      <c r="M557" s="67"/>
      <c r="N557" s="70" t="str">
        <f>IFERROR(VLOOKUP(TPI[[#This Row],[Código del Programa]],[10]!PROG[#Data],2,FALSE),"")</f>
        <v/>
      </c>
      <c r="O557" s="67"/>
      <c r="P557" s="68" t="str">
        <f>IFERROR(VLOOKUP(TPI[[#This Row],[Codigo Producto]],[10]!PROD[#Data],2,FALSE),"")</f>
        <v/>
      </c>
      <c r="Q557" s="67"/>
      <c r="R557" s="68" t="str">
        <f>IFERROR(VLOOKUP(TPI[[#This Row],[Codigo Indicador de Producto]],[10]!IP[#Data],2,FALSE),"")</f>
        <v/>
      </c>
      <c r="S557" s="69"/>
      <c r="T557" s="69"/>
      <c r="U557" s="69"/>
      <c r="V557" s="69"/>
      <c r="W557" s="69"/>
      <c r="X557" s="67"/>
      <c r="Y557" s="67"/>
      <c r="Z557" s="67"/>
      <c r="AA557" s="67"/>
      <c r="AB557" s="67"/>
      <c r="AC557" s="71"/>
      <c r="AD557" s="71"/>
      <c r="AE557" s="71"/>
      <c r="AF557" s="71"/>
      <c r="AG557" s="69"/>
    </row>
    <row r="558" spans="1:33" ht="12.75" customHeight="1" x14ac:dyDescent="0.3">
      <c r="A558" s="67"/>
      <c r="B558" s="68" t="str">
        <f>IFERROR(VLOOKUP(TPI[[#This Row],[Código del Municipio]],[10]!Tabla2[#Data],2,FALSE),"")</f>
        <v/>
      </c>
      <c r="C558" s="69"/>
      <c r="D558" s="69"/>
      <c r="E558" s="67"/>
      <c r="F558" s="69"/>
      <c r="G558" s="67"/>
      <c r="H558" s="69"/>
      <c r="I558" s="67"/>
      <c r="J558" s="67"/>
      <c r="K558" s="68" t="str">
        <f>IFERROR(VLOOKUP(TPI[[#This Row],[Codigo del Sector]],[10]!SEC[#Data],2,FALSE),"")</f>
        <v/>
      </c>
      <c r="L558" s="69"/>
      <c r="M558" s="67"/>
      <c r="N558" s="70" t="str">
        <f>IFERROR(VLOOKUP(TPI[[#This Row],[Código del Programa]],[10]!PROG[#Data],2,FALSE),"")</f>
        <v/>
      </c>
      <c r="O558" s="67"/>
      <c r="P558" s="68" t="str">
        <f>IFERROR(VLOOKUP(TPI[[#This Row],[Codigo Producto]],[10]!PROD[#Data],2,FALSE),"")</f>
        <v/>
      </c>
      <c r="Q558" s="67"/>
      <c r="R558" s="68" t="str">
        <f>IFERROR(VLOOKUP(TPI[[#This Row],[Codigo Indicador de Producto]],[10]!IP[#Data],2,FALSE),"")</f>
        <v/>
      </c>
      <c r="S558" s="69"/>
      <c r="T558" s="69"/>
      <c r="U558" s="69"/>
      <c r="V558" s="69"/>
      <c r="W558" s="69"/>
      <c r="X558" s="67"/>
      <c r="Y558" s="67"/>
      <c r="Z558" s="67"/>
      <c r="AA558" s="67"/>
      <c r="AB558" s="67"/>
      <c r="AC558" s="71"/>
      <c r="AD558" s="71"/>
      <c r="AE558" s="71"/>
      <c r="AF558" s="71"/>
      <c r="AG558" s="69"/>
    </row>
    <row r="559" spans="1:33" ht="12.75" customHeight="1" x14ac:dyDescent="0.3">
      <c r="A559" s="67"/>
      <c r="B559" s="68" t="str">
        <f>IFERROR(VLOOKUP(TPI[[#This Row],[Código del Municipio]],[10]!Tabla2[#Data],2,FALSE),"")</f>
        <v/>
      </c>
      <c r="C559" s="69"/>
      <c r="D559" s="69"/>
      <c r="E559" s="67"/>
      <c r="F559" s="69"/>
      <c r="G559" s="67"/>
      <c r="H559" s="69"/>
      <c r="I559" s="67"/>
      <c r="J559" s="67"/>
      <c r="K559" s="68" t="str">
        <f>IFERROR(VLOOKUP(TPI[[#This Row],[Codigo del Sector]],[10]!SEC[#Data],2,FALSE),"")</f>
        <v/>
      </c>
      <c r="L559" s="69"/>
      <c r="M559" s="67"/>
      <c r="N559" s="70" t="str">
        <f>IFERROR(VLOOKUP(TPI[[#This Row],[Código del Programa]],[10]!PROG[#Data],2,FALSE),"")</f>
        <v/>
      </c>
      <c r="O559" s="67"/>
      <c r="P559" s="68" t="str">
        <f>IFERROR(VLOOKUP(TPI[[#This Row],[Codigo Producto]],[10]!PROD[#Data],2,FALSE),"")</f>
        <v/>
      </c>
      <c r="Q559" s="67"/>
      <c r="R559" s="68" t="str">
        <f>IFERROR(VLOOKUP(TPI[[#This Row],[Codigo Indicador de Producto]],[10]!IP[#Data],2,FALSE),"")</f>
        <v/>
      </c>
      <c r="S559" s="69"/>
      <c r="T559" s="69"/>
      <c r="U559" s="69"/>
      <c r="V559" s="69"/>
      <c r="W559" s="69"/>
      <c r="X559" s="67"/>
      <c r="Y559" s="67"/>
      <c r="Z559" s="67"/>
      <c r="AA559" s="67"/>
      <c r="AB559" s="67"/>
      <c r="AC559" s="71"/>
      <c r="AD559" s="71"/>
      <c r="AE559" s="71"/>
      <c r="AF559" s="71"/>
      <c r="AG559" s="69"/>
    </row>
    <row r="560" spans="1:33" ht="12.75" customHeight="1" x14ac:dyDescent="0.3">
      <c r="A560" s="67"/>
      <c r="B560" s="68" t="str">
        <f>IFERROR(VLOOKUP(TPI[[#This Row],[Código del Municipio]],[10]!Tabla2[#Data],2,FALSE),"")</f>
        <v/>
      </c>
      <c r="C560" s="69"/>
      <c r="D560" s="69"/>
      <c r="E560" s="67"/>
      <c r="F560" s="69"/>
      <c r="G560" s="67"/>
      <c r="H560" s="69"/>
      <c r="I560" s="67"/>
      <c r="J560" s="67"/>
      <c r="K560" s="68" t="str">
        <f>IFERROR(VLOOKUP(TPI[[#This Row],[Codigo del Sector]],[10]!SEC[#Data],2,FALSE),"")</f>
        <v/>
      </c>
      <c r="L560" s="69"/>
      <c r="M560" s="67"/>
      <c r="N560" s="70" t="str">
        <f>IFERROR(VLOOKUP(TPI[[#This Row],[Código del Programa]],[10]!PROG[#Data],2,FALSE),"")</f>
        <v/>
      </c>
      <c r="O560" s="67"/>
      <c r="P560" s="68" t="str">
        <f>IFERROR(VLOOKUP(TPI[[#This Row],[Codigo Producto]],[10]!PROD[#Data],2,FALSE),"")</f>
        <v/>
      </c>
      <c r="Q560" s="67"/>
      <c r="R560" s="68" t="str">
        <f>IFERROR(VLOOKUP(TPI[[#This Row],[Codigo Indicador de Producto]],[10]!IP[#Data],2,FALSE),"")</f>
        <v/>
      </c>
      <c r="S560" s="69"/>
      <c r="T560" s="69"/>
      <c r="U560" s="69"/>
      <c r="V560" s="69"/>
      <c r="W560" s="69"/>
      <c r="X560" s="67"/>
      <c r="Y560" s="67"/>
      <c r="Z560" s="67"/>
      <c r="AA560" s="67"/>
      <c r="AB560" s="67"/>
      <c r="AC560" s="71"/>
      <c r="AD560" s="71"/>
      <c r="AE560" s="71"/>
      <c r="AF560" s="71"/>
      <c r="AG560" s="69"/>
    </row>
    <row r="561" spans="1:33" ht="12.75" customHeight="1" x14ac:dyDescent="0.3">
      <c r="A561" s="67"/>
      <c r="B561" s="68" t="str">
        <f>IFERROR(VLOOKUP(TPI[[#This Row],[Código del Municipio]],[10]!Tabla2[#Data],2,FALSE),"")</f>
        <v/>
      </c>
      <c r="C561" s="69"/>
      <c r="D561" s="69"/>
      <c r="E561" s="67"/>
      <c r="F561" s="69"/>
      <c r="G561" s="67"/>
      <c r="H561" s="69"/>
      <c r="I561" s="67"/>
      <c r="J561" s="67"/>
      <c r="K561" s="68" t="str">
        <f>IFERROR(VLOOKUP(TPI[[#This Row],[Codigo del Sector]],[10]!SEC[#Data],2,FALSE),"")</f>
        <v/>
      </c>
      <c r="L561" s="69"/>
      <c r="M561" s="67"/>
      <c r="N561" s="70" t="str">
        <f>IFERROR(VLOOKUP(TPI[[#This Row],[Código del Programa]],[10]!PROG[#Data],2,FALSE),"")</f>
        <v/>
      </c>
      <c r="O561" s="67"/>
      <c r="P561" s="68" t="str">
        <f>IFERROR(VLOOKUP(TPI[[#This Row],[Codigo Producto]],[10]!PROD[#Data],2,FALSE),"")</f>
        <v/>
      </c>
      <c r="Q561" s="67"/>
      <c r="R561" s="68" t="str">
        <f>IFERROR(VLOOKUP(TPI[[#This Row],[Codigo Indicador de Producto]],[10]!IP[#Data],2,FALSE),"")</f>
        <v/>
      </c>
      <c r="S561" s="69"/>
      <c r="T561" s="69"/>
      <c r="U561" s="69"/>
      <c r="V561" s="69"/>
      <c r="W561" s="69"/>
      <c r="X561" s="67"/>
      <c r="Y561" s="67"/>
      <c r="Z561" s="67"/>
      <c r="AA561" s="67"/>
      <c r="AB561" s="67"/>
      <c r="AC561" s="71"/>
      <c r="AD561" s="71"/>
      <c r="AE561" s="71"/>
      <c r="AF561" s="71"/>
      <c r="AG561" s="69"/>
    </row>
    <row r="562" spans="1:33" ht="12.75" customHeight="1" x14ac:dyDescent="0.3">
      <c r="A562" s="67"/>
      <c r="B562" s="68" t="str">
        <f>IFERROR(VLOOKUP(TPI[[#This Row],[Código del Municipio]],[10]!Tabla2[#Data],2,FALSE),"")</f>
        <v/>
      </c>
      <c r="C562" s="69"/>
      <c r="D562" s="69"/>
      <c r="E562" s="67"/>
      <c r="F562" s="69"/>
      <c r="G562" s="67"/>
      <c r="H562" s="69"/>
      <c r="I562" s="67"/>
      <c r="J562" s="67"/>
      <c r="K562" s="68" t="str">
        <f>IFERROR(VLOOKUP(TPI[[#This Row],[Codigo del Sector]],[10]!SEC[#Data],2,FALSE),"")</f>
        <v/>
      </c>
      <c r="L562" s="69"/>
      <c r="M562" s="67"/>
      <c r="N562" s="70" t="str">
        <f>IFERROR(VLOOKUP(TPI[[#This Row],[Código del Programa]],[10]!PROG[#Data],2,FALSE),"")</f>
        <v/>
      </c>
      <c r="O562" s="67"/>
      <c r="P562" s="68" t="str">
        <f>IFERROR(VLOOKUP(TPI[[#This Row],[Codigo Producto]],[10]!PROD[#Data],2,FALSE),"")</f>
        <v/>
      </c>
      <c r="Q562" s="67"/>
      <c r="R562" s="68" t="str">
        <f>IFERROR(VLOOKUP(TPI[[#This Row],[Codigo Indicador de Producto]],[10]!IP[#Data],2,FALSE),"")</f>
        <v/>
      </c>
      <c r="S562" s="69"/>
      <c r="T562" s="69"/>
      <c r="U562" s="69"/>
      <c r="V562" s="69"/>
      <c r="W562" s="69"/>
      <c r="X562" s="67"/>
      <c r="Y562" s="67"/>
      <c r="Z562" s="67"/>
      <c r="AA562" s="67"/>
      <c r="AB562" s="67"/>
      <c r="AC562" s="71"/>
      <c r="AD562" s="71"/>
      <c r="AE562" s="71"/>
      <c r="AF562" s="71"/>
      <c r="AG562" s="69"/>
    </row>
    <row r="563" spans="1:33" ht="12.75" customHeight="1" x14ac:dyDescent="0.3">
      <c r="A563" s="67"/>
      <c r="B563" s="68" t="str">
        <f>IFERROR(VLOOKUP(TPI[[#This Row],[Código del Municipio]],[10]!Tabla2[#Data],2,FALSE),"")</f>
        <v/>
      </c>
      <c r="C563" s="69"/>
      <c r="D563" s="69"/>
      <c r="E563" s="67"/>
      <c r="F563" s="69"/>
      <c r="G563" s="67"/>
      <c r="H563" s="69"/>
      <c r="I563" s="67"/>
      <c r="J563" s="67"/>
      <c r="K563" s="68" t="str">
        <f>IFERROR(VLOOKUP(TPI[[#This Row],[Codigo del Sector]],[10]!SEC[#Data],2,FALSE),"")</f>
        <v/>
      </c>
      <c r="L563" s="69"/>
      <c r="M563" s="67"/>
      <c r="N563" s="70" t="str">
        <f>IFERROR(VLOOKUP(TPI[[#This Row],[Código del Programa]],[10]!PROG[#Data],2,FALSE),"")</f>
        <v/>
      </c>
      <c r="O563" s="67"/>
      <c r="P563" s="68" t="str">
        <f>IFERROR(VLOOKUP(TPI[[#This Row],[Codigo Producto]],[10]!PROD[#Data],2,FALSE),"")</f>
        <v/>
      </c>
      <c r="Q563" s="67"/>
      <c r="R563" s="68" t="str">
        <f>IFERROR(VLOOKUP(TPI[[#This Row],[Codigo Indicador de Producto]],[10]!IP[#Data],2,FALSE),"")</f>
        <v/>
      </c>
      <c r="S563" s="69"/>
      <c r="T563" s="69"/>
      <c r="U563" s="69"/>
      <c r="V563" s="69"/>
      <c r="W563" s="69"/>
      <c r="X563" s="67"/>
      <c r="Y563" s="67"/>
      <c r="Z563" s="67"/>
      <c r="AA563" s="67"/>
      <c r="AB563" s="67"/>
      <c r="AC563" s="71"/>
      <c r="AD563" s="71"/>
      <c r="AE563" s="71"/>
      <c r="AF563" s="71"/>
      <c r="AG563" s="69"/>
    </row>
    <row r="564" spans="1:33" ht="12.75" customHeight="1" x14ac:dyDescent="0.3">
      <c r="A564" s="67"/>
      <c r="B564" s="68" t="str">
        <f>IFERROR(VLOOKUP(TPI[[#This Row],[Código del Municipio]],[10]!Tabla2[#Data],2,FALSE),"")</f>
        <v/>
      </c>
      <c r="C564" s="69"/>
      <c r="D564" s="69"/>
      <c r="E564" s="67"/>
      <c r="F564" s="69"/>
      <c r="G564" s="67"/>
      <c r="H564" s="69"/>
      <c r="I564" s="67"/>
      <c r="J564" s="67"/>
      <c r="K564" s="68" t="str">
        <f>IFERROR(VLOOKUP(TPI[[#This Row],[Codigo del Sector]],[10]!SEC[#Data],2,FALSE),"")</f>
        <v/>
      </c>
      <c r="L564" s="69"/>
      <c r="M564" s="67"/>
      <c r="N564" s="70" t="str">
        <f>IFERROR(VLOOKUP(TPI[[#This Row],[Código del Programa]],[10]!PROG[#Data],2,FALSE),"")</f>
        <v/>
      </c>
      <c r="O564" s="67"/>
      <c r="P564" s="68" t="str">
        <f>IFERROR(VLOOKUP(TPI[[#This Row],[Codigo Producto]],[10]!PROD[#Data],2,FALSE),"")</f>
        <v/>
      </c>
      <c r="Q564" s="67"/>
      <c r="R564" s="68" t="str">
        <f>IFERROR(VLOOKUP(TPI[[#This Row],[Codigo Indicador de Producto]],[10]!IP[#Data],2,FALSE),"")</f>
        <v/>
      </c>
      <c r="S564" s="69"/>
      <c r="T564" s="69"/>
      <c r="U564" s="69"/>
      <c r="V564" s="69"/>
      <c r="W564" s="69"/>
      <c r="X564" s="67"/>
      <c r="Y564" s="67"/>
      <c r="Z564" s="67"/>
      <c r="AA564" s="67"/>
      <c r="AB564" s="67"/>
      <c r="AC564" s="71"/>
      <c r="AD564" s="71"/>
      <c r="AE564" s="71"/>
      <c r="AF564" s="71"/>
      <c r="AG564" s="69"/>
    </row>
    <row r="565" spans="1:33" ht="12.75" customHeight="1" x14ac:dyDescent="0.3">
      <c r="A565" s="67"/>
      <c r="B565" s="68" t="str">
        <f>IFERROR(VLOOKUP(TPI[[#This Row],[Código del Municipio]],[10]!Tabla2[#Data],2,FALSE),"")</f>
        <v/>
      </c>
      <c r="C565" s="69"/>
      <c r="D565" s="69"/>
      <c r="E565" s="67"/>
      <c r="F565" s="69"/>
      <c r="G565" s="67"/>
      <c r="H565" s="69"/>
      <c r="I565" s="67"/>
      <c r="J565" s="67"/>
      <c r="K565" s="68" t="str">
        <f>IFERROR(VLOOKUP(TPI[[#This Row],[Codigo del Sector]],[10]!SEC[#Data],2,FALSE),"")</f>
        <v/>
      </c>
      <c r="L565" s="69"/>
      <c r="M565" s="67"/>
      <c r="N565" s="70" t="str">
        <f>IFERROR(VLOOKUP(TPI[[#This Row],[Código del Programa]],[10]!PROG[#Data],2,FALSE),"")</f>
        <v/>
      </c>
      <c r="O565" s="67"/>
      <c r="P565" s="68" t="str">
        <f>IFERROR(VLOOKUP(TPI[[#This Row],[Codigo Producto]],[10]!PROD[#Data],2,FALSE),"")</f>
        <v/>
      </c>
      <c r="Q565" s="67"/>
      <c r="R565" s="68" t="str">
        <f>IFERROR(VLOOKUP(TPI[[#This Row],[Codigo Indicador de Producto]],[10]!IP[#Data],2,FALSE),"")</f>
        <v/>
      </c>
      <c r="S565" s="69"/>
      <c r="T565" s="69"/>
      <c r="U565" s="69"/>
      <c r="V565" s="69"/>
      <c r="W565" s="69"/>
      <c r="X565" s="67"/>
      <c r="Y565" s="67"/>
      <c r="Z565" s="67"/>
      <c r="AA565" s="67"/>
      <c r="AB565" s="67"/>
      <c r="AC565" s="71"/>
      <c r="AD565" s="71"/>
      <c r="AE565" s="71"/>
      <c r="AF565" s="71"/>
      <c r="AG565" s="69"/>
    </row>
    <row r="566" spans="1:33" ht="12.75" customHeight="1" x14ac:dyDescent="0.3">
      <c r="A566" s="67"/>
      <c r="B566" s="68" t="str">
        <f>IFERROR(VLOOKUP(TPI[[#This Row],[Código del Municipio]],[10]!Tabla2[#Data],2,FALSE),"")</f>
        <v/>
      </c>
      <c r="C566" s="69"/>
      <c r="D566" s="69"/>
      <c r="E566" s="67"/>
      <c r="F566" s="69"/>
      <c r="G566" s="67"/>
      <c r="H566" s="69"/>
      <c r="I566" s="67"/>
      <c r="J566" s="67"/>
      <c r="K566" s="68" t="str">
        <f>IFERROR(VLOOKUP(TPI[[#This Row],[Codigo del Sector]],[10]!SEC[#Data],2,FALSE),"")</f>
        <v/>
      </c>
      <c r="L566" s="69"/>
      <c r="M566" s="67"/>
      <c r="N566" s="70" t="str">
        <f>IFERROR(VLOOKUP(TPI[[#This Row],[Código del Programa]],[10]!PROG[#Data],2,FALSE),"")</f>
        <v/>
      </c>
      <c r="O566" s="67"/>
      <c r="P566" s="68" t="str">
        <f>IFERROR(VLOOKUP(TPI[[#This Row],[Codigo Producto]],[10]!PROD[#Data],2,FALSE),"")</f>
        <v/>
      </c>
      <c r="Q566" s="67"/>
      <c r="R566" s="68" t="str">
        <f>IFERROR(VLOOKUP(TPI[[#This Row],[Codigo Indicador de Producto]],[10]!IP[#Data],2,FALSE),"")</f>
        <v/>
      </c>
      <c r="S566" s="69"/>
      <c r="T566" s="69"/>
      <c r="U566" s="69"/>
      <c r="V566" s="69"/>
      <c r="W566" s="69"/>
      <c r="X566" s="67"/>
      <c r="Y566" s="67"/>
      <c r="Z566" s="67"/>
      <c r="AA566" s="67"/>
      <c r="AB566" s="67"/>
      <c r="AC566" s="71"/>
      <c r="AD566" s="71"/>
      <c r="AE566" s="71"/>
      <c r="AF566" s="71"/>
      <c r="AG566" s="69"/>
    </row>
    <row r="567" spans="1:33" ht="12.75" customHeight="1" x14ac:dyDescent="0.3">
      <c r="A567" s="67"/>
      <c r="B567" s="68" t="str">
        <f>IFERROR(VLOOKUP(TPI[[#This Row],[Código del Municipio]],[10]!Tabla2[#Data],2,FALSE),"")</f>
        <v/>
      </c>
      <c r="C567" s="69"/>
      <c r="D567" s="69"/>
      <c r="E567" s="67"/>
      <c r="F567" s="69"/>
      <c r="G567" s="67"/>
      <c r="H567" s="69"/>
      <c r="I567" s="67"/>
      <c r="J567" s="67"/>
      <c r="K567" s="68" t="str">
        <f>IFERROR(VLOOKUP(TPI[[#This Row],[Codigo del Sector]],[10]!SEC[#Data],2,FALSE),"")</f>
        <v/>
      </c>
      <c r="L567" s="69"/>
      <c r="M567" s="67"/>
      <c r="N567" s="70" t="str">
        <f>IFERROR(VLOOKUP(TPI[[#This Row],[Código del Programa]],[10]!PROG[#Data],2,FALSE),"")</f>
        <v/>
      </c>
      <c r="O567" s="67"/>
      <c r="P567" s="68" t="str">
        <f>IFERROR(VLOOKUP(TPI[[#This Row],[Codigo Producto]],[10]!PROD[#Data],2,FALSE),"")</f>
        <v/>
      </c>
      <c r="Q567" s="67"/>
      <c r="R567" s="68" t="str">
        <f>IFERROR(VLOOKUP(TPI[[#This Row],[Codigo Indicador de Producto]],[10]!IP[#Data],2,FALSE),"")</f>
        <v/>
      </c>
      <c r="S567" s="69"/>
      <c r="T567" s="69"/>
      <c r="U567" s="69"/>
      <c r="V567" s="69"/>
      <c r="W567" s="69"/>
      <c r="X567" s="67"/>
      <c r="Y567" s="67"/>
      <c r="Z567" s="67"/>
      <c r="AA567" s="67"/>
      <c r="AB567" s="67"/>
      <c r="AC567" s="71"/>
      <c r="AD567" s="71"/>
      <c r="AE567" s="71"/>
      <c r="AF567" s="71"/>
      <c r="AG567" s="69"/>
    </row>
    <row r="568" spans="1:33" ht="12.75" customHeight="1" x14ac:dyDescent="0.3">
      <c r="A568" s="67"/>
      <c r="B568" s="68" t="str">
        <f>IFERROR(VLOOKUP(TPI[[#This Row],[Código del Municipio]],[10]!Tabla2[#Data],2,FALSE),"")</f>
        <v/>
      </c>
      <c r="C568" s="69"/>
      <c r="D568" s="69"/>
      <c r="E568" s="67"/>
      <c r="F568" s="69"/>
      <c r="G568" s="67"/>
      <c r="H568" s="69"/>
      <c r="I568" s="67"/>
      <c r="J568" s="67"/>
      <c r="K568" s="68" t="str">
        <f>IFERROR(VLOOKUP(TPI[[#This Row],[Codigo del Sector]],[10]!SEC[#Data],2,FALSE),"")</f>
        <v/>
      </c>
      <c r="L568" s="69"/>
      <c r="M568" s="67"/>
      <c r="N568" s="70" t="str">
        <f>IFERROR(VLOOKUP(TPI[[#This Row],[Código del Programa]],[10]!PROG[#Data],2,FALSE),"")</f>
        <v/>
      </c>
      <c r="O568" s="67"/>
      <c r="P568" s="68" t="str">
        <f>IFERROR(VLOOKUP(TPI[[#This Row],[Codigo Producto]],[10]!PROD[#Data],2,FALSE),"")</f>
        <v/>
      </c>
      <c r="Q568" s="67"/>
      <c r="R568" s="68" t="str">
        <f>IFERROR(VLOOKUP(TPI[[#This Row],[Codigo Indicador de Producto]],[10]!IP[#Data],2,FALSE),"")</f>
        <v/>
      </c>
      <c r="S568" s="69"/>
      <c r="T568" s="69"/>
      <c r="U568" s="69"/>
      <c r="V568" s="69"/>
      <c r="W568" s="69"/>
      <c r="X568" s="67"/>
      <c r="Y568" s="67"/>
      <c r="Z568" s="67"/>
      <c r="AA568" s="67"/>
      <c r="AB568" s="67"/>
      <c r="AC568" s="71"/>
      <c r="AD568" s="71"/>
      <c r="AE568" s="71"/>
      <c r="AF568" s="71"/>
      <c r="AG568" s="69"/>
    </row>
    <row r="569" spans="1:33" ht="12.75" customHeight="1" x14ac:dyDescent="0.3">
      <c r="A569" s="67"/>
      <c r="B569" s="68" t="str">
        <f>IFERROR(VLOOKUP(TPI[[#This Row],[Código del Municipio]],[10]!Tabla2[#Data],2,FALSE),"")</f>
        <v/>
      </c>
      <c r="C569" s="69"/>
      <c r="D569" s="69"/>
      <c r="E569" s="67"/>
      <c r="F569" s="69"/>
      <c r="G569" s="67"/>
      <c r="H569" s="69"/>
      <c r="I569" s="67"/>
      <c r="J569" s="67"/>
      <c r="K569" s="68" t="str">
        <f>IFERROR(VLOOKUP(TPI[[#This Row],[Codigo del Sector]],[10]!SEC[#Data],2,FALSE),"")</f>
        <v/>
      </c>
      <c r="L569" s="69"/>
      <c r="M569" s="67"/>
      <c r="N569" s="70" t="str">
        <f>IFERROR(VLOOKUP(TPI[[#This Row],[Código del Programa]],[10]!PROG[#Data],2,FALSE),"")</f>
        <v/>
      </c>
      <c r="O569" s="67"/>
      <c r="P569" s="68" t="str">
        <f>IFERROR(VLOOKUP(TPI[[#This Row],[Codigo Producto]],[10]!PROD[#Data],2,FALSE),"")</f>
        <v/>
      </c>
      <c r="Q569" s="67"/>
      <c r="R569" s="68" t="str">
        <f>IFERROR(VLOOKUP(TPI[[#This Row],[Codigo Indicador de Producto]],[10]!IP[#Data],2,FALSE),"")</f>
        <v/>
      </c>
      <c r="S569" s="69"/>
      <c r="T569" s="69"/>
      <c r="U569" s="69"/>
      <c r="V569" s="69"/>
      <c r="W569" s="69"/>
      <c r="X569" s="67"/>
      <c r="Y569" s="67"/>
      <c r="Z569" s="67"/>
      <c r="AA569" s="67"/>
      <c r="AB569" s="67"/>
      <c r="AC569" s="71"/>
      <c r="AD569" s="71"/>
      <c r="AE569" s="71"/>
      <c r="AF569" s="71"/>
      <c r="AG569" s="69"/>
    </row>
    <row r="570" spans="1:33" ht="12.75" customHeight="1" x14ac:dyDescent="0.3">
      <c r="A570" s="67"/>
      <c r="B570" s="68" t="str">
        <f>IFERROR(VLOOKUP(TPI[[#This Row],[Código del Municipio]],[10]!Tabla2[#Data],2,FALSE),"")</f>
        <v/>
      </c>
      <c r="C570" s="69"/>
      <c r="D570" s="69"/>
      <c r="E570" s="67"/>
      <c r="F570" s="69"/>
      <c r="G570" s="67"/>
      <c r="H570" s="69"/>
      <c r="I570" s="67"/>
      <c r="J570" s="67"/>
      <c r="K570" s="68" t="str">
        <f>IFERROR(VLOOKUP(TPI[[#This Row],[Codigo del Sector]],[10]!SEC[#Data],2,FALSE),"")</f>
        <v/>
      </c>
      <c r="L570" s="69"/>
      <c r="M570" s="67"/>
      <c r="N570" s="70" t="str">
        <f>IFERROR(VLOOKUP(TPI[[#This Row],[Código del Programa]],[10]!PROG[#Data],2,FALSE),"")</f>
        <v/>
      </c>
      <c r="O570" s="67"/>
      <c r="P570" s="68" t="str">
        <f>IFERROR(VLOOKUP(TPI[[#This Row],[Codigo Producto]],[10]!PROD[#Data],2,FALSE),"")</f>
        <v/>
      </c>
      <c r="Q570" s="67"/>
      <c r="R570" s="68" t="str">
        <f>IFERROR(VLOOKUP(TPI[[#This Row],[Codigo Indicador de Producto]],[10]!IP[#Data],2,FALSE),"")</f>
        <v/>
      </c>
      <c r="S570" s="69"/>
      <c r="T570" s="69"/>
      <c r="U570" s="69"/>
      <c r="V570" s="69"/>
      <c r="W570" s="69"/>
      <c r="X570" s="67"/>
      <c r="Y570" s="67"/>
      <c r="Z570" s="67"/>
      <c r="AA570" s="67"/>
      <c r="AB570" s="67"/>
      <c r="AC570" s="71"/>
      <c r="AD570" s="71"/>
      <c r="AE570" s="71"/>
      <c r="AF570" s="71"/>
      <c r="AG570" s="69"/>
    </row>
    <row r="571" spans="1:33" ht="12.75" customHeight="1" x14ac:dyDescent="0.3">
      <c r="A571" s="67"/>
      <c r="B571" s="68" t="str">
        <f>IFERROR(VLOOKUP(TPI[[#This Row],[Código del Municipio]],[10]!Tabla2[#Data],2,FALSE),"")</f>
        <v/>
      </c>
      <c r="C571" s="69"/>
      <c r="D571" s="69"/>
      <c r="E571" s="67"/>
      <c r="F571" s="69"/>
      <c r="G571" s="67"/>
      <c r="H571" s="69"/>
      <c r="I571" s="67"/>
      <c r="J571" s="67"/>
      <c r="K571" s="68" t="str">
        <f>IFERROR(VLOOKUP(TPI[[#This Row],[Codigo del Sector]],[10]!SEC[#Data],2,FALSE),"")</f>
        <v/>
      </c>
      <c r="L571" s="69"/>
      <c r="M571" s="67"/>
      <c r="N571" s="70" t="str">
        <f>IFERROR(VLOOKUP(TPI[[#This Row],[Código del Programa]],[10]!PROG[#Data],2,FALSE),"")</f>
        <v/>
      </c>
      <c r="O571" s="67"/>
      <c r="P571" s="68" t="str">
        <f>IFERROR(VLOOKUP(TPI[[#This Row],[Codigo Producto]],[10]!PROD[#Data],2,FALSE),"")</f>
        <v/>
      </c>
      <c r="Q571" s="67"/>
      <c r="R571" s="68" t="str">
        <f>IFERROR(VLOOKUP(TPI[[#This Row],[Codigo Indicador de Producto]],[10]!IP[#Data],2,FALSE),"")</f>
        <v/>
      </c>
      <c r="S571" s="69"/>
      <c r="T571" s="69"/>
      <c r="U571" s="69"/>
      <c r="V571" s="69"/>
      <c r="W571" s="69"/>
      <c r="X571" s="67"/>
      <c r="Y571" s="67"/>
      <c r="Z571" s="67"/>
      <c r="AA571" s="67"/>
      <c r="AB571" s="67"/>
      <c r="AC571" s="71"/>
      <c r="AD571" s="71"/>
      <c r="AE571" s="71"/>
      <c r="AF571" s="71"/>
      <c r="AG571" s="69"/>
    </row>
    <row r="572" spans="1:33" ht="12.75" customHeight="1" x14ac:dyDescent="0.3">
      <c r="A572" s="67"/>
      <c r="B572" s="68" t="str">
        <f>IFERROR(VLOOKUP(TPI[[#This Row],[Código del Municipio]],[10]!Tabla2[#Data],2,FALSE),"")</f>
        <v/>
      </c>
      <c r="C572" s="69"/>
      <c r="D572" s="69"/>
      <c r="E572" s="67"/>
      <c r="F572" s="69"/>
      <c r="G572" s="67"/>
      <c r="H572" s="69"/>
      <c r="I572" s="67"/>
      <c r="J572" s="67"/>
      <c r="K572" s="68" t="str">
        <f>IFERROR(VLOOKUP(TPI[[#This Row],[Codigo del Sector]],[10]!SEC[#Data],2,FALSE),"")</f>
        <v/>
      </c>
      <c r="L572" s="69"/>
      <c r="M572" s="67"/>
      <c r="N572" s="70" t="str">
        <f>IFERROR(VLOOKUP(TPI[[#This Row],[Código del Programa]],[10]!PROG[#Data],2,FALSE),"")</f>
        <v/>
      </c>
      <c r="O572" s="67"/>
      <c r="P572" s="68" t="str">
        <f>IFERROR(VLOOKUP(TPI[[#This Row],[Codigo Producto]],[10]!PROD[#Data],2,FALSE),"")</f>
        <v/>
      </c>
      <c r="Q572" s="67"/>
      <c r="R572" s="68" t="str">
        <f>IFERROR(VLOOKUP(TPI[[#This Row],[Codigo Indicador de Producto]],[10]!IP[#Data],2,FALSE),"")</f>
        <v/>
      </c>
      <c r="S572" s="69"/>
      <c r="T572" s="69"/>
      <c r="U572" s="69"/>
      <c r="V572" s="69"/>
      <c r="W572" s="69"/>
      <c r="X572" s="67"/>
      <c r="Y572" s="67"/>
      <c r="Z572" s="67"/>
      <c r="AA572" s="67"/>
      <c r="AB572" s="67"/>
      <c r="AC572" s="71"/>
      <c r="AD572" s="71"/>
      <c r="AE572" s="71"/>
      <c r="AF572" s="71"/>
      <c r="AG572" s="69"/>
    </row>
    <row r="573" spans="1:33" ht="12.75" customHeight="1" x14ac:dyDescent="0.3">
      <c r="A573" s="67"/>
      <c r="B573" s="68" t="str">
        <f>IFERROR(VLOOKUP(TPI[[#This Row],[Código del Municipio]],[10]!Tabla2[#Data],2,FALSE),"")</f>
        <v/>
      </c>
      <c r="C573" s="69"/>
      <c r="D573" s="69"/>
      <c r="E573" s="67"/>
      <c r="F573" s="69"/>
      <c r="G573" s="67"/>
      <c r="H573" s="69"/>
      <c r="I573" s="67"/>
      <c r="J573" s="67"/>
      <c r="K573" s="68" t="str">
        <f>IFERROR(VLOOKUP(TPI[[#This Row],[Codigo del Sector]],[10]!SEC[#Data],2,FALSE),"")</f>
        <v/>
      </c>
      <c r="L573" s="69"/>
      <c r="M573" s="67"/>
      <c r="N573" s="70" t="str">
        <f>IFERROR(VLOOKUP(TPI[[#This Row],[Código del Programa]],[10]!PROG[#Data],2,FALSE),"")</f>
        <v/>
      </c>
      <c r="O573" s="67"/>
      <c r="P573" s="68" t="str">
        <f>IFERROR(VLOOKUP(TPI[[#This Row],[Codigo Producto]],[10]!PROD[#Data],2,FALSE),"")</f>
        <v/>
      </c>
      <c r="Q573" s="67"/>
      <c r="R573" s="68" t="str">
        <f>IFERROR(VLOOKUP(TPI[[#This Row],[Codigo Indicador de Producto]],[10]!IP[#Data],2,FALSE),"")</f>
        <v/>
      </c>
      <c r="S573" s="69"/>
      <c r="T573" s="69"/>
      <c r="U573" s="69"/>
      <c r="V573" s="69"/>
      <c r="W573" s="69"/>
      <c r="X573" s="67"/>
      <c r="Y573" s="67"/>
      <c r="Z573" s="67"/>
      <c r="AA573" s="67"/>
      <c r="AB573" s="67"/>
      <c r="AC573" s="71"/>
      <c r="AD573" s="71"/>
      <c r="AE573" s="71"/>
      <c r="AF573" s="71"/>
      <c r="AG573" s="69"/>
    </row>
    <row r="574" spans="1:33" ht="12.75" customHeight="1" x14ac:dyDescent="0.3">
      <c r="A574" s="67"/>
      <c r="B574" s="68" t="str">
        <f>IFERROR(VLOOKUP(TPI[[#This Row],[Código del Municipio]],[10]!Tabla2[#Data],2,FALSE),"")</f>
        <v/>
      </c>
      <c r="C574" s="69"/>
      <c r="D574" s="69"/>
      <c r="E574" s="67"/>
      <c r="F574" s="69"/>
      <c r="G574" s="67"/>
      <c r="H574" s="69"/>
      <c r="I574" s="67"/>
      <c r="J574" s="67"/>
      <c r="K574" s="68" t="str">
        <f>IFERROR(VLOOKUP(TPI[[#This Row],[Codigo del Sector]],[10]!SEC[#Data],2,FALSE),"")</f>
        <v/>
      </c>
      <c r="L574" s="69"/>
      <c r="M574" s="67"/>
      <c r="N574" s="70" t="str">
        <f>IFERROR(VLOOKUP(TPI[[#This Row],[Código del Programa]],[10]!PROG[#Data],2,FALSE),"")</f>
        <v/>
      </c>
      <c r="O574" s="67"/>
      <c r="P574" s="68" t="str">
        <f>IFERROR(VLOOKUP(TPI[[#This Row],[Codigo Producto]],[10]!PROD[#Data],2,FALSE),"")</f>
        <v/>
      </c>
      <c r="Q574" s="67"/>
      <c r="R574" s="68" t="str">
        <f>IFERROR(VLOOKUP(TPI[[#This Row],[Codigo Indicador de Producto]],[10]!IP[#Data],2,FALSE),"")</f>
        <v/>
      </c>
      <c r="S574" s="69"/>
      <c r="T574" s="69"/>
      <c r="U574" s="69"/>
      <c r="V574" s="69"/>
      <c r="W574" s="69"/>
      <c r="X574" s="67"/>
      <c r="Y574" s="67"/>
      <c r="Z574" s="67"/>
      <c r="AA574" s="67"/>
      <c r="AB574" s="67"/>
      <c r="AC574" s="71"/>
      <c r="AD574" s="71"/>
      <c r="AE574" s="71"/>
      <c r="AF574" s="71"/>
      <c r="AG574" s="69"/>
    </row>
    <row r="575" spans="1:33" ht="12.75" customHeight="1" x14ac:dyDescent="0.3">
      <c r="A575" s="67"/>
      <c r="B575" s="68" t="str">
        <f>IFERROR(VLOOKUP(TPI[[#This Row],[Código del Municipio]],[10]!Tabla2[#Data],2,FALSE),"")</f>
        <v/>
      </c>
      <c r="C575" s="69"/>
      <c r="D575" s="69"/>
      <c r="E575" s="67"/>
      <c r="F575" s="69"/>
      <c r="G575" s="67"/>
      <c r="H575" s="69"/>
      <c r="I575" s="67"/>
      <c r="J575" s="67"/>
      <c r="K575" s="68" t="str">
        <f>IFERROR(VLOOKUP(TPI[[#This Row],[Codigo del Sector]],[10]!SEC[#Data],2,FALSE),"")</f>
        <v/>
      </c>
      <c r="L575" s="69"/>
      <c r="M575" s="67"/>
      <c r="N575" s="70" t="str">
        <f>IFERROR(VLOOKUP(TPI[[#This Row],[Código del Programa]],[10]!PROG[#Data],2,FALSE),"")</f>
        <v/>
      </c>
      <c r="O575" s="67"/>
      <c r="P575" s="68" t="str">
        <f>IFERROR(VLOOKUP(TPI[[#This Row],[Codigo Producto]],[10]!PROD[#Data],2,FALSE),"")</f>
        <v/>
      </c>
      <c r="Q575" s="67"/>
      <c r="R575" s="68" t="str">
        <f>IFERROR(VLOOKUP(TPI[[#This Row],[Codigo Indicador de Producto]],[10]!IP[#Data],2,FALSE),"")</f>
        <v/>
      </c>
      <c r="S575" s="69"/>
      <c r="T575" s="69"/>
      <c r="U575" s="69"/>
      <c r="V575" s="69"/>
      <c r="W575" s="69"/>
      <c r="X575" s="67"/>
      <c r="Y575" s="67"/>
      <c r="Z575" s="67"/>
      <c r="AA575" s="67"/>
      <c r="AB575" s="67"/>
      <c r="AC575" s="71"/>
      <c r="AD575" s="71"/>
      <c r="AE575" s="71"/>
      <c r="AF575" s="71"/>
      <c r="AG575" s="69"/>
    </row>
    <row r="576" spans="1:33" ht="12.75" customHeight="1" x14ac:dyDescent="0.3">
      <c r="A576" s="67"/>
      <c r="B576" s="68" t="str">
        <f>IFERROR(VLOOKUP(TPI[[#This Row],[Código del Municipio]],[10]!Tabla2[#Data],2,FALSE),"")</f>
        <v/>
      </c>
      <c r="C576" s="69"/>
      <c r="D576" s="69"/>
      <c r="E576" s="67"/>
      <c r="F576" s="69"/>
      <c r="G576" s="67"/>
      <c r="H576" s="69"/>
      <c r="I576" s="67"/>
      <c r="J576" s="67"/>
      <c r="K576" s="68" t="str">
        <f>IFERROR(VLOOKUP(TPI[[#This Row],[Codigo del Sector]],[10]!SEC[#Data],2,FALSE),"")</f>
        <v/>
      </c>
      <c r="L576" s="69"/>
      <c r="M576" s="67"/>
      <c r="N576" s="70" t="str">
        <f>IFERROR(VLOOKUP(TPI[[#This Row],[Código del Programa]],[10]!PROG[#Data],2,FALSE),"")</f>
        <v/>
      </c>
      <c r="O576" s="67"/>
      <c r="P576" s="68" t="str">
        <f>IFERROR(VLOOKUP(TPI[[#This Row],[Codigo Producto]],[10]!PROD[#Data],2,FALSE),"")</f>
        <v/>
      </c>
      <c r="Q576" s="67"/>
      <c r="R576" s="68" t="str">
        <f>IFERROR(VLOOKUP(TPI[[#This Row],[Codigo Indicador de Producto]],[10]!IP[#Data],2,FALSE),"")</f>
        <v/>
      </c>
      <c r="S576" s="69"/>
      <c r="T576" s="69"/>
      <c r="U576" s="69"/>
      <c r="V576" s="69"/>
      <c r="W576" s="69"/>
      <c r="X576" s="67"/>
      <c r="Y576" s="67"/>
      <c r="Z576" s="67"/>
      <c r="AA576" s="67"/>
      <c r="AB576" s="67"/>
      <c r="AC576" s="71"/>
      <c r="AD576" s="71"/>
      <c r="AE576" s="71"/>
      <c r="AF576" s="71"/>
      <c r="AG576" s="69"/>
    </row>
    <row r="577" spans="1:33" ht="12.75" customHeight="1" x14ac:dyDescent="0.3">
      <c r="A577" s="67"/>
      <c r="B577" s="68" t="str">
        <f>IFERROR(VLOOKUP(TPI[[#This Row],[Código del Municipio]],[10]!Tabla2[#Data],2,FALSE),"")</f>
        <v/>
      </c>
      <c r="C577" s="69"/>
      <c r="D577" s="69"/>
      <c r="E577" s="67"/>
      <c r="F577" s="69"/>
      <c r="G577" s="67"/>
      <c r="H577" s="69"/>
      <c r="I577" s="67"/>
      <c r="J577" s="67"/>
      <c r="K577" s="68" t="str">
        <f>IFERROR(VLOOKUP(TPI[[#This Row],[Codigo del Sector]],[10]!SEC[#Data],2,FALSE),"")</f>
        <v/>
      </c>
      <c r="L577" s="69"/>
      <c r="M577" s="67"/>
      <c r="N577" s="70" t="str">
        <f>IFERROR(VLOOKUP(TPI[[#This Row],[Código del Programa]],[10]!PROG[#Data],2,FALSE),"")</f>
        <v/>
      </c>
      <c r="O577" s="67"/>
      <c r="P577" s="68" t="str">
        <f>IFERROR(VLOOKUP(TPI[[#This Row],[Codigo Producto]],[10]!PROD[#Data],2,FALSE),"")</f>
        <v/>
      </c>
      <c r="Q577" s="67"/>
      <c r="R577" s="68" t="str">
        <f>IFERROR(VLOOKUP(TPI[[#This Row],[Codigo Indicador de Producto]],[10]!IP[#Data],2,FALSE),"")</f>
        <v/>
      </c>
      <c r="S577" s="69"/>
      <c r="T577" s="69"/>
      <c r="U577" s="69"/>
      <c r="V577" s="69"/>
      <c r="W577" s="69"/>
      <c r="X577" s="67"/>
      <c r="Y577" s="67"/>
      <c r="Z577" s="67"/>
      <c r="AA577" s="67"/>
      <c r="AB577" s="67"/>
      <c r="AC577" s="71"/>
      <c r="AD577" s="71"/>
      <c r="AE577" s="71"/>
      <c r="AF577" s="71"/>
      <c r="AG577" s="69"/>
    </row>
    <row r="578" spans="1:33" ht="12.75" customHeight="1" x14ac:dyDescent="0.3">
      <c r="A578" s="67"/>
      <c r="B578" s="68" t="str">
        <f>IFERROR(VLOOKUP(TPI[[#This Row],[Código del Municipio]],[10]!Tabla2[#Data],2,FALSE),"")</f>
        <v/>
      </c>
      <c r="C578" s="69"/>
      <c r="D578" s="69"/>
      <c r="E578" s="67"/>
      <c r="F578" s="69"/>
      <c r="G578" s="67"/>
      <c r="H578" s="69"/>
      <c r="I578" s="67"/>
      <c r="J578" s="67"/>
      <c r="K578" s="68" t="str">
        <f>IFERROR(VLOOKUP(TPI[[#This Row],[Codigo del Sector]],[10]!SEC[#Data],2,FALSE),"")</f>
        <v/>
      </c>
      <c r="L578" s="69"/>
      <c r="M578" s="67"/>
      <c r="N578" s="70" t="str">
        <f>IFERROR(VLOOKUP(TPI[[#This Row],[Código del Programa]],[10]!PROG[#Data],2,FALSE),"")</f>
        <v/>
      </c>
      <c r="O578" s="67"/>
      <c r="P578" s="68" t="str">
        <f>IFERROR(VLOOKUP(TPI[[#This Row],[Codigo Producto]],[10]!PROD[#Data],2,FALSE),"")</f>
        <v/>
      </c>
      <c r="Q578" s="67"/>
      <c r="R578" s="68" t="str">
        <f>IFERROR(VLOOKUP(TPI[[#This Row],[Codigo Indicador de Producto]],[10]!IP[#Data],2,FALSE),"")</f>
        <v/>
      </c>
      <c r="S578" s="69"/>
      <c r="T578" s="69"/>
      <c r="U578" s="69"/>
      <c r="V578" s="69"/>
      <c r="W578" s="69"/>
      <c r="X578" s="67"/>
      <c r="Y578" s="67"/>
      <c r="Z578" s="67"/>
      <c r="AA578" s="67"/>
      <c r="AB578" s="67"/>
      <c r="AC578" s="71"/>
      <c r="AD578" s="71"/>
      <c r="AE578" s="71"/>
      <c r="AF578" s="71"/>
      <c r="AG578" s="69"/>
    </row>
    <row r="579" spans="1:33" ht="12.75" customHeight="1" x14ac:dyDescent="0.3">
      <c r="A579" s="67"/>
      <c r="B579" s="68" t="str">
        <f>IFERROR(VLOOKUP(TPI[[#This Row],[Código del Municipio]],[10]!Tabla2[#Data],2,FALSE),"")</f>
        <v/>
      </c>
      <c r="C579" s="69"/>
      <c r="D579" s="69"/>
      <c r="E579" s="67"/>
      <c r="F579" s="69"/>
      <c r="G579" s="67"/>
      <c r="H579" s="69"/>
      <c r="I579" s="67"/>
      <c r="J579" s="67"/>
      <c r="K579" s="68" t="str">
        <f>IFERROR(VLOOKUP(TPI[[#This Row],[Codigo del Sector]],[10]!SEC[#Data],2,FALSE),"")</f>
        <v/>
      </c>
      <c r="L579" s="69"/>
      <c r="M579" s="67"/>
      <c r="N579" s="70" t="str">
        <f>IFERROR(VLOOKUP(TPI[[#This Row],[Código del Programa]],[10]!PROG[#Data],2,FALSE),"")</f>
        <v/>
      </c>
      <c r="O579" s="67"/>
      <c r="P579" s="68" t="str">
        <f>IFERROR(VLOOKUP(TPI[[#This Row],[Codigo Producto]],[10]!PROD[#Data],2,FALSE),"")</f>
        <v/>
      </c>
      <c r="Q579" s="67"/>
      <c r="R579" s="68" t="str">
        <f>IFERROR(VLOOKUP(TPI[[#This Row],[Codigo Indicador de Producto]],[10]!IP[#Data],2,FALSE),"")</f>
        <v/>
      </c>
      <c r="S579" s="69"/>
      <c r="T579" s="69"/>
      <c r="U579" s="69"/>
      <c r="V579" s="69"/>
      <c r="W579" s="69"/>
      <c r="X579" s="67"/>
      <c r="Y579" s="67"/>
      <c r="Z579" s="67"/>
      <c r="AA579" s="67"/>
      <c r="AB579" s="67"/>
      <c r="AC579" s="71"/>
      <c r="AD579" s="71"/>
      <c r="AE579" s="71"/>
      <c r="AF579" s="71"/>
      <c r="AG579" s="69"/>
    </row>
    <row r="580" spans="1:33" ht="12.75" customHeight="1" x14ac:dyDescent="0.3">
      <c r="A580" s="67"/>
      <c r="B580" s="68" t="str">
        <f>IFERROR(VLOOKUP(TPI[[#This Row],[Código del Municipio]],[10]!Tabla2[#Data],2,FALSE),"")</f>
        <v/>
      </c>
      <c r="C580" s="69"/>
      <c r="D580" s="69"/>
      <c r="E580" s="67"/>
      <c r="F580" s="69"/>
      <c r="G580" s="67"/>
      <c r="H580" s="69"/>
      <c r="I580" s="67"/>
      <c r="J580" s="67"/>
      <c r="K580" s="68" t="str">
        <f>IFERROR(VLOOKUP(TPI[[#This Row],[Codigo del Sector]],[10]!SEC[#Data],2,FALSE),"")</f>
        <v/>
      </c>
      <c r="L580" s="69"/>
      <c r="M580" s="67"/>
      <c r="N580" s="70" t="str">
        <f>IFERROR(VLOOKUP(TPI[[#This Row],[Código del Programa]],[10]!PROG[#Data],2,FALSE),"")</f>
        <v/>
      </c>
      <c r="O580" s="67"/>
      <c r="P580" s="68" t="str">
        <f>IFERROR(VLOOKUP(TPI[[#This Row],[Codigo Producto]],[10]!PROD[#Data],2,FALSE),"")</f>
        <v/>
      </c>
      <c r="Q580" s="67"/>
      <c r="R580" s="68" t="str">
        <f>IFERROR(VLOOKUP(TPI[[#This Row],[Codigo Indicador de Producto]],[10]!IP[#Data],2,FALSE),"")</f>
        <v/>
      </c>
      <c r="S580" s="69"/>
      <c r="T580" s="69"/>
      <c r="U580" s="69"/>
      <c r="V580" s="69"/>
      <c r="W580" s="69"/>
      <c r="X580" s="67"/>
      <c r="Y580" s="67"/>
      <c r="Z580" s="67"/>
      <c r="AA580" s="67"/>
      <c r="AB580" s="67"/>
      <c r="AC580" s="71"/>
      <c r="AD580" s="71"/>
      <c r="AE580" s="71"/>
      <c r="AF580" s="71"/>
      <c r="AG580" s="69"/>
    </row>
    <row r="581" spans="1:33" ht="12.75" customHeight="1" x14ac:dyDescent="0.3">
      <c r="A581" s="67"/>
      <c r="B581" s="68" t="str">
        <f>IFERROR(VLOOKUP(TPI[[#This Row],[Código del Municipio]],[10]!Tabla2[#Data],2,FALSE),"")</f>
        <v/>
      </c>
      <c r="C581" s="69"/>
      <c r="D581" s="69"/>
      <c r="E581" s="67"/>
      <c r="F581" s="69"/>
      <c r="G581" s="67"/>
      <c r="H581" s="69"/>
      <c r="I581" s="67"/>
      <c r="J581" s="67"/>
      <c r="K581" s="68" t="str">
        <f>IFERROR(VLOOKUP(TPI[[#This Row],[Codigo del Sector]],[10]!SEC[#Data],2,FALSE),"")</f>
        <v/>
      </c>
      <c r="L581" s="69"/>
      <c r="M581" s="67"/>
      <c r="N581" s="70" t="str">
        <f>IFERROR(VLOOKUP(TPI[[#This Row],[Código del Programa]],[10]!PROG[#Data],2,FALSE),"")</f>
        <v/>
      </c>
      <c r="O581" s="67"/>
      <c r="P581" s="68" t="str">
        <f>IFERROR(VLOOKUP(TPI[[#This Row],[Codigo Producto]],[10]!PROD[#Data],2,FALSE),"")</f>
        <v/>
      </c>
      <c r="Q581" s="67"/>
      <c r="R581" s="68" t="str">
        <f>IFERROR(VLOOKUP(TPI[[#This Row],[Codigo Indicador de Producto]],[10]!IP[#Data],2,FALSE),"")</f>
        <v/>
      </c>
      <c r="S581" s="69"/>
      <c r="T581" s="69"/>
      <c r="U581" s="69"/>
      <c r="V581" s="69"/>
      <c r="W581" s="69"/>
      <c r="X581" s="67"/>
      <c r="Y581" s="67"/>
      <c r="Z581" s="67"/>
      <c r="AA581" s="67"/>
      <c r="AB581" s="67"/>
      <c r="AC581" s="71"/>
      <c r="AD581" s="71"/>
      <c r="AE581" s="71"/>
      <c r="AF581" s="71"/>
      <c r="AG581" s="69"/>
    </row>
    <row r="582" spans="1:33" ht="12.75" customHeight="1" x14ac:dyDescent="0.3">
      <c r="A582" s="67"/>
      <c r="B582" s="68" t="str">
        <f>IFERROR(VLOOKUP(TPI[[#This Row],[Código del Municipio]],[10]!Tabla2[#Data],2,FALSE),"")</f>
        <v/>
      </c>
      <c r="C582" s="69"/>
      <c r="D582" s="69"/>
      <c r="E582" s="67"/>
      <c r="F582" s="69"/>
      <c r="G582" s="67"/>
      <c r="H582" s="69"/>
      <c r="I582" s="67"/>
      <c r="J582" s="67"/>
      <c r="K582" s="68" t="str">
        <f>IFERROR(VLOOKUP(TPI[[#This Row],[Codigo del Sector]],[10]!SEC[#Data],2,FALSE),"")</f>
        <v/>
      </c>
      <c r="L582" s="69"/>
      <c r="M582" s="67"/>
      <c r="N582" s="70" t="str">
        <f>IFERROR(VLOOKUP(TPI[[#This Row],[Código del Programa]],[10]!PROG[#Data],2,FALSE),"")</f>
        <v/>
      </c>
      <c r="O582" s="67"/>
      <c r="P582" s="68" t="str">
        <f>IFERROR(VLOOKUP(TPI[[#This Row],[Codigo Producto]],[10]!PROD[#Data],2,FALSE),"")</f>
        <v/>
      </c>
      <c r="Q582" s="67"/>
      <c r="R582" s="68" t="str">
        <f>IFERROR(VLOOKUP(TPI[[#This Row],[Codigo Indicador de Producto]],[10]!IP[#Data],2,FALSE),"")</f>
        <v/>
      </c>
      <c r="S582" s="69"/>
      <c r="T582" s="69"/>
      <c r="U582" s="69"/>
      <c r="V582" s="69"/>
      <c r="W582" s="69"/>
      <c r="X582" s="67"/>
      <c r="Y582" s="67"/>
      <c r="Z582" s="67"/>
      <c r="AA582" s="67"/>
      <c r="AB582" s="67"/>
      <c r="AC582" s="71"/>
      <c r="AD582" s="71"/>
      <c r="AE582" s="71"/>
      <c r="AF582" s="71"/>
      <c r="AG582" s="69"/>
    </row>
    <row r="583" spans="1:33" ht="12.75" customHeight="1" x14ac:dyDescent="0.3">
      <c r="A583" s="67"/>
      <c r="B583" s="68" t="str">
        <f>IFERROR(VLOOKUP(TPI[[#This Row],[Código del Municipio]],[10]!Tabla2[#Data],2,FALSE),"")</f>
        <v/>
      </c>
      <c r="C583" s="69"/>
      <c r="D583" s="69"/>
      <c r="E583" s="67"/>
      <c r="F583" s="69"/>
      <c r="G583" s="67"/>
      <c r="H583" s="69"/>
      <c r="I583" s="67"/>
      <c r="J583" s="67"/>
      <c r="K583" s="68" t="str">
        <f>IFERROR(VLOOKUP(TPI[[#This Row],[Codigo del Sector]],[10]!SEC[#Data],2,FALSE),"")</f>
        <v/>
      </c>
      <c r="L583" s="69"/>
      <c r="M583" s="67"/>
      <c r="N583" s="70" t="str">
        <f>IFERROR(VLOOKUP(TPI[[#This Row],[Código del Programa]],[10]!PROG[#Data],2,FALSE),"")</f>
        <v/>
      </c>
      <c r="O583" s="67"/>
      <c r="P583" s="68" t="str">
        <f>IFERROR(VLOOKUP(TPI[[#This Row],[Codigo Producto]],[10]!PROD[#Data],2,FALSE),"")</f>
        <v/>
      </c>
      <c r="Q583" s="67"/>
      <c r="R583" s="68" t="str">
        <f>IFERROR(VLOOKUP(TPI[[#This Row],[Codigo Indicador de Producto]],[10]!IP[#Data],2,FALSE),"")</f>
        <v/>
      </c>
      <c r="S583" s="69"/>
      <c r="T583" s="69"/>
      <c r="U583" s="69"/>
      <c r="V583" s="69"/>
      <c r="W583" s="69"/>
      <c r="X583" s="67"/>
      <c r="Y583" s="67"/>
      <c r="Z583" s="67"/>
      <c r="AA583" s="67"/>
      <c r="AB583" s="67"/>
      <c r="AC583" s="71"/>
      <c r="AD583" s="71"/>
      <c r="AE583" s="71"/>
      <c r="AF583" s="71"/>
      <c r="AG583" s="69"/>
    </row>
    <row r="584" spans="1:33" ht="12.75" customHeight="1" x14ac:dyDescent="0.3">
      <c r="A584" s="67"/>
      <c r="B584" s="68" t="str">
        <f>IFERROR(VLOOKUP(TPI[[#This Row],[Código del Municipio]],[10]!Tabla2[#Data],2,FALSE),"")</f>
        <v/>
      </c>
      <c r="C584" s="69"/>
      <c r="D584" s="69"/>
      <c r="E584" s="67"/>
      <c r="F584" s="69"/>
      <c r="G584" s="67"/>
      <c r="H584" s="69"/>
      <c r="I584" s="67"/>
      <c r="J584" s="67"/>
      <c r="K584" s="68" t="str">
        <f>IFERROR(VLOOKUP(TPI[[#This Row],[Codigo del Sector]],[10]!SEC[#Data],2,FALSE),"")</f>
        <v/>
      </c>
      <c r="L584" s="69"/>
      <c r="M584" s="67"/>
      <c r="N584" s="70" t="str">
        <f>IFERROR(VLOOKUP(TPI[[#This Row],[Código del Programa]],[10]!PROG[#Data],2,FALSE),"")</f>
        <v/>
      </c>
      <c r="O584" s="67"/>
      <c r="P584" s="68" t="str">
        <f>IFERROR(VLOOKUP(TPI[[#This Row],[Codigo Producto]],[10]!PROD[#Data],2,FALSE),"")</f>
        <v/>
      </c>
      <c r="Q584" s="67"/>
      <c r="R584" s="68" t="str">
        <f>IFERROR(VLOOKUP(TPI[[#This Row],[Codigo Indicador de Producto]],[10]!IP[#Data],2,FALSE),"")</f>
        <v/>
      </c>
      <c r="S584" s="69"/>
      <c r="T584" s="69"/>
      <c r="U584" s="69"/>
      <c r="V584" s="69"/>
      <c r="W584" s="69"/>
      <c r="X584" s="67"/>
      <c r="Y584" s="67"/>
      <c r="Z584" s="67"/>
      <c r="AA584" s="67"/>
      <c r="AB584" s="67"/>
      <c r="AC584" s="71"/>
      <c r="AD584" s="71"/>
      <c r="AE584" s="71"/>
      <c r="AF584" s="71"/>
      <c r="AG584" s="69"/>
    </row>
    <row r="585" spans="1:33" ht="12.75" customHeight="1" x14ac:dyDescent="0.3">
      <c r="A585" s="67"/>
      <c r="B585" s="68" t="str">
        <f>IFERROR(VLOOKUP(TPI[[#This Row],[Código del Municipio]],[10]!Tabla2[#Data],2,FALSE),"")</f>
        <v/>
      </c>
      <c r="C585" s="69"/>
      <c r="D585" s="69"/>
      <c r="E585" s="67"/>
      <c r="F585" s="69"/>
      <c r="G585" s="67"/>
      <c r="H585" s="69"/>
      <c r="I585" s="67"/>
      <c r="J585" s="67"/>
      <c r="K585" s="68" t="str">
        <f>IFERROR(VLOOKUP(TPI[[#This Row],[Codigo del Sector]],[10]!SEC[#Data],2,FALSE),"")</f>
        <v/>
      </c>
      <c r="L585" s="69"/>
      <c r="M585" s="67"/>
      <c r="N585" s="70" t="str">
        <f>IFERROR(VLOOKUP(TPI[[#This Row],[Código del Programa]],[10]!PROG[#Data],2,FALSE),"")</f>
        <v/>
      </c>
      <c r="O585" s="67"/>
      <c r="P585" s="68" t="str">
        <f>IFERROR(VLOOKUP(TPI[[#This Row],[Codigo Producto]],[10]!PROD[#Data],2,FALSE),"")</f>
        <v/>
      </c>
      <c r="Q585" s="67"/>
      <c r="R585" s="68" t="str">
        <f>IFERROR(VLOOKUP(TPI[[#This Row],[Codigo Indicador de Producto]],[10]!IP[#Data],2,FALSE),"")</f>
        <v/>
      </c>
      <c r="S585" s="69"/>
      <c r="T585" s="69"/>
      <c r="U585" s="69"/>
      <c r="V585" s="69"/>
      <c r="W585" s="69"/>
      <c r="X585" s="67"/>
      <c r="Y585" s="67"/>
      <c r="Z585" s="67"/>
      <c r="AA585" s="67"/>
      <c r="AB585" s="67"/>
      <c r="AC585" s="71"/>
      <c r="AD585" s="71"/>
      <c r="AE585" s="71"/>
      <c r="AF585" s="71"/>
      <c r="AG585" s="69"/>
    </row>
    <row r="586" spans="1:33" ht="12.75" customHeight="1" x14ac:dyDescent="0.3">
      <c r="A586" s="67"/>
      <c r="B586" s="68" t="str">
        <f>IFERROR(VLOOKUP(TPI[[#This Row],[Código del Municipio]],[10]!Tabla2[#Data],2,FALSE),"")</f>
        <v/>
      </c>
      <c r="C586" s="69"/>
      <c r="D586" s="69"/>
      <c r="E586" s="67"/>
      <c r="F586" s="69"/>
      <c r="G586" s="67"/>
      <c r="H586" s="69"/>
      <c r="I586" s="67"/>
      <c r="J586" s="67"/>
      <c r="K586" s="68" t="str">
        <f>IFERROR(VLOOKUP(TPI[[#This Row],[Codigo del Sector]],[10]!SEC[#Data],2,FALSE),"")</f>
        <v/>
      </c>
      <c r="L586" s="69"/>
      <c r="M586" s="67"/>
      <c r="N586" s="70" t="str">
        <f>IFERROR(VLOOKUP(TPI[[#This Row],[Código del Programa]],[10]!PROG[#Data],2,FALSE),"")</f>
        <v/>
      </c>
      <c r="O586" s="67"/>
      <c r="P586" s="68" t="str">
        <f>IFERROR(VLOOKUP(TPI[[#This Row],[Codigo Producto]],[10]!PROD[#Data],2,FALSE),"")</f>
        <v/>
      </c>
      <c r="Q586" s="67"/>
      <c r="R586" s="68" t="str">
        <f>IFERROR(VLOOKUP(TPI[[#This Row],[Codigo Indicador de Producto]],[10]!IP[#Data],2,FALSE),"")</f>
        <v/>
      </c>
      <c r="S586" s="69"/>
      <c r="T586" s="69"/>
      <c r="U586" s="69"/>
      <c r="V586" s="69"/>
      <c r="W586" s="69"/>
      <c r="X586" s="67"/>
      <c r="Y586" s="67"/>
      <c r="Z586" s="67"/>
      <c r="AA586" s="67"/>
      <c r="AB586" s="67"/>
      <c r="AC586" s="71"/>
      <c r="AD586" s="71"/>
      <c r="AE586" s="71"/>
      <c r="AF586" s="71"/>
      <c r="AG586" s="69"/>
    </row>
    <row r="587" spans="1:33" ht="12.75" customHeight="1" x14ac:dyDescent="0.3">
      <c r="A587" s="67"/>
      <c r="B587" s="68" t="str">
        <f>IFERROR(VLOOKUP(TPI[[#This Row],[Código del Municipio]],[10]!Tabla2[#Data],2,FALSE),"")</f>
        <v/>
      </c>
      <c r="C587" s="69"/>
      <c r="D587" s="69"/>
      <c r="E587" s="67"/>
      <c r="F587" s="69"/>
      <c r="G587" s="67"/>
      <c r="H587" s="69"/>
      <c r="I587" s="67"/>
      <c r="J587" s="67"/>
      <c r="K587" s="68" t="str">
        <f>IFERROR(VLOOKUP(TPI[[#This Row],[Codigo del Sector]],[10]!SEC[#Data],2,FALSE),"")</f>
        <v/>
      </c>
      <c r="L587" s="69"/>
      <c r="M587" s="67"/>
      <c r="N587" s="70" t="str">
        <f>IFERROR(VLOOKUP(TPI[[#This Row],[Código del Programa]],[10]!PROG[#Data],2,FALSE),"")</f>
        <v/>
      </c>
      <c r="O587" s="67"/>
      <c r="P587" s="68" t="str">
        <f>IFERROR(VLOOKUP(TPI[[#This Row],[Codigo Producto]],[10]!PROD[#Data],2,FALSE),"")</f>
        <v/>
      </c>
      <c r="Q587" s="67"/>
      <c r="R587" s="68" t="str">
        <f>IFERROR(VLOOKUP(TPI[[#This Row],[Codigo Indicador de Producto]],[10]!IP[#Data],2,FALSE),"")</f>
        <v/>
      </c>
      <c r="S587" s="69"/>
      <c r="T587" s="69"/>
      <c r="U587" s="69"/>
      <c r="V587" s="69"/>
      <c r="W587" s="69"/>
      <c r="X587" s="67"/>
      <c r="Y587" s="67"/>
      <c r="Z587" s="67"/>
      <c r="AA587" s="67"/>
      <c r="AB587" s="67"/>
      <c r="AC587" s="71"/>
      <c r="AD587" s="71"/>
      <c r="AE587" s="71"/>
      <c r="AF587" s="71"/>
      <c r="AG587" s="69"/>
    </row>
    <row r="588" spans="1:33" ht="12.75" customHeight="1" x14ac:dyDescent="0.3">
      <c r="A588" s="67"/>
      <c r="B588" s="68" t="str">
        <f>IFERROR(VLOOKUP(TPI[[#This Row],[Código del Municipio]],[10]!Tabla2[#Data],2,FALSE),"")</f>
        <v/>
      </c>
      <c r="C588" s="69"/>
      <c r="D588" s="69"/>
      <c r="E588" s="67"/>
      <c r="F588" s="69"/>
      <c r="G588" s="67"/>
      <c r="H588" s="69"/>
      <c r="I588" s="67"/>
      <c r="J588" s="67"/>
      <c r="K588" s="68" t="str">
        <f>IFERROR(VLOOKUP(TPI[[#This Row],[Codigo del Sector]],[10]!SEC[#Data],2,FALSE),"")</f>
        <v/>
      </c>
      <c r="L588" s="69"/>
      <c r="M588" s="67"/>
      <c r="N588" s="70" t="str">
        <f>IFERROR(VLOOKUP(TPI[[#This Row],[Código del Programa]],[10]!PROG[#Data],2,FALSE),"")</f>
        <v/>
      </c>
      <c r="O588" s="67"/>
      <c r="P588" s="68" t="str">
        <f>IFERROR(VLOOKUP(TPI[[#This Row],[Codigo Producto]],[10]!PROD[#Data],2,FALSE),"")</f>
        <v/>
      </c>
      <c r="Q588" s="67"/>
      <c r="R588" s="68" t="str">
        <f>IFERROR(VLOOKUP(TPI[[#This Row],[Codigo Indicador de Producto]],[10]!IP[#Data],2,FALSE),"")</f>
        <v/>
      </c>
      <c r="S588" s="69"/>
      <c r="T588" s="69"/>
      <c r="U588" s="69"/>
      <c r="V588" s="69"/>
      <c r="W588" s="69"/>
      <c r="X588" s="67"/>
      <c r="Y588" s="67"/>
      <c r="Z588" s="67"/>
      <c r="AA588" s="67"/>
      <c r="AB588" s="67"/>
      <c r="AC588" s="71"/>
      <c r="AD588" s="71"/>
      <c r="AE588" s="71"/>
      <c r="AF588" s="71"/>
      <c r="AG588" s="69"/>
    </row>
    <row r="589" spans="1:33" ht="12.75" customHeight="1" x14ac:dyDescent="0.3">
      <c r="A589" s="67"/>
      <c r="B589" s="68" t="str">
        <f>IFERROR(VLOOKUP(TPI[[#This Row],[Código del Municipio]],[10]!Tabla2[#Data],2,FALSE),"")</f>
        <v/>
      </c>
      <c r="C589" s="69"/>
      <c r="D589" s="69"/>
      <c r="E589" s="67"/>
      <c r="F589" s="69"/>
      <c r="G589" s="67"/>
      <c r="H589" s="69"/>
      <c r="I589" s="67"/>
      <c r="J589" s="67"/>
      <c r="K589" s="68" t="str">
        <f>IFERROR(VLOOKUP(TPI[[#This Row],[Codigo del Sector]],[10]!SEC[#Data],2,FALSE),"")</f>
        <v/>
      </c>
      <c r="L589" s="69"/>
      <c r="M589" s="67"/>
      <c r="N589" s="70" t="str">
        <f>IFERROR(VLOOKUP(TPI[[#This Row],[Código del Programa]],[10]!PROG[#Data],2,FALSE),"")</f>
        <v/>
      </c>
      <c r="O589" s="67"/>
      <c r="P589" s="68" t="str">
        <f>IFERROR(VLOOKUP(TPI[[#This Row],[Codigo Producto]],[10]!PROD[#Data],2,FALSE),"")</f>
        <v/>
      </c>
      <c r="Q589" s="67"/>
      <c r="R589" s="68" t="str">
        <f>IFERROR(VLOOKUP(TPI[[#This Row],[Codigo Indicador de Producto]],[10]!IP[#Data],2,FALSE),"")</f>
        <v/>
      </c>
      <c r="S589" s="69"/>
      <c r="T589" s="69"/>
      <c r="U589" s="69"/>
      <c r="V589" s="69"/>
      <c r="W589" s="69"/>
      <c r="X589" s="67"/>
      <c r="Y589" s="67"/>
      <c r="Z589" s="67"/>
      <c r="AA589" s="67"/>
      <c r="AB589" s="67"/>
      <c r="AC589" s="71"/>
      <c r="AD589" s="71"/>
      <c r="AE589" s="71"/>
      <c r="AF589" s="71"/>
      <c r="AG589" s="69"/>
    </row>
    <row r="590" spans="1:33" ht="12.75" customHeight="1" x14ac:dyDescent="0.3">
      <c r="A590" s="67"/>
      <c r="B590" s="68" t="str">
        <f>IFERROR(VLOOKUP(TPI[[#This Row],[Código del Municipio]],[10]!Tabla2[#Data],2,FALSE),"")</f>
        <v/>
      </c>
      <c r="C590" s="69"/>
      <c r="D590" s="69"/>
      <c r="E590" s="67"/>
      <c r="F590" s="69"/>
      <c r="G590" s="67"/>
      <c r="H590" s="69"/>
      <c r="I590" s="67"/>
      <c r="J590" s="67"/>
      <c r="K590" s="68" t="str">
        <f>IFERROR(VLOOKUP(TPI[[#This Row],[Codigo del Sector]],[10]!SEC[#Data],2,FALSE),"")</f>
        <v/>
      </c>
      <c r="L590" s="69"/>
      <c r="M590" s="67"/>
      <c r="N590" s="70" t="str">
        <f>IFERROR(VLOOKUP(TPI[[#This Row],[Código del Programa]],[10]!PROG[#Data],2,FALSE),"")</f>
        <v/>
      </c>
      <c r="O590" s="67"/>
      <c r="P590" s="68" t="str">
        <f>IFERROR(VLOOKUP(TPI[[#This Row],[Codigo Producto]],[10]!PROD[#Data],2,FALSE),"")</f>
        <v/>
      </c>
      <c r="Q590" s="67"/>
      <c r="R590" s="68" t="str">
        <f>IFERROR(VLOOKUP(TPI[[#This Row],[Codigo Indicador de Producto]],[10]!IP[#Data],2,FALSE),"")</f>
        <v/>
      </c>
      <c r="S590" s="69"/>
      <c r="T590" s="69"/>
      <c r="U590" s="69"/>
      <c r="V590" s="69"/>
      <c r="W590" s="69"/>
      <c r="X590" s="67"/>
      <c r="Y590" s="67"/>
      <c r="Z590" s="67"/>
      <c r="AA590" s="67"/>
      <c r="AB590" s="67"/>
      <c r="AC590" s="71"/>
      <c r="AD590" s="71"/>
      <c r="AE590" s="71"/>
      <c r="AF590" s="71"/>
      <c r="AG590" s="69"/>
    </row>
    <row r="591" spans="1:33" ht="12.75" customHeight="1" x14ac:dyDescent="0.3">
      <c r="A591" s="67"/>
      <c r="B591" s="68" t="str">
        <f>IFERROR(VLOOKUP(TPI[[#This Row],[Código del Municipio]],[10]!Tabla2[#Data],2,FALSE),"")</f>
        <v/>
      </c>
      <c r="C591" s="69"/>
      <c r="D591" s="69"/>
      <c r="E591" s="67"/>
      <c r="F591" s="69"/>
      <c r="G591" s="67"/>
      <c r="H591" s="69"/>
      <c r="I591" s="67"/>
      <c r="J591" s="67"/>
      <c r="K591" s="68" t="str">
        <f>IFERROR(VLOOKUP(TPI[[#This Row],[Codigo del Sector]],[10]!SEC[#Data],2,FALSE),"")</f>
        <v/>
      </c>
      <c r="L591" s="69"/>
      <c r="M591" s="67"/>
      <c r="N591" s="70" t="str">
        <f>IFERROR(VLOOKUP(TPI[[#This Row],[Código del Programa]],[10]!PROG[#Data],2,FALSE),"")</f>
        <v/>
      </c>
      <c r="O591" s="67"/>
      <c r="P591" s="68" t="str">
        <f>IFERROR(VLOOKUP(TPI[[#This Row],[Codigo Producto]],[10]!PROD[#Data],2,FALSE),"")</f>
        <v/>
      </c>
      <c r="Q591" s="67"/>
      <c r="R591" s="68" t="str">
        <f>IFERROR(VLOOKUP(TPI[[#This Row],[Codigo Indicador de Producto]],[10]!IP[#Data],2,FALSE),"")</f>
        <v/>
      </c>
      <c r="S591" s="69"/>
      <c r="T591" s="69"/>
      <c r="U591" s="69"/>
      <c r="V591" s="69"/>
      <c r="W591" s="69"/>
      <c r="X591" s="67"/>
      <c r="Y591" s="67"/>
      <c r="Z591" s="67"/>
      <c r="AA591" s="67"/>
      <c r="AB591" s="67"/>
      <c r="AC591" s="71"/>
      <c r="AD591" s="71"/>
      <c r="AE591" s="71"/>
      <c r="AF591" s="71"/>
      <c r="AG591" s="69"/>
    </row>
    <row r="592" spans="1:33" ht="12.75" customHeight="1" x14ac:dyDescent="0.3">
      <c r="A592" s="67"/>
      <c r="B592" s="68" t="str">
        <f>IFERROR(VLOOKUP(TPI[[#This Row],[Código del Municipio]],[10]!Tabla2[#Data],2,FALSE),"")</f>
        <v/>
      </c>
      <c r="C592" s="69"/>
      <c r="D592" s="69"/>
      <c r="E592" s="67"/>
      <c r="F592" s="69"/>
      <c r="G592" s="67"/>
      <c r="H592" s="69"/>
      <c r="I592" s="67"/>
      <c r="J592" s="67"/>
      <c r="K592" s="68" t="str">
        <f>IFERROR(VLOOKUP(TPI[[#This Row],[Codigo del Sector]],[10]!SEC[#Data],2,FALSE),"")</f>
        <v/>
      </c>
      <c r="L592" s="69"/>
      <c r="M592" s="67"/>
      <c r="N592" s="70" t="str">
        <f>IFERROR(VLOOKUP(TPI[[#This Row],[Código del Programa]],[10]!PROG[#Data],2,FALSE),"")</f>
        <v/>
      </c>
      <c r="O592" s="67"/>
      <c r="P592" s="68" t="str">
        <f>IFERROR(VLOOKUP(TPI[[#This Row],[Codigo Producto]],[10]!PROD[#Data],2,FALSE),"")</f>
        <v/>
      </c>
      <c r="Q592" s="67"/>
      <c r="R592" s="68" t="str">
        <f>IFERROR(VLOOKUP(TPI[[#This Row],[Codigo Indicador de Producto]],[10]!IP[#Data],2,FALSE),"")</f>
        <v/>
      </c>
      <c r="S592" s="69"/>
      <c r="T592" s="69"/>
      <c r="U592" s="69"/>
      <c r="V592" s="69"/>
      <c r="W592" s="69"/>
      <c r="X592" s="67"/>
      <c r="Y592" s="67"/>
      <c r="Z592" s="67"/>
      <c r="AA592" s="67"/>
      <c r="AB592" s="67"/>
      <c r="AC592" s="71"/>
      <c r="AD592" s="71"/>
      <c r="AE592" s="71"/>
      <c r="AF592" s="71"/>
      <c r="AG592" s="69"/>
    </row>
    <row r="593" spans="1:33" ht="12.75" customHeight="1" x14ac:dyDescent="0.3">
      <c r="A593" s="67"/>
      <c r="B593" s="68" t="str">
        <f>IFERROR(VLOOKUP(TPI[[#This Row],[Código del Municipio]],[10]!Tabla2[#Data],2,FALSE),"")</f>
        <v/>
      </c>
      <c r="C593" s="69"/>
      <c r="D593" s="69"/>
      <c r="E593" s="67"/>
      <c r="F593" s="69"/>
      <c r="G593" s="67"/>
      <c r="H593" s="69"/>
      <c r="I593" s="67"/>
      <c r="J593" s="67"/>
      <c r="K593" s="68" t="str">
        <f>IFERROR(VLOOKUP(TPI[[#This Row],[Codigo del Sector]],[10]!SEC[#Data],2,FALSE),"")</f>
        <v/>
      </c>
      <c r="L593" s="69"/>
      <c r="M593" s="67"/>
      <c r="N593" s="70" t="str">
        <f>IFERROR(VLOOKUP(TPI[[#This Row],[Código del Programa]],[10]!PROG[#Data],2,FALSE),"")</f>
        <v/>
      </c>
      <c r="O593" s="67"/>
      <c r="P593" s="68" t="str">
        <f>IFERROR(VLOOKUP(TPI[[#This Row],[Codigo Producto]],[10]!PROD[#Data],2,FALSE),"")</f>
        <v/>
      </c>
      <c r="Q593" s="67"/>
      <c r="R593" s="68" t="str">
        <f>IFERROR(VLOOKUP(TPI[[#This Row],[Codigo Indicador de Producto]],[10]!IP[#Data],2,FALSE),"")</f>
        <v/>
      </c>
      <c r="S593" s="69"/>
      <c r="T593" s="69"/>
      <c r="U593" s="69"/>
      <c r="V593" s="69"/>
      <c r="W593" s="69"/>
      <c r="X593" s="67"/>
      <c r="Y593" s="67"/>
      <c r="Z593" s="67"/>
      <c r="AA593" s="67"/>
      <c r="AB593" s="67"/>
      <c r="AC593" s="71"/>
      <c r="AD593" s="71"/>
      <c r="AE593" s="71"/>
      <c r="AF593" s="71"/>
      <c r="AG593" s="69"/>
    </row>
    <row r="594" spans="1:33" ht="12.75" customHeight="1" x14ac:dyDescent="0.3">
      <c r="A594" s="67"/>
      <c r="B594" s="68" t="str">
        <f>IFERROR(VLOOKUP(TPI[[#This Row],[Código del Municipio]],[10]!Tabla2[#Data],2,FALSE),"")</f>
        <v/>
      </c>
      <c r="C594" s="69"/>
      <c r="D594" s="69"/>
      <c r="E594" s="67"/>
      <c r="F594" s="69"/>
      <c r="G594" s="67"/>
      <c r="H594" s="69"/>
      <c r="I594" s="67"/>
      <c r="J594" s="67"/>
      <c r="K594" s="68" t="str">
        <f>IFERROR(VLOOKUP(TPI[[#This Row],[Codigo del Sector]],[10]!SEC[#Data],2,FALSE),"")</f>
        <v/>
      </c>
      <c r="L594" s="69"/>
      <c r="M594" s="67"/>
      <c r="N594" s="70" t="str">
        <f>IFERROR(VLOOKUP(TPI[[#This Row],[Código del Programa]],[10]!PROG[#Data],2,FALSE),"")</f>
        <v/>
      </c>
      <c r="O594" s="67"/>
      <c r="P594" s="68" t="str">
        <f>IFERROR(VLOOKUP(TPI[[#This Row],[Codigo Producto]],[10]!PROD[#Data],2,FALSE),"")</f>
        <v/>
      </c>
      <c r="Q594" s="67"/>
      <c r="R594" s="68" t="str">
        <f>IFERROR(VLOOKUP(TPI[[#This Row],[Codigo Indicador de Producto]],[10]!IP[#Data],2,FALSE),"")</f>
        <v/>
      </c>
      <c r="S594" s="69"/>
      <c r="T594" s="69"/>
      <c r="U594" s="69"/>
      <c r="V594" s="69"/>
      <c r="W594" s="69"/>
      <c r="X594" s="67"/>
      <c r="Y594" s="67"/>
      <c r="Z594" s="67"/>
      <c r="AA594" s="67"/>
      <c r="AB594" s="67"/>
      <c r="AC594" s="71"/>
      <c r="AD594" s="71"/>
      <c r="AE594" s="71"/>
      <c r="AF594" s="71"/>
      <c r="AG594" s="69"/>
    </row>
    <row r="595" spans="1:33" ht="12.75" customHeight="1" x14ac:dyDescent="0.3">
      <c r="A595" s="67"/>
      <c r="B595" s="68" t="str">
        <f>IFERROR(VLOOKUP(TPI[[#This Row],[Código del Municipio]],[10]!Tabla2[#Data],2,FALSE),"")</f>
        <v/>
      </c>
      <c r="C595" s="69"/>
      <c r="D595" s="69"/>
      <c r="E595" s="67"/>
      <c r="F595" s="69"/>
      <c r="G595" s="67"/>
      <c r="H595" s="69"/>
      <c r="I595" s="67"/>
      <c r="J595" s="67"/>
      <c r="K595" s="68" t="str">
        <f>IFERROR(VLOOKUP(TPI[[#This Row],[Codigo del Sector]],[10]!SEC[#Data],2,FALSE),"")</f>
        <v/>
      </c>
      <c r="L595" s="69"/>
      <c r="M595" s="67"/>
      <c r="N595" s="70" t="str">
        <f>IFERROR(VLOOKUP(TPI[[#This Row],[Código del Programa]],[10]!PROG[#Data],2,FALSE),"")</f>
        <v/>
      </c>
      <c r="O595" s="67"/>
      <c r="P595" s="68" t="str">
        <f>IFERROR(VLOOKUP(TPI[[#This Row],[Codigo Producto]],[10]!PROD[#Data],2,FALSE),"")</f>
        <v/>
      </c>
      <c r="Q595" s="67"/>
      <c r="R595" s="68" t="str">
        <f>IFERROR(VLOOKUP(TPI[[#This Row],[Codigo Indicador de Producto]],[10]!IP[#Data],2,FALSE),"")</f>
        <v/>
      </c>
      <c r="S595" s="69"/>
      <c r="T595" s="69"/>
      <c r="U595" s="69"/>
      <c r="V595" s="69"/>
      <c r="W595" s="69"/>
      <c r="X595" s="67"/>
      <c r="Y595" s="67"/>
      <c r="Z595" s="67"/>
      <c r="AA595" s="67"/>
      <c r="AB595" s="67"/>
      <c r="AC595" s="71"/>
      <c r="AD595" s="71"/>
      <c r="AE595" s="71"/>
      <c r="AF595" s="71"/>
      <c r="AG595" s="69"/>
    </row>
    <row r="596" spans="1:33" ht="12.75" customHeight="1" x14ac:dyDescent="0.3">
      <c r="A596" s="67"/>
      <c r="B596" s="68" t="str">
        <f>IFERROR(VLOOKUP(TPI[[#This Row],[Código del Municipio]],[10]!Tabla2[#Data],2,FALSE),"")</f>
        <v/>
      </c>
      <c r="C596" s="69"/>
      <c r="D596" s="69"/>
      <c r="E596" s="67"/>
      <c r="F596" s="69"/>
      <c r="G596" s="67"/>
      <c r="H596" s="69"/>
      <c r="I596" s="67"/>
      <c r="J596" s="67"/>
      <c r="K596" s="68" t="str">
        <f>IFERROR(VLOOKUP(TPI[[#This Row],[Codigo del Sector]],[10]!SEC[#Data],2,FALSE),"")</f>
        <v/>
      </c>
      <c r="L596" s="69"/>
      <c r="M596" s="67"/>
      <c r="N596" s="70" t="str">
        <f>IFERROR(VLOOKUP(TPI[[#This Row],[Código del Programa]],[10]!PROG[#Data],2,FALSE),"")</f>
        <v/>
      </c>
      <c r="O596" s="67"/>
      <c r="P596" s="68" t="str">
        <f>IFERROR(VLOOKUP(TPI[[#This Row],[Codigo Producto]],[10]!PROD[#Data],2,FALSE),"")</f>
        <v/>
      </c>
      <c r="Q596" s="67"/>
      <c r="R596" s="68" t="str">
        <f>IFERROR(VLOOKUP(TPI[[#This Row],[Codigo Indicador de Producto]],[10]!IP[#Data],2,FALSE),"")</f>
        <v/>
      </c>
      <c r="S596" s="69"/>
      <c r="T596" s="69"/>
      <c r="U596" s="69"/>
      <c r="V596" s="69"/>
      <c r="W596" s="69"/>
      <c r="X596" s="67"/>
      <c r="Y596" s="67"/>
      <c r="Z596" s="67"/>
      <c r="AA596" s="67"/>
      <c r="AB596" s="67"/>
      <c r="AC596" s="71"/>
      <c r="AD596" s="71"/>
      <c r="AE596" s="71"/>
      <c r="AF596" s="71"/>
      <c r="AG596" s="69"/>
    </row>
    <row r="597" spans="1:33" ht="12.75" customHeight="1" x14ac:dyDescent="0.3">
      <c r="A597" s="67"/>
      <c r="B597" s="68" t="str">
        <f>IFERROR(VLOOKUP(TPI[[#This Row],[Código del Municipio]],[10]!Tabla2[#Data],2,FALSE),"")</f>
        <v/>
      </c>
      <c r="C597" s="69"/>
      <c r="D597" s="69"/>
      <c r="E597" s="67"/>
      <c r="F597" s="69"/>
      <c r="G597" s="67"/>
      <c r="H597" s="69"/>
      <c r="I597" s="67"/>
      <c r="J597" s="67"/>
      <c r="K597" s="68" t="str">
        <f>IFERROR(VLOOKUP(TPI[[#This Row],[Codigo del Sector]],[10]!SEC[#Data],2,FALSE),"")</f>
        <v/>
      </c>
      <c r="L597" s="69"/>
      <c r="M597" s="67"/>
      <c r="N597" s="70" t="str">
        <f>IFERROR(VLOOKUP(TPI[[#This Row],[Código del Programa]],[10]!PROG[#Data],2,FALSE),"")</f>
        <v/>
      </c>
      <c r="O597" s="67"/>
      <c r="P597" s="68" t="str">
        <f>IFERROR(VLOOKUP(TPI[[#This Row],[Codigo Producto]],[10]!PROD[#Data],2,FALSE),"")</f>
        <v/>
      </c>
      <c r="Q597" s="67"/>
      <c r="R597" s="68" t="str">
        <f>IFERROR(VLOOKUP(TPI[[#This Row],[Codigo Indicador de Producto]],[10]!IP[#Data],2,FALSE),"")</f>
        <v/>
      </c>
      <c r="S597" s="69"/>
      <c r="T597" s="69"/>
      <c r="U597" s="69"/>
      <c r="V597" s="69"/>
      <c r="W597" s="69"/>
      <c r="X597" s="67"/>
      <c r="Y597" s="67"/>
      <c r="Z597" s="67"/>
      <c r="AA597" s="67"/>
      <c r="AB597" s="67"/>
      <c r="AC597" s="71"/>
      <c r="AD597" s="71"/>
      <c r="AE597" s="71"/>
      <c r="AF597" s="71"/>
      <c r="AG597" s="69"/>
    </row>
    <row r="598" spans="1:33" ht="12.75" customHeight="1" x14ac:dyDescent="0.3">
      <c r="A598" s="67"/>
      <c r="B598" s="68" t="str">
        <f>IFERROR(VLOOKUP(TPI[[#This Row],[Código del Municipio]],[10]!Tabla2[#Data],2,FALSE),"")</f>
        <v/>
      </c>
      <c r="C598" s="69"/>
      <c r="D598" s="69"/>
      <c r="E598" s="67"/>
      <c r="F598" s="69"/>
      <c r="G598" s="67"/>
      <c r="H598" s="69"/>
      <c r="I598" s="67"/>
      <c r="J598" s="67"/>
      <c r="K598" s="68" t="str">
        <f>IFERROR(VLOOKUP(TPI[[#This Row],[Codigo del Sector]],[10]!SEC[#Data],2,FALSE),"")</f>
        <v/>
      </c>
      <c r="L598" s="69"/>
      <c r="M598" s="67"/>
      <c r="N598" s="70" t="str">
        <f>IFERROR(VLOOKUP(TPI[[#This Row],[Código del Programa]],[10]!PROG[#Data],2,FALSE),"")</f>
        <v/>
      </c>
      <c r="O598" s="67"/>
      <c r="P598" s="68" t="str">
        <f>IFERROR(VLOOKUP(TPI[[#This Row],[Codigo Producto]],[10]!PROD[#Data],2,FALSE),"")</f>
        <v/>
      </c>
      <c r="Q598" s="67"/>
      <c r="R598" s="68" t="str">
        <f>IFERROR(VLOOKUP(TPI[[#This Row],[Codigo Indicador de Producto]],[10]!IP[#Data],2,FALSE),"")</f>
        <v/>
      </c>
      <c r="S598" s="69"/>
      <c r="T598" s="69"/>
      <c r="U598" s="69"/>
      <c r="V598" s="69"/>
      <c r="W598" s="69"/>
      <c r="X598" s="67"/>
      <c r="Y598" s="67"/>
      <c r="Z598" s="67"/>
      <c r="AA598" s="67"/>
      <c r="AB598" s="67"/>
      <c r="AC598" s="71"/>
      <c r="AD598" s="71"/>
      <c r="AE598" s="71"/>
      <c r="AF598" s="71"/>
      <c r="AG598" s="69"/>
    </row>
    <row r="599" spans="1:33" ht="12.75" customHeight="1" x14ac:dyDescent="0.3">
      <c r="A599" s="67"/>
      <c r="B599" s="68" t="str">
        <f>IFERROR(VLOOKUP(TPI[[#This Row],[Código del Municipio]],[10]!Tabla2[#Data],2,FALSE),"")</f>
        <v/>
      </c>
      <c r="C599" s="69"/>
      <c r="D599" s="69"/>
      <c r="E599" s="67"/>
      <c r="F599" s="69"/>
      <c r="G599" s="67"/>
      <c r="H599" s="69"/>
      <c r="I599" s="67"/>
      <c r="J599" s="67"/>
      <c r="K599" s="68" t="str">
        <f>IFERROR(VLOOKUP(TPI[[#This Row],[Codigo del Sector]],[10]!SEC[#Data],2,FALSE),"")</f>
        <v/>
      </c>
      <c r="L599" s="69"/>
      <c r="M599" s="67"/>
      <c r="N599" s="70" t="str">
        <f>IFERROR(VLOOKUP(TPI[[#This Row],[Código del Programa]],[10]!PROG[#Data],2,FALSE),"")</f>
        <v/>
      </c>
      <c r="O599" s="67"/>
      <c r="P599" s="68" t="str">
        <f>IFERROR(VLOOKUP(TPI[[#This Row],[Codigo Producto]],[10]!PROD[#Data],2,FALSE),"")</f>
        <v/>
      </c>
      <c r="Q599" s="67"/>
      <c r="R599" s="68" t="str">
        <f>IFERROR(VLOOKUP(TPI[[#This Row],[Codigo Indicador de Producto]],[10]!IP[#Data],2,FALSE),"")</f>
        <v/>
      </c>
      <c r="S599" s="69"/>
      <c r="T599" s="69"/>
      <c r="U599" s="69"/>
      <c r="V599" s="69"/>
      <c r="W599" s="69"/>
      <c r="X599" s="67"/>
      <c r="Y599" s="67"/>
      <c r="Z599" s="67"/>
      <c r="AA599" s="67"/>
      <c r="AB599" s="67"/>
      <c r="AC599" s="71"/>
      <c r="AD599" s="71"/>
      <c r="AE599" s="71"/>
      <c r="AF599" s="71"/>
      <c r="AG599" s="69"/>
    </row>
    <row r="600" spans="1:33" ht="12.75" customHeight="1" x14ac:dyDescent="0.3">
      <c r="A600" s="67"/>
      <c r="B600" s="68" t="str">
        <f>IFERROR(VLOOKUP(TPI[[#This Row],[Código del Municipio]],[10]!Tabla2[#Data],2,FALSE),"")</f>
        <v/>
      </c>
      <c r="C600" s="69"/>
      <c r="D600" s="69"/>
      <c r="E600" s="67"/>
      <c r="F600" s="69"/>
      <c r="G600" s="67"/>
      <c r="H600" s="69"/>
      <c r="I600" s="67"/>
      <c r="J600" s="67"/>
      <c r="K600" s="68" t="str">
        <f>IFERROR(VLOOKUP(TPI[[#This Row],[Codigo del Sector]],[10]!SEC[#Data],2,FALSE),"")</f>
        <v/>
      </c>
      <c r="L600" s="69"/>
      <c r="M600" s="67"/>
      <c r="N600" s="70" t="str">
        <f>IFERROR(VLOOKUP(TPI[[#This Row],[Código del Programa]],[10]!PROG[#Data],2,FALSE),"")</f>
        <v/>
      </c>
      <c r="O600" s="67"/>
      <c r="P600" s="68" t="str">
        <f>IFERROR(VLOOKUP(TPI[[#This Row],[Codigo Producto]],[10]!PROD[#Data],2,FALSE),"")</f>
        <v/>
      </c>
      <c r="Q600" s="67"/>
      <c r="R600" s="68" t="str">
        <f>IFERROR(VLOOKUP(TPI[[#This Row],[Codigo Indicador de Producto]],[10]!IP[#Data],2,FALSE),"")</f>
        <v/>
      </c>
      <c r="S600" s="69"/>
      <c r="T600" s="69"/>
      <c r="U600" s="69"/>
      <c r="V600" s="69"/>
      <c r="W600" s="69"/>
      <c r="X600" s="67"/>
      <c r="Y600" s="67"/>
      <c r="Z600" s="67"/>
      <c r="AA600" s="67"/>
      <c r="AB600" s="67"/>
      <c r="AC600" s="71"/>
      <c r="AD600" s="71"/>
      <c r="AE600" s="71"/>
      <c r="AF600" s="71"/>
      <c r="AG600" s="69"/>
    </row>
    <row r="601" spans="1:33" ht="12.75" customHeight="1" x14ac:dyDescent="0.3">
      <c r="A601" s="67"/>
      <c r="B601" s="68" t="str">
        <f>IFERROR(VLOOKUP(TPI[[#This Row],[Código del Municipio]],[10]!Tabla2[#Data],2,FALSE),"")</f>
        <v/>
      </c>
      <c r="C601" s="69"/>
      <c r="D601" s="69"/>
      <c r="E601" s="67"/>
      <c r="F601" s="69"/>
      <c r="G601" s="67"/>
      <c r="H601" s="69"/>
      <c r="I601" s="67"/>
      <c r="J601" s="67"/>
      <c r="K601" s="68" t="str">
        <f>IFERROR(VLOOKUP(TPI[[#This Row],[Codigo del Sector]],[10]!SEC[#Data],2,FALSE),"")</f>
        <v/>
      </c>
      <c r="L601" s="69"/>
      <c r="M601" s="67"/>
      <c r="N601" s="70" t="str">
        <f>IFERROR(VLOOKUP(TPI[[#This Row],[Código del Programa]],[10]!PROG[#Data],2,FALSE),"")</f>
        <v/>
      </c>
      <c r="O601" s="67"/>
      <c r="P601" s="68" t="str">
        <f>IFERROR(VLOOKUP(TPI[[#This Row],[Codigo Producto]],[10]!PROD[#Data],2,FALSE),"")</f>
        <v/>
      </c>
      <c r="Q601" s="67"/>
      <c r="R601" s="68" t="str">
        <f>IFERROR(VLOOKUP(TPI[[#This Row],[Codigo Indicador de Producto]],[10]!IP[#Data],2,FALSE),"")</f>
        <v/>
      </c>
      <c r="S601" s="69"/>
      <c r="T601" s="69"/>
      <c r="U601" s="69"/>
      <c r="V601" s="69"/>
      <c r="W601" s="69"/>
      <c r="X601" s="67"/>
      <c r="Y601" s="67"/>
      <c r="Z601" s="67"/>
      <c r="AA601" s="67"/>
      <c r="AB601" s="67"/>
      <c r="AC601" s="71"/>
      <c r="AD601" s="71"/>
      <c r="AE601" s="71"/>
      <c r="AF601" s="71"/>
      <c r="AG601" s="69"/>
    </row>
    <row r="602" spans="1:33" ht="12.75" customHeight="1" x14ac:dyDescent="0.3">
      <c r="A602" s="67"/>
      <c r="B602" s="68" t="str">
        <f>IFERROR(VLOOKUP(TPI[[#This Row],[Código del Municipio]],[10]!Tabla2[#Data],2,FALSE),"")</f>
        <v/>
      </c>
      <c r="C602" s="69"/>
      <c r="D602" s="69"/>
      <c r="E602" s="67"/>
      <c r="F602" s="69"/>
      <c r="G602" s="67"/>
      <c r="H602" s="69"/>
      <c r="I602" s="67"/>
      <c r="J602" s="67"/>
      <c r="K602" s="68" t="str">
        <f>IFERROR(VLOOKUP(TPI[[#This Row],[Codigo del Sector]],[10]!SEC[#Data],2,FALSE),"")</f>
        <v/>
      </c>
      <c r="L602" s="69"/>
      <c r="M602" s="67"/>
      <c r="N602" s="70" t="str">
        <f>IFERROR(VLOOKUP(TPI[[#This Row],[Código del Programa]],[10]!PROG[#Data],2,FALSE),"")</f>
        <v/>
      </c>
      <c r="O602" s="67"/>
      <c r="P602" s="68" t="str">
        <f>IFERROR(VLOOKUP(TPI[[#This Row],[Codigo Producto]],[10]!PROD[#Data],2,FALSE),"")</f>
        <v/>
      </c>
      <c r="Q602" s="67"/>
      <c r="R602" s="68" t="str">
        <f>IFERROR(VLOOKUP(TPI[[#This Row],[Codigo Indicador de Producto]],[10]!IP[#Data],2,FALSE),"")</f>
        <v/>
      </c>
      <c r="S602" s="69"/>
      <c r="T602" s="69"/>
      <c r="U602" s="69"/>
      <c r="V602" s="69"/>
      <c r="W602" s="69"/>
      <c r="X602" s="67"/>
      <c r="Y602" s="67"/>
      <c r="Z602" s="67"/>
      <c r="AA602" s="67"/>
      <c r="AB602" s="67"/>
      <c r="AC602" s="71"/>
      <c r="AD602" s="71"/>
      <c r="AE602" s="71"/>
      <c r="AF602" s="71"/>
      <c r="AG602" s="69"/>
    </row>
    <row r="603" spans="1:33" ht="12.75" customHeight="1" x14ac:dyDescent="0.3">
      <c r="A603" s="67"/>
      <c r="B603" s="68" t="str">
        <f>IFERROR(VLOOKUP(TPI[[#This Row],[Código del Municipio]],[10]!Tabla2[#Data],2,FALSE),"")</f>
        <v/>
      </c>
      <c r="C603" s="69"/>
      <c r="D603" s="69"/>
      <c r="E603" s="67"/>
      <c r="F603" s="69"/>
      <c r="G603" s="67"/>
      <c r="H603" s="69"/>
      <c r="I603" s="67"/>
      <c r="J603" s="67"/>
      <c r="K603" s="68" t="str">
        <f>IFERROR(VLOOKUP(TPI[[#This Row],[Codigo del Sector]],[10]!SEC[#Data],2,FALSE),"")</f>
        <v/>
      </c>
      <c r="L603" s="69"/>
      <c r="M603" s="67"/>
      <c r="N603" s="70" t="str">
        <f>IFERROR(VLOOKUP(TPI[[#This Row],[Código del Programa]],[10]!PROG[#Data],2,FALSE),"")</f>
        <v/>
      </c>
      <c r="O603" s="67"/>
      <c r="P603" s="68" t="str">
        <f>IFERROR(VLOOKUP(TPI[[#This Row],[Codigo Producto]],[10]!PROD[#Data],2,FALSE),"")</f>
        <v/>
      </c>
      <c r="Q603" s="67"/>
      <c r="R603" s="68" t="str">
        <f>IFERROR(VLOOKUP(TPI[[#This Row],[Codigo Indicador de Producto]],[10]!IP[#Data],2,FALSE),"")</f>
        <v/>
      </c>
      <c r="S603" s="69"/>
      <c r="T603" s="69"/>
      <c r="U603" s="69"/>
      <c r="V603" s="69"/>
      <c r="W603" s="69"/>
      <c r="X603" s="67"/>
      <c r="Y603" s="67"/>
      <c r="Z603" s="67"/>
      <c r="AA603" s="67"/>
      <c r="AB603" s="67"/>
      <c r="AC603" s="71"/>
      <c r="AD603" s="71"/>
      <c r="AE603" s="71"/>
      <c r="AF603" s="71"/>
      <c r="AG603" s="69"/>
    </row>
    <row r="604" spans="1:33" ht="12.75" customHeight="1" x14ac:dyDescent="0.3">
      <c r="A604" s="67"/>
      <c r="B604" s="68" t="str">
        <f>IFERROR(VLOOKUP(TPI[[#This Row],[Código del Municipio]],[10]!Tabla2[#Data],2,FALSE),"")</f>
        <v/>
      </c>
      <c r="C604" s="69"/>
      <c r="D604" s="69"/>
      <c r="E604" s="67"/>
      <c r="F604" s="69"/>
      <c r="G604" s="67"/>
      <c r="H604" s="69"/>
      <c r="I604" s="67"/>
      <c r="J604" s="67"/>
      <c r="K604" s="68" t="str">
        <f>IFERROR(VLOOKUP(TPI[[#This Row],[Codigo del Sector]],[10]!SEC[#Data],2,FALSE),"")</f>
        <v/>
      </c>
      <c r="L604" s="69"/>
      <c r="M604" s="67"/>
      <c r="N604" s="70" t="str">
        <f>IFERROR(VLOOKUP(TPI[[#This Row],[Código del Programa]],[10]!PROG[#Data],2,FALSE),"")</f>
        <v/>
      </c>
      <c r="O604" s="67"/>
      <c r="P604" s="68" t="str">
        <f>IFERROR(VLOOKUP(TPI[[#This Row],[Codigo Producto]],[10]!PROD[#Data],2,FALSE),"")</f>
        <v/>
      </c>
      <c r="Q604" s="67"/>
      <c r="R604" s="68" t="str">
        <f>IFERROR(VLOOKUP(TPI[[#This Row],[Codigo Indicador de Producto]],[10]!IP[#Data],2,FALSE),"")</f>
        <v/>
      </c>
      <c r="S604" s="69"/>
      <c r="T604" s="69"/>
      <c r="U604" s="69"/>
      <c r="V604" s="69"/>
      <c r="W604" s="69"/>
      <c r="X604" s="67"/>
      <c r="Y604" s="67"/>
      <c r="Z604" s="67"/>
      <c r="AA604" s="67"/>
      <c r="AB604" s="67"/>
      <c r="AC604" s="71"/>
      <c r="AD604" s="71"/>
      <c r="AE604" s="71"/>
      <c r="AF604" s="71"/>
      <c r="AG604" s="69"/>
    </row>
    <row r="605" spans="1:33" ht="12.75" customHeight="1" x14ac:dyDescent="0.3">
      <c r="A605" s="67"/>
      <c r="B605" s="68" t="str">
        <f>IFERROR(VLOOKUP(TPI[[#This Row],[Código del Municipio]],[10]!Tabla2[#Data],2,FALSE),"")</f>
        <v/>
      </c>
      <c r="C605" s="69"/>
      <c r="D605" s="69"/>
      <c r="E605" s="67"/>
      <c r="F605" s="69"/>
      <c r="G605" s="67"/>
      <c r="H605" s="69"/>
      <c r="I605" s="67"/>
      <c r="J605" s="67"/>
      <c r="K605" s="68" t="str">
        <f>IFERROR(VLOOKUP(TPI[[#This Row],[Codigo del Sector]],[10]!SEC[#Data],2,FALSE),"")</f>
        <v/>
      </c>
      <c r="L605" s="69"/>
      <c r="M605" s="67"/>
      <c r="N605" s="70" t="str">
        <f>IFERROR(VLOOKUP(TPI[[#This Row],[Código del Programa]],[10]!PROG[#Data],2,FALSE),"")</f>
        <v/>
      </c>
      <c r="O605" s="67"/>
      <c r="P605" s="68" t="str">
        <f>IFERROR(VLOOKUP(TPI[[#This Row],[Codigo Producto]],[10]!PROD[#Data],2,FALSE),"")</f>
        <v/>
      </c>
      <c r="Q605" s="67"/>
      <c r="R605" s="68" t="str">
        <f>IFERROR(VLOOKUP(TPI[[#This Row],[Codigo Indicador de Producto]],[10]!IP[#Data],2,FALSE),"")</f>
        <v/>
      </c>
      <c r="S605" s="69"/>
      <c r="T605" s="69"/>
      <c r="U605" s="69"/>
      <c r="V605" s="69"/>
      <c r="W605" s="69"/>
      <c r="X605" s="67"/>
      <c r="Y605" s="67"/>
      <c r="Z605" s="67"/>
      <c r="AA605" s="67"/>
      <c r="AB605" s="67"/>
      <c r="AC605" s="71"/>
      <c r="AD605" s="71"/>
      <c r="AE605" s="71"/>
      <c r="AF605" s="71"/>
      <c r="AG605" s="69"/>
    </row>
    <row r="606" spans="1:33" ht="12.75" customHeight="1" x14ac:dyDescent="0.3">
      <c r="A606" s="67"/>
      <c r="B606" s="68" t="str">
        <f>IFERROR(VLOOKUP(TPI[[#This Row],[Código del Municipio]],[10]!Tabla2[#Data],2,FALSE),"")</f>
        <v/>
      </c>
      <c r="C606" s="69"/>
      <c r="D606" s="69"/>
      <c r="E606" s="67"/>
      <c r="F606" s="69"/>
      <c r="G606" s="67"/>
      <c r="H606" s="69"/>
      <c r="I606" s="67"/>
      <c r="J606" s="67"/>
      <c r="K606" s="68" t="str">
        <f>IFERROR(VLOOKUP(TPI[[#This Row],[Codigo del Sector]],[10]!SEC[#Data],2,FALSE),"")</f>
        <v/>
      </c>
      <c r="L606" s="69"/>
      <c r="M606" s="67"/>
      <c r="N606" s="70" t="str">
        <f>IFERROR(VLOOKUP(TPI[[#This Row],[Código del Programa]],[10]!PROG[#Data],2,FALSE),"")</f>
        <v/>
      </c>
      <c r="O606" s="67"/>
      <c r="P606" s="68" t="str">
        <f>IFERROR(VLOOKUP(TPI[[#This Row],[Codigo Producto]],[10]!PROD[#Data],2,FALSE),"")</f>
        <v/>
      </c>
      <c r="Q606" s="67"/>
      <c r="R606" s="68" t="str">
        <f>IFERROR(VLOOKUP(TPI[[#This Row],[Codigo Indicador de Producto]],[10]!IP[#Data],2,FALSE),"")</f>
        <v/>
      </c>
      <c r="S606" s="69"/>
      <c r="T606" s="69"/>
      <c r="U606" s="69"/>
      <c r="V606" s="69"/>
      <c r="W606" s="69"/>
      <c r="X606" s="67"/>
      <c r="Y606" s="67"/>
      <c r="Z606" s="67"/>
      <c r="AA606" s="67"/>
      <c r="AB606" s="67"/>
      <c r="AC606" s="71"/>
      <c r="AD606" s="71"/>
      <c r="AE606" s="71"/>
      <c r="AF606" s="71"/>
      <c r="AG606" s="69"/>
    </row>
    <row r="607" spans="1:33" ht="12.75" customHeight="1" x14ac:dyDescent="0.3">
      <c r="A607" s="67"/>
      <c r="B607" s="68" t="str">
        <f>IFERROR(VLOOKUP(TPI[[#This Row],[Código del Municipio]],[10]!Tabla2[#Data],2,FALSE),"")</f>
        <v/>
      </c>
      <c r="C607" s="69"/>
      <c r="D607" s="69"/>
      <c r="E607" s="67"/>
      <c r="F607" s="69"/>
      <c r="G607" s="67"/>
      <c r="H607" s="69"/>
      <c r="I607" s="67"/>
      <c r="J607" s="67"/>
      <c r="K607" s="68" t="str">
        <f>IFERROR(VLOOKUP(TPI[[#This Row],[Codigo del Sector]],[10]!SEC[#Data],2,FALSE),"")</f>
        <v/>
      </c>
      <c r="L607" s="69"/>
      <c r="M607" s="67"/>
      <c r="N607" s="70" t="str">
        <f>IFERROR(VLOOKUP(TPI[[#This Row],[Código del Programa]],[10]!PROG[#Data],2,FALSE),"")</f>
        <v/>
      </c>
      <c r="O607" s="67"/>
      <c r="P607" s="68" t="str">
        <f>IFERROR(VLOOKUP(TPI[[#This Row],[Codigo Producto]],[10]!PROD[#Data],2,FALSE),"")</f>
        <v/>
      </c>
      <c r="Q607" s="67"/>
      <c r="R607" s="68" t="str">
        <f>IFERROR(VLOOKUP(TPI[[#This Row],[Codigo Indicador de Producto]],[10]!IP[#Data],2,FALSE),"")</f>
        <v/>
      </c>
      <c r="S607" s="69"/>
      <c r="T607" s="69"/>
      <c r="U607" s="69"/>
      <c r="V607" s="69"/>
      <c r="W607" s="69"/>
      <c r="X607" s="67"/>
      <c r="Y607" s="67"/>
      <c r="Z607" s="67"/>
      <c r="AA607" s="67"/>
      <c r="AB607" s="67"/>
      <c r="AC607" s="71"/>
      <c r="AD607" s="71"/>
      <c r="AE607" s="71"/>
      <c r="AF607" s="71"/>
      <c r="AG607" s="69"/>
    </row>
    <row r="608" spans="1:33" ht="12.75" customHeight="1" x14ac:dyDescent="0.3">
      <c r="A608" s="67"/>
      <c r="B608" s="68" t="str">
        <f>IFERROR(VLOOKUP(TPI[[#This Row],[Código del Municipio]],[10]!Tabla2[#Data],2,FALSE),"")</f>
        <v/>
      </c>
      <c r="C608" s="69"/>
      <c r="D608" s="69"/>
      <c r="E608" s="67"/>
      <c r="F608" s="69"/>
      <c r="G608" s="67"/>
      <c r="H608" s="69"/>
      <c r="I608" s="67"/>
      <c r="J608" s="67"/>
      <c r="K608" s="68" t="str">
        <f>IFERROR(VLOOKUP(TPI[[#This Row],[Codigo del Sector]],[10]!SEC[#Data],2,FALSE),"")</f>
        <v/>
      </c>
      <c r="L608" s="69"/>
      <c r="M608" s="67"/>
      <c r="N608" s="70" t="str">
        <f>IFERROR(VLOOKUP(TPI[[#This Row],[Código del Programa]],[10]!PROG[#Data],2,FALSE),"")</f>
        <v/>
      </c>
      <c r="O608" s="67"/>
      <c r="P608" s="68" t="str">
        <f>IFERROR(VLOOKUP(TPI[[#This Row],[Codigo Producto]],[10]!PROD[#Data],2,FALSE),"")</f>
        <v/>
      </c>
      <c r="Q608" s="67"/>
      <c r="R608" s="68" t="str">
        <f>IFERROR(VLOOKUP(TPI[[#This Row],[Codigo Indicador de Producto]],[10]!IP[#Data],2,FALSE),"")</f>
        <v/>
      </c>
      <c r="S608" s="69"/>
      <c r="T608" s="69"/>
      <c r="U608" s="69"/>
      <c r="V608" s="69"/>
      <c r="W608" s="69"/>
      <c r="X608" s="67"/>
      <c r="Y608" s="67"/>
      <c r="Z608" s="67"/>
      <c r="AA608" s="67"/>
      <c r="AB608" s="67"/>
      <c r="AC608" s="71"/>
      <c r="AD608" s="71"/>
      <c r="AE608" s="71"/>
      <c r="AF608" s="71"/>
      <c r="AG608" s="69"/>
    </row>
    <row r="609" spans="1:33" ht="12.75" customHeight="1" x14ac:dyDescent="0.3">
      <c r="A609" s="67"/>
      <c r="B609" s="68" t="str">
        <f>IFERROR(VLOOKUP(TPI[[#This Row],[Código del Municipio]],[10]!Tabla2[#Data],2,FALSE),"")</f>
        <v/>
      </c>
      <c r="C609" s="69"/>
      <c r="D609" s="69"/>
      <c r="E609" s="67"/>
      <c r="F609" s="69"/>
      <c r="G609" s="67"/>
      <c r="H609" s="69"/>
      <c r="I609" s="67"/>
      <c r="J609" s="67"/>
      <c r="K609" s="68" t="str">
        <f>IFERROR(VLOOKUP(TPI[[#This Row],[Codigo del Sector]],[10]!SEC[#Data],2,FALSE),"")</f>
        <v/>
      </c>
      <c r="L609" s="69"/>
      <c r="M609" s="67"/>
      <c r="N609" s="70" t="str">
        <f>IFERROR(VLOOKUP(TPI[[#This Row],[Código del Programa]],[10]!PROG[#Data],2,FALSE),"")</f>
        <v/>
      </c>
      <c r="O609" s="67"/>
      <c r="P609" s="68" t="str">
        <f>IFERROR(VLOOKUP(TPI[[#This Row],[Codigo Producto]],[10]!PROD[#Data],2,FALSE),"")</f>
        <v/>
      </c>
      <c r="Q609" s="67"/>
      <c r="R609" s="68" t="str">
        <f>IFERROR(VLOOKUP(TPI[[#This Row],[Codigo Indicador de Producto]],[10]!IP[#Data],2,FALSE),"")</f>
        <v/>
      </c>
      <c r="S609" s="69"/>
      <c r="T609" s="69"/>
      <c r="U609" s="69"/>
      <c r="V609" s="69"/>
      <c r="W609" s="69"/>
      <c r="X609" s="67"/>
      <c r="Y609" s="67"/>
      <c r="Z609" s="67"/>
      <c r="AA609" s="67"/>
      <c r="AB609" s="67"/>
      <c r="AC609" s="71"/>
      <c r="AD609" s="71"/>
      <c r="AE609" s="71"/>
      <c r="AF609" s="71"/>
      <c r="AG609" s="69"/>
    </row>
    <row r="610" spans="1:33" ht="12.75" customHeight="1" x14ac:dyDescent="0.3">
      <c r="A610" s="67"/>
      <c r="B610" s="68" t="str">
        <f>IFERROR(VLOOKUP(TPI[[#This Row],[Código del Municipio]],[10]!Tabla2[#Data],2,FALSE),"")</f>
        <v/>
      </c>
      <c r="C610" s="69"/>
      <c r="D610" s="69"/>
      <c r="E610" s="67"/>
      <c r="F610" s="69"/>
      <c r="G610" s="67"/>
      <c r="H610" s="69"/>
      <c r="I610" s="67"/>
      <c r="J610" s="67"/>
      <c r="K610" s="68" t="str">
        <f>IFERROR(VLOOKUP(TPI[[#This Row],[Codigo del Sector]],[10]!SEC[#Data],2,FALSE),"")</f>
        <v/>
      </c>
      <c r="L610" s="69"/>
      <c r="M610" s="67"/>
      <c r="N610" s="70" t="str">
        <f>IFERROR(VLOOKUP(TPI[[#This Row],[Código del Programa]],[10]!PROG[#Data],2,FALSE),"")</f>
        <v/>
      </c>
      <c r="O610" s="67"/>
      <c r="P610" s="68" t="str">
        <f>IFERROR(VLOOKUP(TPI[[#This Row],[Codigo Producto]],[10]!PROD[#Data],2,FALSE),"")</f>
        <v/>
      </c>
      <c r="Q610" s="67"/>
      <c r="R610" s="68" t="str">
        <f>IFERROR(VLOOKUP(TPI[[#This Row],[Codigo Indicador de Producto]],[10]!IP[#Data],2,FALSE),"")</f>
        <v/>
      </c>
      <c r="S610" s="69"/>
      <c r="T610" s="69"/>
      <c r="U610" s="69"/>
      <c r="V610" s="69"/>
      <c r="W610" s="69"/>
      <c r="X610" s="67"/>
      <c r="Y610" s="67"/>
      <c r="Z610" s="67"/>
      <c r="AA610" s="67"/>
      <c r="AB610" s="67"/>
      <c r="AC610" s="71"/>
      <c r="AD610" s="71"/>
      <c r="AE610" s="71"/>
      <c r="AF610" s="71"/>
      <c r="AG610" s="69"/>
    </row>
    <row r="611" spans="1:33" ht="12.75" customHeight="1" x14ac:dyDescent="0.3">
      <c r="A611" s="67"/>
      <c r="B611" s="68" t="str">
        <f>IFERROR(VLOOKUP(TPI[[#This Row],[Código del Municipio]],[10]!Tabla2[#Data],2,FALSE),"")</f>
        <v/>
      </c>
      <c r="C611" s="69"/>
      <c r="D611" s="69"/>
      <c r="E611" s="67"/>
      <c r="F611" s="69"/>
      <c r="G611" s="67"/>
      <c r="H611" s="69"/>
      <c r="I611" s="67"/>
      <c r="J611" s="67"/>
      <c r="K611" s="68" t="str">
        <f>IFERROR(VLOOKUP(TPI[[#This Row],[Codigo del Sector]],[10]!SEC[#Data],2,FALSE),"")</f>
        <v/>
      </c>
      <c r="L611" s="69"/>
      <c r="M611" s="67"/>
      <c r="N611" s="70" t="str">
        <f>IFERROR(VLOOKUP(TPI[[#This Row],[Código del Programa]],[10]!PROG[#Data],2,FALSE),"")</f>
        <v/>
      </c>
      <c r="O611" s="67"/>
      <c r="P611" s="68" t="str">
        <f>IFERROR(VLOOKUP(TPI[[#This Row],[Codigo Producto]],[10]!PROD[#Data],2,FALSE),"")</f>
        <v/>
      </c>
      <c r="Q611" s="67"/>
      <c r="R611" s="68" t="str">
        <f>IFERROR(VLOOKUP(TPI[[#This Row],[Codigo Indicador de Producto]],[10]!IP[#Data],2,FALSE),"")</f>
        <v/>
      </c>
      <c r="S611" s="69"/>
      <c r="T611" s="69"/>
      <c r="U611" s="69"/>
      <c r="V611" s="69"/>
      <c r="W611" s="69"/>
      <c r="X611" s="67"/>
      <c r="Y611" s="67"/>
      <c r="Z611" s="67"/>
      <c r="AA611" s="67"/>
      <c r="AB611" s="67"/>
      <c r="AC611" s="71"/>
      <c r="AD611" s="71"/>
      <c r="AE611" s="71"/>
      <c r="AF611" s="71"/>
      <c r="AG611" s="69"/>
    </row>
    <row r="612" spans="1:33" ht="12.75" customHeight="1" x14ac:dyDescent="0.3">
      <c r="A612" s="67"/>
      <c r="B612" s="68" t="str">
        <f>IFERROR(VLOOKUP(TPI[[#This Row],[Código del Municipio]],[10]!Tabla2[#Data],2,FALSE),"")</f>
        <v/>
      </c>
      <c r="C612" s="69"/>
      <c r="D612" s="69"/>
      <c r="E612" s="67"/>
      <c r="F612" s="69"/>
      <c r="G612" s="67"/>
      <c r="H612" s="69"/>
      <c r="I612" s="67"/>
      <c r="J612" s="67"/>
      <c r="K612" s="68" t="str">
        <f>IFERROR(VLOOKUP(TPI[[#This Row],[Codigo del Sector]],[10]!SEC[#Data],2,FALSE),"")</f>
        <v/>
      </c>
      <c r="L612" s="69"/>
      <c r="M612" s="67"/>
      <c r="N612" s="70" t="str">
        <f>IFERROR(VLOOKUP(TPI[[#This Row],[Código del Programa]],[10]!PROG[#Data],2,FALSE),"")</f>
        <v/>
      </c>
      <c r="O612" s="67"/>
      <c r="P612" s="68" t="str">
        <f>IFERROR(VLOOKUP(TPI[[#This Row],[Codigo Producto]],[10]!PROD[#Data],2,FALSE),"")</f>
        <v/>
      </c>
      <c r="Q612" s="67"/>
      <c r="R612" s="68" t="str">
        <f>IFERROR(VLOOKUP(TPI[[#This Row],[Codigo Indicador de Producto]],[10]!IP[#Data],2,FALSE),"")</f>
        <v/>
      </c>
      <c r="S612" s="69"/>
      <c r="T612" s="69"/>
      <c r="U612" s="69"/>
      <c r="V612" s="69"/>
      <c r="W612" s="69"/>
      <c r="X612" s="67"/>
      <c r="Y612" s="67"/>
      <c r="Z612" s="67"/>
      <c r="AA612" s="67"/>
      <c r="AB612" s="67"/>
      <c r="AC612" s="71"/>
      <c r="AD612" s="71"/>
      <c r="AE612" s="71"/>
      <c r="AF612" s="71"/>
      <c r="AG612" s="69"/>
    </row>
    <row r="613" spans="1:33" ht="12.75" customHeight="1" x14ac:dyDescent="0.3">
      <c r="A613" s="67"/>
      <c r="B613" s="68" t="str">
        <f>IFERROR(VLOOKUP(TPI[[#This Row],[Código del Municipio]],[10]!Tabla2[#Data],2,FALSE),"")</f>
        <v/>
      </c>
      <c r="C613" s="69"/>
      <c r="D613" s="69"/>
      <c r="E613" s="67"/>
      <c r="F613" s="69"/>
      <c r="G613" s="67"/>
      <c r="H613" s="69"/>
      <c r="I613" s="67"/>
      <c r="J613" s="67"/>
      <c r="K613" s="68" t="str">
        <f>IFERROR(VLOOKUP(TPI[[#This Row],[Codigo del Sector]],[10]!SEC[#Data],2,FALSE),"")</f>
        <v/>
      </c>
      <c r="L613" s="69"/>
      <c r="M613" s="67"/>
      <c r="N613" s="70" t="str">
        <f>IFERROR(VLOOKUP(TPI[[#This Row],[Código del Programa]],[10]!PROG[#Data],2,FALSE),"")</f>
        <v/>
      </c>
      <c r="O613" s="67"/>
      <c r="P613" s="68" t="str">
        <f>IFERROR(VLOOKUP(TPI[[#This Row],[Codigo Producto]],[10]!PROD[#Data],2,FALSE),"")</f>
        <v/>
      </c>
      <c r="Q613" s="67"/>
      <c r="R613" s="68" t="str">
        <f>IFERROR(VLOOKUP(TPI[[#This Row],[Codigo Indicador de Producto]],[10]!IP[#Data],2,FALSE),"")</f>
        <v/>
      </c>
      <c r="S613" s="69"/>
      <c r="T613" s="69"/>
      <c r="U613" s="69"/>
      <c r="V613" s="69"/>
      <c r="W613" s="69"/>
      <c r="X613" s="67"/>
      <c r="Y613" s="67"/>
      <c r="Z613" s="67"/>
      <c r="AA613" s="67"/>
      <c r="AB613" s="67"/>
      <c r="AC613" s="71"/>
      <c r="AD613" s="71"/>
      <c r="AE613" s="71"/>
      <c r="AF613" s="71"/>
      <c r="AG613" s="69"/>
    </row>
    <row r="614" spans="1:33" ht="12.75" customHeight="1" x14ac:dyDescent="0.3">
      <c r="A614" s="67"/>
      <c r="B614" s="68" t="str">
        <f>IFERROR(VLOOKUP(TPI[[#This Row],[Código del Municipio]],[10]!Tabla2[#Data],2,FALSE),"")</f>
        <v/>
      </c>
      <c r="C614" s="69"/>
      <c r="D614" s="69"/>
      <c r="E614" s="67"/>
      <c r="F614" s="69"/>
      <c r="G614" s="67"/>
      <c r="H614" s="69"/>
      <c r="I614" s="67"/>
      <c r="J614" s="67"/>
      <c r="K614" s="68" t="str">
        <f>IFERROR(VLOOKUP(TPI[[#This Row],[Codigo del Sector]],[10]!SEC[#Data],2,FALSE),"")</f>
        <v/>
      </c>
      <c r="L614" s="69"/>
      <c r="M614" s="67"/>
      <c r="N614" s="70" t="str">
        <f>IFERROR(VLOOKUP(TPI[[#This Row],[Código del Programa]],[10]!PROG[#Data],2,FALSE),"")</f>
        <v/>
      </c>
      <c r="O614" s="67"/>
      <c r="P614" s="68" t="str">
        <f>IFERROR(VLOOKUP(TPI[[#This Row],[Codigo Producto]],[10]!PROD[#Data],2,FALSE),"")</f>
        <v/>
      </c>
      <c r="Q614" s="67"/>
      <c r="R614" s="68" t="str">
        <f>IFERROR(VLOOKUP(TPI[[#This Row],[Codigo Indicador de Producto]],[10]!IP[#Data],2,FALSE),"")</f>
        <v/>
      </c>
      <c r="S614" s="69"/>
      <c r="T614" s="69"/>
      <c r="U614" s="69"/>
      <c r="V614" s="69"/>
      <c r="W614" s="69"/>
      <c r="X614" s="67"/>
      <c r="Y614" s="67"/>
      <c r="Z614" s="67"/>
      <c r="AA614" s="67"/>
      <c r="AB614" s="67"/>
      <c r="AC614" s="71"/>
      <c r="AD614" s="71"/>
      <c r="AE614" s="71"/>
      <c r="AF614" s="71"/>
      <c r="AG614" s="69"/>
    </row>
    <row r="615" spans="1:33" ht="12.75" customHeight="1" x14ac:dyDescent="0.3">
      <c r="A615" s="67"/>
      <c r="B615" s="68" t="str">
        <f>IFERROR(VLOOKUP(TPI[[#This Row],[Código del Municipio]],[10]!Tabla2[#Data],2,FALSE),"")</f>
        <v/>
      </c>
      <c r="C615" s="69"/>
      <c r="D615" s="69"/>
      <c r="E615" s="67"/>
      <c r="F615" s="69"/>
      <c r="G615" s="67"/>
      <c r="H615" s="69"/>
      <c r="I615" s="67"/>
      <c r="J615" s="67"/>
      <c r="K615" s="68" t="str">
        <f>IFERROR(VLOOKUP(TPI[[#This Row],[Codigo del Sector]],[10]!SEC[#Data],2,FALSE),"")</f>
        <v/>
      </c>
      <c r="L615" s="69"/>
      <c r="M615" s="67"/>
      <c r="N615" s="70" t="str">
        <f>IFERROR(VLOOKUP(TPI[[#This Row],[Código del Programa]],[10]!PROG[#Data],2,FALSE),"")</f>
        <v/>
      </c>
      <c r="O615" s="67"/>
      <c r="P615" s="68" t="str">
        <f>IFERROR(VLOOKUP(TPI[[#This Row],[Codigo Producto]],[10]!PROD[#Data],2,FALSE),"")</f>
        <v/>
      </c>
      <c r="Q615" s="67"/>
      <c r="R615" s="68" t="str">
        <f>IFERROR(VLOOKUP(TPI[[#This Row],[Codigo Indicador de Producto]],[10]!IP[#Data],2,FALSE),"")</f>
        <v/>
      </c>
      <c r="S615" s="69"/>
      <c r="T615" s="69"/>
      <c r="U615" s="69"/>
      <c r="V615" s="69"/>
      <c r="W615" s="69"/>
      <c r="X615" s="67"/>
      <c r="Y615" s="67"/>
      <c r="Z615" s="67"/>
      <c r="AA615" s="67"/>
      <c r="AB615" s="67"/>
      <c r="AC615" s="71"/>
      <c r="AD615" s="71"/>
      <c r="AE615" s="71"/>
      <c r="AF615" s="71"/>
      <c r="AG615" s="69"/>
    </row>
    <row r="616" spans="1:33" ht="12.75" customHeight="1" x14ac:dyDescent="0.3">
      <c r="A616" s="67"/>
      <c r="B616" s="68" t="str">
        <f>IFERROR(VLOOKUP(TPI[[#This Row],[Código del Municipio]],[10]!Tabla2[#Data],2,FALSE),"")</f>
        <v/>
      </c>
      <c r="C616" s="69"/>
      <c r="D616" s="69"/>
      <c r="E616" s="67"/>
      <c r="F616" s="69"/>
      <c r="G616" s="67"/>
      <c r="H616" s="69"/>
      <c r="I616" s="67"/>
      <c r="J616" s="67"/>
      <c r="K616" s="68" t="str">
        <f>IFERROR(VLOOKUP(TPI[[#This Row],[Codigo del Sector]],[10]!SEC[#Data],2,FALSE),"")</f>
        <v/>
      </c>
      <c r="L616" s="69"/>
      <c r="M616" s="67"/>
      <c r="N616" s="70" t="str">
        <f>IFERROR(VLOOKUP(TPI[[#This Row],[Código del Programa]],[10]!PROG[#Data],2,FALSE),"")</f>
        <v/>
      </c>
      <c r="O616" s="67"/>
      <c r="P616" s="68" t="str">
        <f>IFERROR(VLOOKUP(TPI[[#This Row],[Codigo Producto]],[10]!PROD[#Data],2,FALSE),"")</f>
        <v/>
      </c>
      <c r="Q616" s="67"/>
      <c r="R616" s="68" t="str">
        <f>IFERROR(VLOOKUP(TPI[[#This Row],[Codigo Indicador de Producto]],[10]!IP[#Data],2,FALSE),"")</f>
        <v/>
      </c>
      <c r="S616" s="69"/>
      <c r="T616" s="69"/>
      <c r="U616" s="69"/>
      <c r="V616" s="69"/>
      <c r="W616" s="69"/>
      <c r="X616" s="67"/>
      <c r="Y616" s="67"/>
      <c r="Z616" s="67"/>
      <c r="AA616" s="67"/>
      <c r="AB616" s="67"/>
      <c r="AC616" s="71"/>
      <c r="AD616" s="71"/>
      <c r="AE616" s="71"/>
      <c r="AF616" s="71"/>
      <c r="AG616" s="69"/>
    </row>
    <row r="617" spans="1:33" ht="12.75" customHeight="1" x14ac:dyDescent="0.3">
      <c r="A617" s="67"/>
      <c r="B617" s="68" t="str">
        <f>IFERROR(VLOOKUP(TPI[[#This Row],[Código del Municipio]],[10]!Tabla2[#Data],2,FALSE),"")</f>
        <v/>
      </c>
      <c r="C617" s="69"/>
      <c r="D617" s="69"/>
      <c r="E617" s="67"/>
      <c r="F617" s="69"/>
      <c r="G617" s="67"/>
      <c r="H617" s="69"/>
      <c r="I617" s="67"/>
      <c r="J617" s="67"/>
      <c r="K617" s="68" t="str">
        <f>IFERROR(VLOOKUP(TPI[[#This Row],[Codigo del Sector]],[10]!SEC[#Data],2,FALSE),"")</f>
        <v/>
      </c>
      <c r="L617" s="69"/>
      <c r="M617" s="67"/>
      <c r="N617" s="70" t="str">
        <f>IFERROR(VLOOKUP(TPI[[#This Row],[Código del Programa]],[10]!PROG[#Data],2,FALSE),"")</f>
        <v/>
      </c>
      <c r="O617" s="67"/>
      <c r="P617" s="68" t="str">
        <f>IFERROR(VLOOKUP(TPI[[#This Row],[Codigo Producto]],[10]!PROD[#Data],2,FALSE),"")</f>
        <v/>
      </c>
      <c r="Q617" s="67"/>
      <c r="R617" s="68" t="str">
        <f>IFERROR(VLOOKUP(TPI[[#This Row],[Codigo Indicador de Producto]],[10]!IP[#Data],2,FALSE),"")</f>
        <v/>
      </c>
      <c r="S617" s="69"/>
      <c r="T617" s="69"/>
      <c r="U617" s="69"/>
      <c r="V617" s="69"/>
      <c r="W617" s="69"/>
      <c r="X617" s="67"/>
      <c r="Y617" s="67"/>
      <c r="Z617" s="67"/>
      <c r="AA617" s="67"/>
      <c r="AB617" s="67"/>
      <c r="AC617" s="71"/>
      <c r="AD617" s="71"/>
      <c r="AE617" s="71"/>
      <c r="AF617" s="71"/>
      <c r="AG617" s="69"/>
    </row>
    <row r="618" spans="1:33" ht="12.75" customHeight="1" x14ac:dyDescent="0.3">
      <c r="A618" s="67"/>
      <c r="B618" s="68" t="str">
        <f>IFERROR(VLOOKUP(TPI[[#This Row],[Código del Municipio]],[10]!Tabla2[#Data],2,FALSE),"")</f>
        <v/>
      </c>
      <c r="C618" s="69"/>
      <c r="D618" s="69"/>
      <c r="E618" s="67"/>
      <c r="F618" s="69"/>
      <c r="G618" s="67"/>
      <c r="H618" s="69"/>
      <c r="I618" s="67"/>
      <c r="J618" s="67"/>
      <c r="K618" s="68" t="str">
        <f>IFERROR(VLOOKUP(TPI[[#This Row],[Codigo del Sector]],[10]!SEC[#Data],2,FALSE),"")</f>
        <v/>
      </c>
      <c r="L618" s="69"/>
      <c r="M618" s="67"/>
      <c r="N618" s="70" t="str">
        <f>IFERROR(VLOOKUP(TPI[[#This Row],[Código del Programa]],[10]!PROG[#Data],2,FALSE),"")</f>
        <v/>
      </c>
      <c r="O618" s="67"/>
      <c r="P618" s="68" t="str">
        <f>IFERROR(VLOOKUP(TPI[[#This Row],[Codigo Producto]],[10]!PROD[#Data],2,FALSE),"")</f>
        <v/>
      </c>
      <c r="Q618" s="67"/>
      <c r="R618" s="68" t="str">
        <f>IFERROR(VLOOKUP(TPI[[#This Row],[Codigo Indicador de Producto]],[10]!IP[#Data],2,FALSE),"")</f>
        <v/>
      </c>
      <c r="S618" s="69"/>
      <c r="T618" s="69"/>
      <c r="U618" s="69"/>
      <c r="V618" s="69"/>
      <c r="W618" s="69"/>
      <c r="X618" s="67"/>
      <c r="Y618" s="67"/>
      <c r="Z618" s="67"/>
      <c r="AA618" s="67"/>
      <c r="AB618" s="67"/>
      <c r="AC618" s="71"/>
      <c r="AD618" s="71"/>
      <c r="AE618" s="71"/>
      <c r="AF618" s="71"/>
      <c r="AG618" s="69"/>
    </row>
    <row r="619" spans="1:33" ht="12.75" customHeight="1" x14ac:dyDescent="0.3">
      <c r="A619" s="67"/>
      <c r="B619" s="68" t="str">
        <f>IFERROR(VLOOKUP(TPI[[#This Row],[Código del Municipio]],[10]!Tabla2[#Data],2,FALSE),"")</f>
        <v/>
      </c>
      <c r="C619" s="69"/>
      <c r="D619" s="69"/>
      <c r="E619" s="67"/>
      <c r="F619" s="69"/>
      <c r="G619" s="67"/>
      <c r="H619" s="69"/>
      <c r="I619" s="67"/>
      <c r="J619" s="67"/>
      <c r="K619" s="68" t="str">
        <f>IFERROR(VLOOKUP(TPI[[#This Row],[Codigo del Sector]],[10]!SEC[#Data],2,FALSE),"")</f>
        <v/>
      </c>
      <c r="L619" s="69"/>
      <c r="M619" s="67"/>
      <c r="N619" s="70" t="str">
        <f>IFERROR(VLOOKUP(TPI[[#This Row],[Código del Programa]],[10]!PROG[#Data],2,FALSE),"")</f>
        <v/>
      </c>
      <c r="O619" s="67"/>
      <c r="P619" s="68" t="str">
        <f>IFERROR(VLOOKUP(TPI[[#This Row],[Codigo Producto]],[10]!PROD[#Data],2,FALSE),"")</f>
        <v/>
      </c>
      <c r="Q619" s="67"/>
      <c r="R619" s="68" t="str">
        <f>IFERROR(VLOOKUP(TPI[[#This Row],[Codigo Indicador de Producto]],[10]!IP[#Data],2,FALSE),"")</f>
        <v/>
      </c>
      <c r="S619" s="69"/>
      <c r="T619" s="69"/>
      <c r="U619" s="69"/>
      <c r="V619" s="69"/>
      <c r="W619" s="69"/>
      <c r="X619" s="67"/>
      <c r="Y619" s="67"/>
      <c r="Z619" s="67"/>
      <c r="AA619" s="67"/>
      <c r="AB619" s="67"/>
      <c r="AC619" s="71"/>
      <c r="AD619" s="71"/>
      <c r="AE619" s="71"/>
      <c r="AF619" s="71"/>
      <c r="AG619" s="69"/>
    </row>
    <row r="620" spans="1:33" ht="12.75" customHeight="1" x14ac:dyDescent="0.3">
      <c r="A620" s="67"/>
      <c r="B620" s="68" t="str">
        <f>IFERROR(VLOOKUP(TPI[[#This Row],[Código del Municipio]],[10]!Tabla2[#Data],2,FALSE),"")</f>
        <v/>
      </c>
      <c r="C620" s="69"/>
      <c r="D620" s="69"/>
      <c r="E620" s="67"/>
      <c r="F620" s="69"/>
      <c r="G620" s="67"/>
      <c r="H620" s="69"/>
      <c r="I620" s="67"/>
      <c r="J620" s="67"/>
      <c r="K620" s="68" t="str">
        <f>IFERROR(VLOOKUP(TPI[[#This Row],[Codigo del Sector]],[10]!SEC[#Data],2,FALSE),"")</f>
        <v/>
      </c>
      <c r="L620" s="69"/>
      <c r="M620" s="67"/>
      <c r="N620" s="70" t="str">
        <f>IFERROR(VLOOKUP(TPI[[#This Row],[Código del Programa]],[10]!PROG[#Data],2,FALSE),"")</f>
        <v/>
      </c>
      <c r="O620" s="67"/>
      <c r="P620" s="68" t="str">
        <f>IFERROR(VLOOKUP(TPI[[#This Row],[Codigo Producto]],[10]!PROD[#Data],2,FALSE),"")</f>
        <v/>
      </c>
      <c r="Q620" s="67"/>
      <c r="R620" s="68" t="str">
        <f>IFERROR(VLOOKUP(TPI[[#This Row],[Codigo Indicador de Producto]],[10]!IP[#Data],2,FALSE),"")</f>
        <v/>
      </c>
      <c r="S620" s="69"/>
      <c r="T620" s="69"/>
      <c r="U620" s="69"/>
      <c r="V620" s="69"/>
      <c r="W620" s="69"/>
      <c r="X620" s="67"/>
      <c r="Y620" s="67"/>
      <c r="Z620" s="67"/>
      <c r="AA620" s="67"/>
      <c r="AB620" s="67"/>
      <c r="AC620" s="71"/>
      <c r="AD620" s="71"/>
      <c r="AE620" s="71"/>
      <c r="AF620" s="71"/>
      <c r="AG620" s="69"/>
    </row>
    <row r="621" spans="1:33" ht="12.75" customHeight="1" x14ac:dyDescent="0.3">
      <c r="A621" s="67"/>
      <c r="B621" s="68" t="str">
        <f>IFERROR(VLOOKUP(TPI[[#This Row],[Código del Municipio]],[10]!Tabla2[#Data],2,FALSE),"")</f>
        <v/>
      </c>
      <c r="C621" s="69"/>
      <c r="D621" s="69"/>
      <c r="E621" s="67"/>
      <c r="F621" s="69"/>
      <c r="G621" s="67"/>
      <c r="H621" s="69"/>
      <c r="I621" s="67"/>
      <c r="J621" s="67"/>
      <c r="K621" s="68" t="str">
        <f>IFERROR(VLOOKUP(TPI[[#This Row],[Codigo del Sector]],[10]!SEC[#Data],2,FALSE),"")</f>
        <v/>
      </c>
      <c r="L621" s="69"/>
      <c r="M621" s="67"/>
      <c r="N621" s="70" t="str">
        <f>IFERROR(VLOOKUP(TPI[[#This Row],[Código del Programa]],[10]!PROG[#Data],2,FALSE),"")</f>
        <v/>
      </c>
      <c r="O621" s="67"/>
      <c r="P621" s="68" t="str">
        <f>IFERROR(VLOOKUP(TPI[[#This Row],[Codigo Producto]],[10]!PROD[#Data],2,FALSE),"")</f>
        <v/>
      </c>
      <c r="Q621" s="67"/>
      <c r="R621" s="68" t="str">
        <f>IFERROR(VLOOKUP(TPI[[#This Row],[Codigo Indicador de Producto]],[10]!IP[#Data],2,FALSE),"")</f>
        <v/>
      </c>
      <c r="S621" s="69"/>
      <c r="T621" s="69"/>
      <c r="U621" s="69"/>
      <c r="V621" s="69"/>
      <c r="W621" s="69"/>
      <c r="X621" s="67"/>
      <c r="Y621" s="67"/>
      <c r="Z621" s="67"/>
      <c r="AA621" s="67"/>
      <c r="AB621" s="67"/>
      <c r="AC621" s="71"/>
      <c r="AD621" s="71"/>
      <c r="AE621" s="71"/>
      <c r="AF621" s="71"/>
      <c r="AG621" s="69"/>
    </row>
    <row r="622" spans="1:33" ht="12.75" customHeight="1" x14ac:dyDescent="0.3">
      <c r="A622" s="67"/>
      <c r="B622" s="68" t="str">
        <f>IFERROR(VLOOKUP(TPI[[#This Row],[Código del Municipio]],[10]!Tabla2[#Data],2,FALSE),"")</f>
        <v/>
      </c>
      <c r="C622" s="69"/>
      <c r="D622" s="69"/>
      <c r="E622" s="67"/>
      <c r="F622" s="69"/>
      <c r="G622" s="67"/>
      <c r="H622" s="69"/>
      <c r="I622" s="67"/>
      <c r="J622" s="67"/>
      <c r="K622" s="68" t="str">
        <f>IFERROR(VLOOKUP(TPI[[#This Row],[Codigo del Sector]],[10]!SEC[#Data],2,FALSE),"")</f>
        <v/>
      </c>
      <c r="L622" s="69"/>
      <c r="M622" s="67"/>
      <c r="N622" s="70" t="str">
        <f>IFERROR(VLOOKUP(TPI[[#This Row],[Código del Programa]],[10]!PROG[#Data],2,FALSE),"")</f>
        <v/>
      </c>
      <c r="O622" s="67"/>
      <c r="P622" s="68" t="str">
        <f>IFERROR(VLOOKUP(TPI[[#This Row],[Codigo Producto]],[10]!PROD[#Data],2,FALSE),"")</f>
        <v/>
      </c>
      <c r="Q622" s="67"/>
      <c r="R622" s="68" t="str">
        <f>IFERROR(VLOOKUP(TPI[[#This Row],[Codigo Indicador de Producto]],[10]!IP[#Data],2,FALSE),"")</f>
        <v/>
      </c>
      <c r="S622" s="69"/>
      <c r="T622" s="69"/>
      <c r="U622" s="69"/>
      <c r="V622" s="69"/>
      <c r="W622" s="69"/>
      <c r="X622" s="67"/>
      <c r="Y622" s="67"/>
      <c r="Z622" s="67"/>
      <c r="AA622" s="67"/>
      <c r="AB622" s="67"/>
      <c r="AC622" s="71"/>
      <c r="AD622" s="71"/>
      <c r="AE622" s="71"/>
      <c r="AF622" s="71"/>
      <c r="AG622" s="69"/>
    </row>
    <row r="623" spans="1:33" ht="12.75" customHeight="1" x14ac:dyDescent="0.3">
      <c r="A623" s="67"/>
      <c r="B623" s="68" t="str">
        <f>IFERROR(VLOOKUP(TPI[[#This Row],[Código del Municipio]],[10]!Tabla2[#Data],2,FALSE),"")</f>
        <v/>
      </c>
      <c r="C623" s="69"/>
      <c r="D623" s="69"/>
      <c r="E623" s="67"/>
      <c r="F623" s="69"/>
      <c r="G623" s="67"/>
      <c r="H623" s="69"/>
      <c r="I623" s="67"/>
      <c r="J623" s="67"/>
      <c r="K623" s="68" t="str">
        <f>IFERROR(VLOOKUP(TPI[[#This Row],[Codigo del Sector]],[10]!SEC[#Data],2,FALSE),"")</f>
        <v/>
      </c>
      <c r="L623" s="69"/>
      <c r="M623" s="67"/>
      <c r="N623" s="70" t="str">
        <f>IFERROR(VLOOKUP(TPI[[#This Row],[Código del Programa]],[10]!PROG[#Data],2,FALSE),"")</f>
        <v/>
      </c>
      <c r="O623" s="67"/>
      <c r="P623" s="68" t="str">
        <f>IFERROR(VLOOKUP(TPI[[#This Row],[Codigo Producto]],[10]!PROD[#Data],2,FALSE),"")</f>
        <v/>
      </c>
      <c r="Q623" s="67"/>
      <c r="R623" s="68" t="str">
        <f>IFERROR(VLOOKUP(TPI[[#This Row],[Codigo Indicador de Producto]],[10]!IP[#Data],2,FALSE),"")</f>
        <v/>
      </c>
      <c r="S623" s="69"/>
      <c r="T623" s="69"/>
      <c r="U623" s="69"/>
      <c r="V623" s="69"/>
      <c r="W623" s="69"/>
      <c r="X623" s="67"/>
      <c r="Y623" s="67"/>
      <c r="Z623" s="67"/>
      <c r="AA623" s="67"/>
      <c r="AB623" s="67"/>
      <c r="AC623" s="71"/>
      <c r="AD623" s="71"/>
      <c r="AE623" s="71"/>
      <c r="AF623" s="71"/>
      <c r="AG623" s="69"/>
    </row>
    <row r="624" spans="1:33" ht="12.75" customHeight="1" x14ac:dyDescent="0.3">
      <c r="A624" s="67"/>
      <c r="B624" s="68" t="str">
        <f>IFERROR(VLOOKUP(TPI[[#This Row],[Código del Municipio]],[10]!Tabla2[#Data],2,FALSE),"")</f>
        <v/>
      </c>
      <c r="C624" s="69"/>
      <c r="D624" s="69"/>
      <c r="E624" s="67"/>
      <c r="F624" s="69"/>
      <c r="G624" s="67"/>
      <c r="H624" s="69"/>
      <c r="I624" s="67"/>
      <c r="J624" s="67"/>
      <c r="K624" s="68" t="str">
        <f>IFERROR(VLOOKUP(TPI[[#This Row],[Codigo del Sector]],[10]!SEC[#Data],2,FALSE),"")</f>
        <v/>
      </c>
      <c r="L624" s="69"/>
      <c r="M624" s="67"/>
      <c r="N624" s="70" t="str">
        <f>IFERROR(VLOOKUP(TPI[[#This Row],[Código del Programa]],[10]!PROG[#Data],2,FALSE),"")</f>
        <v/>
      </c>
      <c r="O624" s="67"/>
      <c r="P624" s="68" t="str">
        <f>IFERROR(VLOOKUP(TPI[[#This Row],[Codigo Producto]],[10]!PROD[#Data],2,FALSE),"")</f>
        <v/>
      </c>
      <c r="Q624" s="67"/>
      <c r="R624" s="68" t="str">
        <f>IFERROR(VLOOKUP(TPI[[#This Row],[Codigo Indicador de Producto]],[10]!IP[#Data],2,FALSE),"")</f>
        <v/>
      </c>
      <c r="S624" s="69"/>
      <c r="T624" s="69"/>
      <c r="U624" s="69"/>
      <c r="V624" s="69"/>
      <c r="W624" s="69"/>
      <c r="X624" s="67"/>
      <c r="Y624" s="67"/>
      <c r="Z624" s="67"/>
      <c r="AA624" s="67"/>
      <c r="AB624" s="67"/>
      <c r="AC624" s="71"/>
      <c r="AD624" s="71"/>
      <c r="AE624" s="71"/>
      <c r="AF624" s="71"/>
      <c r="AG624" s="69"/>
    </row>
    <row r="625" spans="1:33" ht="12.75" customHeight="1" x14ac:dyDescent="0.3">
      <c r="A625" s="67"/>
      <c r="B625" s="68" t="str">
        <f>IFERROR(VLOOKUP(TPI[[#This Row],[Código del Municipio]],[10]!Tabla2[#Data],2,FALSE),"")</f>
        <v/>
      </c>
      <c r="C625" s="69"/>
      <c r="D625" s="69"/>
      <c r="E625" s="67"/>
      <c r="F625" s="69"/>
      <c r="G625" s="67"/>
      <c r="H625" s="69"/>
      <c r="I625" s="67"/>
      <c r="J625" s="67"/>
      <c r="K625" s="68" t="str">
        <f>IFERROR(VLOOKUP(TPI[[#This Row],[Codigo del Sector]],[10]!SEC[#Data],2,FALSE),"")</f>
        <v/>
      </c>
      <c r="L625" s="69"/>
      <c r="M625" s="67"/>
      <c r="N625" s="70" t="str">
        <f>IFERROR(VLOOKUP(TPI[[#This Row],[Código del Programa]],[10]!PROG[#Data],2,FALSE),"")</f>
        <v/>
      </c>
      <c r="O625" s="67"/>
      <c r="P625" s="68" t="str">
        <f>IFERROR(VLOOKUP(TPI[[#This Row],[Codigo Producto]],[10]!PROD[#Data],2,FALSE),"")</f>
        <v/>
      </c>
      <c r="Q625" s="67"/>
      <c r="R625" s="68" t="str">
        <f>IFERROR(VLOOKUP(TPI[[#This Row],[Codigo Indicador de Producto]],[10]!IP[#Data],2,FALSE),"")</f>
        <v/>
      </c>
      <c r="S625" s="69"/>
      <c r="T625" s="69"/>
      <c r="U625" s="69"/>
      <c r="V625" s="69"/>
      <c r="W625" s="69"/>
      <c r="X625" s="67"/>
      <c r="Y625" s="67"/>
      <c r="Z625" s="67"/>
      <c r="AA625" s="67"/>
      <c r="AB625" s="67"/>
      <c r="AC625" s="71"/>
      <c r="AD625" s="71"/>
      <c r="AE625" s="71"/>
      <c r="AF625" s="71"/>
      <c r="AG625" s="69"/>
    </row>
    <row r="626" spans="1:33" ht="12.75" customHeight="1" x14ac:dyDescent="0.3">
      <c r="A626" s="67"/>
      <c r="B626" s="68" t="str">
        <f>IFERROR(VLOOKUP(TPI[[#This Row],[Código del Municipio]],[10]!Tabla2[#Data],2,FALSE),"")</f>
        <v/>
      </c>
      <c r="C626" s="69"/>
      <c r="D626" s="69"/>
      <c r="E626" s="67"/>
      <c r="F626" s="69"/>
      <c r="G626" s="67"/>
      <c r="H626" s="69"/>
      <c r="I626" s="67"/>
      <c r="J626" s="67"/>
      <c r="K626" s="68" t="str">
        <f>IFERROR(VLOOKUP(TPI[[#This Row],[Codigo del Sector]],[10]!SEC[#Data],2,FALSE),"")</f>
        <v/>
      </c>
      <c r="L626" s="69"/>
      <c r="M626" s="67"/>
      <c r="N626" s="70" t="str">
        <f>IFERROR(VLOOKUP(TPI[[#This Row],[Código del Programa]],[10]!PROG[#Data],2,FALSE),"")</f>
        <v/>
      </c>
      <c r="O626" s="67"/>
      <c r="P626" s="68" t="str">
        <f>IFERROR(VLOOKUP(TPI[[#This Row],[Codigo Producto]],[10]!PROD[#Data],2,FALSE),"")</f>
        <v/>
      </c>
      <c r="Q626" s="67"/>
      <c r="R626" s="68" t="str">
        <f>IFERROR(VLOOKUP(TPI[[#This Row],[Codigo Indicador de Producto]],[10]!IP[#Data],2,FALSE),"")</f>
        <v/>
      </c>
      <c r="S626" s="69"/>
      <c r="T626" s="69"/>
      <c r="U626" s="69"/>
      <c r="V626" s="69"/>
      <c r="W626" s="69"/>
      <c r="X626" s="67"/>
      <c r="Y626" s="67"/>
      <c r="Z626" s="67"/>
      <c r="AA626" s="67"/>
      <c r="AB626" s="67"/>
      <c r="AC626" s="71"/>
      <c r="AD626" s="71"/>
      <c r="AE626" s="71"/>
      <c r="AF626" s="71"/>
      <c r="AG626" s="69"/>
    </row>
    <row r="627" spans="1:33" ht="12.75" customHeight="1" x14ac:dyDescent="0.3">
      <c r="A627" s="67"/>
      <c r="B627" s="68" t="str">
        <f>IFERROR(VLOOKUP(TPI[[#This Row],[Código del Municipio]],[10]!Tabla2[#Data],2,FALSE),"")</f>
        <v/>
      </c>
      <c r="C627" s="69"/>
      <c r="D627" s="69"/>
      <c r="E627" s="67"/>
      <c r="F627" s="69"/>
      <c r="G627" s="67"/>
      <c r="H627" s="69"/>
      <c r="I627" s="67"/>
      <c r="J627" s="67"/>
      <c r="K627" s="68" t="str">
        <f>IFERROR(VLOOKUP(TPI[[#This Row],[Codigo del Sector]],[10]!SEC[#Data],2,FALSE),"")</f>
        <v/>
      </c>
      <c r="L627" s="69"/>
      <c r="M627" s="67"/>
      <c r="N627" s="70" t="str">
        <f>IFERROR(VLOOKUP(TPI[[#This Row],[Código del Programa]],[10]!PROG[#Data],2,FALSE),"")</f>
        <v/>
      </c>
      <c r="O627" s="67"/>
      <c r="P627" s="68" t="str">
        <f>IFERROR(VLOOKUP(TPI[[#This Row],[Codigo Producto]],[10]!PROD[#Data],2,FALSE),"")</f>
        <v/>
      </c>
      <c r="Q627" s="67"/>
      <c r="R627" s="68" t="str">
        <f>IFERROR(VLOOKUP(TPI[[#This Row],[Codigo Indicador de Producto]],[10]!IP[#Data],2,FALSE),"")</f>
        <v/>
      </c>
      <c r="S627" s="69"/>
      <c r="T627" s="69"/>
      <c r="U627" s="69"/>
      <c r="V627" s="69"/>
      <c r="W627" s="69"/>
      <c r="X627" s="67"/>
      <c r="Y627" s="67"/>
      <c r="Z627" s="67"/>
      <c r="AA627" s="67"/>
      <c r="AB627" s="67"/>
      <c r="AC627" s="71"/>
      <c r="AD627" s="71"/>
      <c r="AE627" s="71"/>
      <c r="AF627" s="71"/>
      <c r="AG627" s="69"/>
    </row>
    <row r="628" spans="1:33" ht="12.75" customHeight="1" x14ac:dyDescent="0.3">
      <c r="A628" s="67"/>
      <c r="B628" s="68" t="str">
        <f>IFERROR(VLOOKUP(TPI[[#This Row],[Código del Municipio]],[10]!Tabla2[#Data],2,FALSE),"")</f>
        <v/>
      </c>
      <c r="C628" s="69"/>
      <c r="D628" s="69"/>
      <c r="E628" s="67"/>
      <c r="F628" s="69"/>
      <c r="G628" s="67"/>
      <c r="H628" s="69"/>
      <c r="I628" s="67"/>
      <c r="J628" s="67"/>
      <c r="K628" s="68" t="str">
        <f>IFERROR(VLOOKUP(TPI[[#This Row],[Codigo del Sector]],[10]!SEC[#Data],2,FALSE),"")</f>
        <v/>
      </c>
      <c r="L628" s="69"/>
      <c r="M628" s="67"/>
      <c r="N628" s="70" t="str">
        <f>IFERROR(VLOOKUP(TPI[[#This Row],[Código del Programa]],[10]!PROG[#Data],2,FALSE),"")</f>
        <v/>
      </c>
      <c r="O628" s="67"/>
      <c r="P628" s="68" t="str">
        <f>IFERROR(VLOOKUP(TPI[[#This Row],[Codigo Producto]],[10]!PROD[#Data],2,FALSE),"")</f>
        <v/>
      </c>
      <c r="Q628" s="67"/>
      <c r="R628" s="68" t="str">
        <f>IFERROR(VLOOKUP(TPI[[#This Row],[Codigo Indicador de Producto]],[10]!IP[#Data],2,FALSE),"")</f>
        <v/>
      </c>
      <c r="S628" s="69"/>
      <c r="T628" s="69"/>
      <c r="U628" s="69"/>
      <c r="V628" s="69"/>
      <c r="W628" s="69"/>
      <c r="X628" s="67"/>
      <c r="Y628" s="67"/>
      <c r="Z628" s="67"/>
      <c r="AA628" s="67"/>
      <c r="AB628" s="67"/>
      <c r="AC628" s="71"/>
      <c r="AD628" s="71"/>
      <c r="AE628" s="71"/>
      <c r="AF628" s="71"/>
      <c r="AG628" s="69"/>
    </row>
    <row r="629" spans="1:33" ht="12.75" customHeight="1" x14ac:dyDescent="0.3">
      <c r="A629" s="67"/>
      <c r="B629" s="68" t="str">
        <f>IFERROR(VLOOKUP(TPI[[#This Row],[Código del Municipio]],[10]!Tabla2[#Data],2,FALSE),"")</f>
        <v/>
      </c>
      <c r="C629" s="69"/>
      <c r="D629" s="69"/>
      <c r="E629" s="67"/>
      <c r="F629" s="69"/>
      <c r="G629" s="67"/>
      <c r="H629" s="69"/>
      <c r="I629" s="67"/>
      <c r="J629" s="67"/>
      <c r="K629" s="68" t="str">
        <f>IFERROR(VLOOKUP(TPI[[#This Row],[Codigo del Sector]],[10]!SEC[#Data],2,FALSE),"")</f>
        <v/>
      </c>
      <c r="L629" s="69"/>
      <c r="M629" s="67"/>
      <c r="N629" s="70" t="str">
        <f>IFERROR(VLOOKUP(TPI[[#This Row],[Código del Programa]],[10]!PROG[#Data],2,FALSE),"")</f>
        <v/>
      </c>
      <c r="O629" s="67"/>
      <c r="P629" s="68" t="str">
        <f>IFERROR(VLOOKUP(TPI[[#This Row],[Codigo Producto]],[10]!PROD[#Data],2,FALSE),"")</f>
        <v/>
      </c>
      <c r="Q629" s="67"/>
      <c r="R629" s="68" t="str">
        <f>IFERROR(VLOOKUP(TPI[[#This Row],[Codigo Indicador de Producto]],[10]!IP[#Data],2,FALSE),"")</f>
        <v/>
      </c>
      <c r="S629" s="69"/>
      <c r="T629" s="69"/>
      <c r="U629" s="69"/>
      <c r="V629" s="69"/>
      <c r="W629" s="69"/>
      <c r="X629" s="67"/>
      <c r="Y629" s="67"/>
      <c r="Z629" s="67"/>
      <c r="AA629" s="67"/>
      <c r="AB629" s="67"/>
      <c r="AC629" s="71"/>
      <c r="AD629" s="71"/>
      <c r="AE629" s="71"/>
      <c r="AF629" s="71"/>
      <c r="AG629" s="69"/>
    </row>
    <row r="630" spans="1:33" ht="12.75" customHeight="1" x14ac:dyDescent="0.3">
      <c r="A630" s="67"/>
      <c r="B630" s="68" t="str">
        <f>IFERROR(VLOOKUP(TPI[[#This Row],[Código del Municipio]],[10]!Tabla2[#Data],2,FALSE),"")</f>
        <v/>
      </c>
      <c r="C630" s="69"/>
      <c r="D630" s="69"/>
      <c r="E630" s="67"/>
      <c r="F630" s="69"/>
      <c r="G630" s="67"/>
      <c r="H630" s="69"/>
      <c r="I630" s="67"/>
      <c r="J630" s="67"/>
      <c r="K630" s="68" t="str">
        <f>IFERROR(VLOOKUP(TPI[[#This Row],[Codigo del Sector]],[10]!SEC[#Data],2,FALSE),"")</f>
        <v/>
      </c>
      <c r="L630" s="69"/>
      <c r="M630" s="67"/>
      <c r="N630" s="70" t="str">
        <f>IFERROR(VLOOKUP(TPI[[#This Row],[Código del Programa]],[10]!PROG[#Data],2,FALSE),"")</f>
        <v/>
      </c>
      <c r="O630" s="67"/>
      <c r="P630" s="68" t="str">
        <f>IFERROR(VLOOKUP(TPI[[#This Row],[Codigo Producto]],[10]!PROD[#Data],2,FALSE),"")</f>
        <v/>
      </c>
      <c r="Q630" s="67"/>
      <c r="R630" s="68" t="str">
        <f>IFERROR(VLOOKUP(TPI[[#This Row],[Codigo Indicador de Producto]],[10]!IP[#Data],2,FALSE),"")</f>
        <v/>
      </c>
      <c r="S630" s="69"/>
      <c r="T630" s="69"/>
      <c r="U630" s="69"/>
      <c r="V630" s="69"/>
      <c r="W630" s="69"/>
      <c r="X630" s="67"/>
      <c r="Y630" s="67"/>
      <c r="Z630" s="67"/>
      <c r="AA630" s="67"/>
      <c r="AB630" s="67"/>
      <c r="AC630" s="71"/>
      <c r="AD630" s="71"/>
      <c r="AE630" s="71"/>
      <c r="AF630" s="71"/>
      <c r="AG630" s="69"/>
    </row>
    <row r="631" spans="1:33" ht="12.75" customHeight="1" x14ac:dyDescent="0.3">
      <c r="A631" s="67"/>
      <c r="B631" s="68" t="str">
        <f>IFERROR(VLOOKUP(TPI[[#This Row],[Código del Municipio]],[10]!Tabla2[#Data],2,FALSE),"")</f>
        <v/>
      </c>
      <c r="C631" s="69"/>
      <c r="D631" s="69"/>
      <c r="E631" s="67"/>
      <c r="F631" s="69"/>
      <c r="G631" s="67"/>
      <c r="H631" s="69"/>
      <c r="I631" s="67"/>
      <c r="J631" s="67"/>
      <c r="K631" s="68" t="str">
        <f>IFERROR(VLOOKUP(TPI[[#This Row],[Codigo del Sector]],[10]!SEC[#Data],2,FALSE),"")</f>
        <v/>
      </c>
      <c r="L631" s="69"/>
      <c r="M631" s="67"/>
      <c r="N631" s="70" t="str">
        <f>IFERROR(VLOOKUP(TPI[[#This Row],[Código del Programa]],[10]!PROG[#Data],2,FALSE),"")</f>
        <v/>
      </c>
      <c r="O631" s="67"/>
      <c r="P631" s="68" t="str">
        <f>IFERROR(VLOOKUP(TPI[[#This Row],[Codigo Producto]],[10]!PROD[#Data],2,FALSE),"")</f>
        <v/>
      </c>
      <c r="Q631" s="67"/>
      <c r="R631" s="68" t="str">
        <f>IFERROR(VLOOKUP(TPI[[#This Row],[Codigo Indicador de Producto]],[10]!IP[#Data],2,FALSE),"")</f>
        <v/>
      </c>
      <c r="S631" s="69"/>
      <c r="T631" s="69"/>
      <c r="U631" s="69"/>
      <c r="V631" s="69"/>
      <c r="W631" s="69"/>
      <c r="X631" s="67"/>
      <c r="Y631" s="67"/>
      <c r="Z631" s="67"/>
      <c r="AA631" s="67"/>
      <c r="AB631" s="67"/>
      <c r="AC631" s="71"/>
      <c r="AD631" s="71"/>
      <c r="AE631" s="71"/>
      <c r="AF631" s="71"/>
      <c r="AG631" s="69"/>
    </row>
    <row r="632" spans="1:33" ht="12.75" customHeight="1" x14ac:dyDescent="0.3">
      <c r="A632" s="67"/>
      <c r="B632" s="68" t="str">
        <f>IFERROR(VLOOKUP(TPI[[#This Row],[Código del Municipio]],[10]!Tabla2[#Data],2,FALSE),"")</f>
        <v/>
      </c>
      <c r="C632" s="69"/>
      <c r="D632" s="69"/>
      <c r="E632" s="67"/>
      <c r="F632" s="69"/>
      <c r="G632" s="67"/>
      <c r="H632" s="69"/>
      <c r="I632" s="67"/>
      <c r="J632" s="67"/>
      <c r="K632" s="68" t="str">
        <f>IFERROR(VLOOKUP(TPI[[#This Row],[Codigo del Sector]],[10]!SEC[#Data],2,FALSE),"")</f>
        <v/>
      </c>
      <c r="L632" s="69"/>
      <c r="M632" s="67"/>
      <c r="N632" s="70" t="str">
        <f>IFERROR(VLOOKUP(TPI[[#This Row],[Código del Programa]],[10]!PROG[#Data],2,FALSE),"")</f>
        <v/>
      </c>
      <c r="O632" s="67"/>
      <c r="P632" s="68" t="str">
        <f>IFERROR(VLOOKUP(TPI[[#This Row],[Codigo Producto]],[10]!PROD[#Data],2,FALSE),"")</f>
        <v/>
      </c>
      <c r="Q632" s="67"/>
      <c r="R632" s="68" t="str">
        <f>IFERROR(VLOOKUP(TPI[[#This Row],[Codigo Indicador de Producto]],[10]!IP[#Data],2,FALSE),"")</f>
        <v/>
      </c>
      <c r="S632" s="69"/>
      <c r="T632" s="69"/>
      <c r="U632" s="69"/>
      <c r="V632" s="69"/>
      <c r="W632" s="69"/>
      <c r="X632" s="67"/>
      <c r="Y632" s="67"/>
      <c r="Z632" s="67"/>
      <c r="AA632" s="67"/>
      <c r="AB632" s="67"/>
      <c r="AC632" s="71"/>
      <c r="AD632" s="71"/>
      <c r="AE632" s="71"/>
      <c r="AF632" s="71"/>
      <c r="AG632" s="69"/>
    </row>
    <row r="633" spans="1:33" ht="12.75" customHeight="1" x14ac:dyDescent="0.3">
      <c r="A633" s="67"/>
      <c r="B633" s="68" t="str">
        <f>IFERROR(VLOOKUP(TPI[[#This Row],[Código del Municipio]],[10]!Tabla2[#Data],2,FALSE),"")</f>
        <v/>
      </c>
      <c r="C633" s="69"/>
      <c r="D633" s="69"/>
      <c r="E633" s="67"/>
      <c r="F633" s="69"/>
      <c r="G633" s="67"/>
      <c r="H633" s="69"/>
      <c r="I633" s="67"/>
      <c r="J633" s="67"/>
      <c r="K633" s="68" t="str">
        <f>IFERROR(VLOOKUP(TPI[[#This Row],[Codigo del Sector]],[10]!SEC[#Data],2,FALSE),"")</f>
        <v/>
      </c>
      <c r="L633" s="69"/>
      <c r="M633" s="67"/>
      <c r="N633" s="70" t="str">
        <f>IFERROR(VLOOKUP(TPI[[#This Row],[Código del Programa]],[10]!PROG[#Data],2,FALSE),"")</f>
        <v/>
      </c>
      <c r="O633" s="67"/>
      <c r="P633" s="68" t="str">
        <f>IFERROR(VLOOKUP(TPI[[#This Row],[Codigo Producto]],[10]!PROD[#Data],2,FALSE),"")</f>
        <v/>
      </c>
      <c r="Q633" s="67"/>
      <c r="R633" s="68" t="str">
        <f>IFERROR(VLOOKUP(TPI[[#This Row],[Codigo Indicador de Producto]],[10]!IP[#Data],2,FALSE),"")</f>
        <v/>
      </c>
      <c r="S633" s="69"/>
      <c r="T633" s="69"/>
      <c r="U633" s="69"/>
      <c r="V633" s="69"/>
      <c r="W633" s="69"/>
      <c r="X633" s="67"/>
      <c r="Y633" s="67"/>
      <c r="Z633" s="67"/>
      <c r="AA633" s="67"/>
      <c r="AB633" s="67"/>
      <c r="AC633" s="71"/>
      <c r="AD633" s="71"/>
      <c r="AE633" s="71"/>
      <c r="AF633" s="71"/>
      <c r="AG633" s="69"/>
    </row>
    <row r="634" spans="1:33" ht="12.75" customHeight="1" x14ac:dyDescent="0.3">
      <c r="A634" s="67"/>
      <c r="B634" s="68" t="str">
        <f>IFERROR(VLOOKUP(TPI[[#This Row],[Código del Municipio]],[10]!Tabla2[#Data],2,FALSE),"")</f>
        <v/>
      </c>
      <c r="C634" s="69"/>
      <c r="D634" s="69"/>
      <c r="E634" s="67"/>
      <c r="F634" s="69"/>
      <c r="G634" s="67"/>
      <c r="H634" s="69"/>
      <c r="I634" s="67"/>
      <c r="J634" s="67"/>
      <c r="K634" s="68" t="str">
        <f>IFERROR(VLOOKUP(TPI[[#This Row],[Codigo del Sector]],[10]!SEC[#Data],2,FALSE),"")</f>
        <v/>
      </c>
      <c r="L634" s="69"/>
      <c r="M634" s="67"/>
      <c r="N634" s="70" t="str">
        <f>IFERROR(VLOOKUP(TPI[[#This Row],[Código del Programa]],[10]!PROG[#Data],2,FALSE),"")</f>
        <v/>
      </c>
      <c r="O634" s="67"/>
      <c r="P634" s="68" t="str">
        <f>IFERROR(VLOOKUP(TPI[[#This Row],[Codigo Producto]],[10]!PROD[#Data],2,FALSE),"")</f>
        <v/>
      </c>
      <c r="Q634" s="67"/>
      <c r="R634" s="68" t="str">
        <f>IFERROR(VLOOKUP(TPI[[#This Row],[Codigo Indicador de Producto]],[10]!IP[#Data],2,FALSE),"")</f>
        <v/>
      </c>
      <c r="S634" s="69"/>
      <c r="T634" s="69"/>
      <c r="U634" s="69"/>
      <c r="V634" s="69"/>
      <c r="W634" s="69"/>
      <c r="X634" s="67"/>
      <c r="Y634" s="67"/>
      <c r="Z634" s="67"/>
      <c r="AA634" s="67"/>
      <c r="AB634" s="67"/>
      <c r="AC634" s="71"/>
      <c r="AD634" s="71"/>
      <c r="AE634" s="71"/>
      <c r="AF634" s="71"/>
      <c r="AG634" s="69"/>
    </row>
    <row r="635" spans="1:33" ht="12.75" customHeight="1" x14ac:dyDescent="0.3">
      <c r="A635" s="67"/>
      <c r="B635" s="68" t="str">
        <f>IFERROR(VLOOKUP(TPI[[#This Row],[Código del Municipio]],[10]!Tabla2[#Data],2,FALSE),"")</f>
        <v/>
      </c>
      <c r="C635" s="69"/>
      <c r="D635" s="69"/>
      <c r="E635" s="67"/>
      <c r="F635" s="69"/>
      <c r="G635" s="67"/>
      <c r="H635" s="69"/>
      <c r="I635" s="67"/>
      <c r="J635" s="67"/>
      <c r="K635" s="68" t="str">
        <f>IFERROR(VLOOKUP(TPI[[#This Row],[Codigo del Sector]],[10]!SEC[#Data],2,FALSE),"")</f>
        <v/>
      </c>
      <c r="L635" s="69"/>
      <c r="M635" s="67"/>
      <c r="N635" s="70" t="str">
        <f>IFERROR(VLOOKUP(TPI[[#This Row],[Código del Programa]],[10]!PROG[#Data],2,FALSE),"")</f>
        <v/>
      </c>
      <c r="O635" s="67"/>
      <c r="P635" s="68" t="str">
        <f>IFERROR(VLOOKUP(TPI[[#This Row],[Codigo Producto]],[10]!PROD[#Data],2,FALSE),"")</f>
        <v/>
      </c>
      <c r="Q635" s="67"/>
      <c r="R635" s="68" t="str">
        <f>IFERROR(VLOOKUP(TPI[[#This Row],[Codigo Indicador de Producto]],[10]!IP[#Data],2,FALSE),"")</f>
        <v/>
      </c>
      <c r="S635" s="69"/>
      <c r="T635" s="69"/>
      <c r="U635" s="69"/>
      <c r="V635" s="69"/>
      <c r="W635" s="69"/>
      <c r="X635" s="67"/>
      <c r="Y635" s="67"/>
      <c r="Z635" s="67"/>
      <c r="AA635" s="67"/>
      <c r="AB635" s="67"/>
      <c r="AC635" s="71"/>
      <c r="AD635" s="71"/>
      <c r="AE635" s="71"/>
      <c r="AF635" s="71"/>
      <c r="AG635" s="69"/>
    </row>
    <row r="636" spans="1:33" ht="12.75" customHeight="1" x14ac:dyDescent="0.3">
      <c r="A636" s="67"/>
      <c r="B636" s="68" t="str">
        <f>IFERROR(VLOOKUP(TPI[[#This Row],[Código del Municipio]],[10]!Tabla2[#Data],2,FALSE),"")</f>
        <v/>
      </c>
      <c r="C636" s="69"/>
      <c r="D636" s="69"/>
      <c r="E636" s="67"/>
      <c r="F636" s="69"/>
      <c r="G636" s="67"/>
      <c r="H636" s="69"/>
      <c r="I636" s="67"/>
      <c r="J636" s="67"/>
      <c r="K636" s="68" t="str">
        <f>IFERROR(VLOOKUP(TPI[[#This Row],[Codigo del Sector]],[10]!SEC[#Data],2,FALSE),"")</f>
        <v/>
      </c>
      <c r="L636" s="69"/>
      <c r="M636" s="67"/>
      <c r="N636" s="70" t="str">
        <f>IFERROR(VLOOKUP(TPI[[#This Row],[Código del Programa]],[10]!PROG[#Data],2,FALSE),"")</f>
        <v/>
      </c>
      <c r="O636" s="67"/>
      <c r="P636" s="68" t="str">
        <f>IFERROR(VLOOKUP(TPI[[#This Row],[Codigo Producto]],[10]!PROD[#Data],2,FALSE),"")</f>
        <v/>
      </c>
      <c r="Q636" s="67"/>
      <c r="R636" s="68" t="str">
        <f>IFERROR(VLOOKUP(TPI[[#This Row],[Codigo Indicador de Producto]],[10]!IP[#Data],2,FALSE),"")</f>
        <v/>
      </c>
      <c r="S636" s="69"/>
      <c r="T636" s="69"/>
      <c r="U636" s="69"/>
      <c r="V636" s="69"/>
      <c r="W636" s="69"/>
      <c r="X636" s="67"/>
      <c r="Y636" s="67"/>
      <c r="Z636" s="67"/>
      <c r="AA636" s="67"/>
      <c r="AB636" s="67"/>
      <c r="AC636" s="71"/>
      <c r="AD636" s="71"/>
      <c r="AE636" s="71"/>
      <c r="AF636" s="71"/>
      <c r="AG636" s="69"/>
    </row>
    <row r="637" spans="1:33" ht="12.75" customHeight="1" x14ac:dyDescent="0.3">
      <c r="A637" s="67"/>
      <c r="B637" s="68" t="str">
        <f>IFERROR(VLOOKUP(TPI[[#This Row],[Código del Municipio]],[10]!Tabla2[#Data],2,FALSE),"")</f>
        <v/>
      </c>
      <c r="C637" s="69"/>
      <c r="D637" s="69"/>
      <c r="E637" s="67"/>
      <c r="F637" s="69"/>
      <c r="G637" s="67"/>
      <c r="H637" s="69"/>
      <c r="I637" s="67"/>
      <c r="J637" s="67"/>
      <c r="K637" s="68" t="str">
        <f>IFERROR(VLOOKUP(TPI[[#This Row],[Codigo del Sector]],[10]!SEC[#Data],2,FALSE),"")</f>
        <v/>
      </c>
      <c r="L637" s="69"/>
      <c r="M637" s="67"/>
      <c r="N637" s="70" t="str">
        <f>IFERROR(VLOOKUP(TPI[[#This Row],[Código del Programa]],[10]!PROG[#Data],2,FALSE),"")</f>
        <v/>
      </c>
      <c r="O637" s="67"/>
      <c r="P637" s="68" t="str">
        <f>IFERROR(VLOOKUP(TPI[[#This Row],[Codigo Producto]],[10]!PROD[#Data],2,FALSE),"")</f>
        <v/>
      </c>
      <c r="Q637" s="67"/>
      <c r="R637" s="68" t="str">
        <f>IFERROR(VLOOKUP(TPI[[#This Row],[Codigo Indicador de Producto]],[10]!IP[#Data],2,FALSE),"")</f>
        <v/>
      </c>
      <c r="S637" s="69"/>
      <c r="T637" s="69"/>
      <c r="U637" s="69"/>
      <c r="V637" s="69"/>
      <c r="W637" s="69"/>
      <c r="X637" s="67"/>
      <c r="Y637" s="67"/>
      <c r="Z637" s="67"/>
      <c r="AA637" s="67"/>
      <c r="AB637" s="67"/>
      <c r="AC637" s="71"/>
      <c r="AD637" s="71"/>
      <c r="AE637" s="71"/>
      <c r="AF637" s="71"/>
      <c r="AG637" s="69"/>
    </row>
    <row r="638" spans="1:33" ht="12.75" customHeight="1" x14ac:dyDescent="0.3">
      <c r="A638" s="67"/>
      <c r="B638" s="68" t="str">
        <f>IFERROR(VLOOKUP(TPI[[#This Row],[Código del Municipio]],[10]!Tabla2[#Data],2,FALSE),"")</f>
        <v/>
      </c>
      <c r="C638" s="69"/>
      <c r="D638" s="69"/>
      <c r="E638" s="67"/>
      <c r="F638" s="69"/>
      <c r="G638" s="67"/>
      <c r="H638" s="69"/>
      <c r="I638" s="67"/>
      <c r="J638" s="67"/>
      <c r="K638" s="68" t="str">
        <f>IFERROR(VLOOKUP(TPI[[#This Row],[Codigo del Sector]],[10]!SEC[#Data],2,FALSE),"")</f>
        <v/>
      </c>
      <c r="L638" s="69"/>
      <c r="M638" s="67"/>
      <c r="N638" s="70" t="str">
        <f>IFERROR(VLOOKUP(TPI[[#This Row],[Código del Programa]],[10]!PROG[#Data],2,FALSE),"")</f>
        <v/>
      </c>
      <c r="O638" s="67"/>
      <c r="P638" s="68" t="str">
        <f>IFERROR(VLOOKUP(TPI[[#This Row],[Codigo Producto]],[10]!PROD[#Data],2,FALSE),"")</f>
        <v/>
      </c>
      <c r="Q638" s="67"/>
      <c r="R638" s="68" t="str">
        <f>IFERROR(VLOOKUP(TPI[[#This Row],[Codigo Indicador de Producto]],[10]!IP[#Data],2,FALSE),"")</f>
        <v/>
      </c>
      <c r="S638" s="69"/>
      <c r="T638" s="69"/>
      <c r="U638" s="69"/>
      <c r="V638" s="69"/>
      <c r="W638" s="69"/>
      <c r="X638" s="67"/>
      <c r="Y638" s="67"/>
      <c r="Z638" s="67"/>
      <c r="AA638" s="67"/>
      <c r="AB638" s="67"/>
      <c r="AC638" s="71"/>
      <c r="AD638" s="71"/>
      <c r="AE638" s="71"/>
      <c r="AF638" s="71"/>
      <c r="AG638" s="69"/>
    </row>
    <row r="639" spans="1:33" ht="12.75" customHeight="1" x14ac:dyDescent="0.3">
      <c r="A639" s="67"/>
      <c r="B639" s="68" t="str">
        <f>IFERROR(VLOOKUP(TPI[[#This Row],[Código del Municipio]],[10]!Tabla2[#Data],2,FALSE),"")</f>
        <v/>
      </c>
      <c r="C639" s="69"/>
      <c r="D639" s="69"/>
      <c r="E639" s="67"/>
      <c r="F639" s="69"/>
      <c r="G639" s="67"/>
      <c r="H639" s="69"/>
      <c r="I639" s="67"/>
      <c r="J639" s="67"/>
      <c r="K639" s="68" t="str">
        <f>IFERROR(VLOOKUP(TPI[[#This Row],[Codigo del Sector]],[10]!SEC[#Data],2,FALSE),"")</f>
        <v/>
      </c>
      <c r="L639" s="69"/>
      <c r="M639" s="67"/>
      <c r="N639" s="70" t="str">
        <f>IFERROR(VLOOKUP(TPI[[#This Row],[Código del Programa]],[10]!PROG[#Data],2,FALSE),"")</f>
        <v/>
      </c>
      <c r="O639" s="67"/>
      <c r="P639" s="68" t="str">
        <f>IFERROR(VLOOKUP(TPI[[#This Row],[Codigo Producto]],[10]!PROD[#Data],2,FALSE),"")</f>
        <v/>
      </c>
      <c r="Q639" s="67"/>
      <c r="R639" s="68" t="str">
        <f>IFERROR(VLOOKUP(TPI[[#This Row],[Codigo Indicador de Producto]],[10]!IP[#Data],2,FALSE),"")</f>
        <v/>
      </c>
      <c r="S639" s="69"/>
      <c r="T639" s="69"/>
      <c r="U639" s="69"/>
      <c r="V639" s="69"/>
      <c r="W639" s="69"/>
      <c r="X639" s="67"/>
      <c r="Y639" s="67"/>
      <c r="Z639" s="67"/>
      <c r="AA639" s="67"/>
      <c r="AB639" s="67"/>
      <c r="AC639" s="71"/>
      <c r="AD639" s="71"/>
      <c r="AE639" s="71"/>
      <c r="AF639" s="71"/>
      <c r="AG639" s="69"/>
    </row>
    <row r="640" spans="1:33" ht="12.75" customHeight="1" x14ac:dyDescent="0.3">
      <c r="A640" s="67"/>
      <c r="B640" s="68" t="str">
        <f>IFERROR(VLOOKUP(TPI[[#This Row],[Código del Municipio]],[10]!Tabla2[#Data],2,FALSE),"")</f>
        <v/>
      </c>
      <c r="C640" s="69"/>
      <c r="D640" s="69"/>
      <c r="E640" s="67"/>
      <c r="F640" s="69"/>
      <c r="G640" s="67"/>
      <c r="H640" s="69"/>
      <c r="I640" s="67"/>
      <c r="J640" s="67"/>
      <c r="K640" s="68" t="str">
        <f>IFERROR(VLOOKUP(TPI[[#This Row],[Codigo del Sector]],[10]!SEC[#Data],2,FALSE),"")</f>
        <v/>
      </c>
      <c r="L640" s="69"/>
      <c r="M640" s="67"/>
      <c r="N640" s="70" t="str">
        <f>IFERROR(VLOOKUP(TPI[[#This Row],[Código del Programa]],[10]!PROG[#Data],2,FALSE),"")</f>
        <v/>
      </c>
      <c r="O640" s="67"/>
      <c r="P640" s="68" t="str">
        <f>IFERROR(VLOOKUP(TPI[[#This Row],[Codigo Producto]],[10]!PROD[#Data],2,FALSE),"")</f>
        <v/>
      </c>
      <c r="Q640" s="67"/>
      <c r="R640" s="68" t="str">
        <f>IFERROR(VLOOKUP(TPI[[#This Row],[Codigo Indicador de Producto]],[10]!IP[#Data],2,FALSE),"")</f>
        <v/>
      </c>
      <c r="S640" s="69"/>
      <c r="T640" s="69"/>
      <c r="U640" s="69"/>
      <c r="V640" s="69"/>
      <c r="W640" s="69"/>
      <c r="X640" s="67"/>
      <c r="Y640" s="67"/>
      <c r="Z640" s="67"/>
      <c r="AA640" s="67"/>
      <c r="AB640" s="67"/>
      <c r="AC640" s="71"/>
      <c r="AD640" s="71"/>
      <c r="AE640" s="71"/>
      <c r="AF640" s="71"/>
      <c r="AG640" s="69"/>
    </row>
    <row r="641" spans="1:33" ht="12.75" customHeight="1" x14ac:dyDescent="0.3">
      <c r="A641" s="67"/>
      <c r="B641" s="68" t="str">
        <f>IFERROR(VLOOKUP(TPI[[#This Row],[Código del Municipio]],[10]!Tabla2[#Data],2,FALSE),"")</f>
        <v/>
      </c>
      <c r="C641" s="69"/>
      <c r="D641" s="69"/>
      <c r="E641" s="67"/>
      <c r="F641" s="69"/>
      <c r="G641" s="67"/>
      <c r="H641" s="69"/>
      <c r="I641" s="67"/>
      <c r="J641" s="67"/>
      <c r="K641" s="68" t="str">
        <f>IFERROR(VLOOKUP(TPI[[#This Row],[Codigo del Sector]],[10]!SEC[#Data],2,FALSE),"")</f>
        <v/>
      </c>
      <c r="L641" s="69"/>
      <c r="M641" s="67"/>
      <c r="N641" s="70" t="str">
        <f>IFERROR(VLOOKUP(TPI[[#This Row],[Código del Programa]],[10]!PROG[#Data],2,FALSE),"")</f>
        <v/>
      </c>
      <c r="O641" s="67"/>
      <c r="P641" s="68" t="str">
        <f>IFERROR(VLOOKUP(TPI[[#This Row],[Codigo Producto]],[10]!PROD[#Data],2,FALSE),"")</f>
        <v/>
      </c>
      <c r="Q641" s="67"/>
      <c r="R641" s="68" t="str">
        <f>IFERROR(VLOOKUP(TPI[[#This Row],[Codigo Indicador de Producto]],[10]!IP[#Data],2,FALSE),"")</f>
        <v/>
      </c>
      <c r="S641" s="69"/>
      <c r="T641" s="69"/>
      <c r="U641" s="69"/>
      <c r="V641" s="69"/>
      <c r="W641" s="69"/>
      <c r="X641" s="67"/>
      <c r="Y641" s="67"/>
      <c r="Z641" s="67"/>
      <c r="AA641" s="67"/>
      <c r="AB641" s="67"/>
      <c r="AC641" s="71"/>
      <c r="AD641" s="71"/>
      <c r="AE641" s="71"/>
      <c r="AF641" s="71"/>
      <c r="AG641" s="69"/>
    </row>
    <row r="642" spans="1:33" ht="12.75" customHeight="1" x14ac:dyDescent="0.3">
      <c r="A642" s="67"/>
      <c r="B642" s="68" t="str">
        <f>IFERROR(VLOOKUP(TPI[[#This Row],[Código del Municipio]],[10]!Tabla2[#Data],2,FALSE),"")</f>
        <v/>
      </c>
      <c r="C642" s="69"/>
      <c r="D642" s="69"/>
      <c r="E642" s="67"/>
      <c r="F642" s="69"/>
      <c r="G642" s="67"/>
      <c r="H642" s="69"/>
      <c r="I642" s="67"/>
      <c r="J642" s="67"/>
      <c r="K642" s="68" t="str">
        <f>IFERROR(VLOOKUP(TPI[[#This Row],[Codigo del Sector]],[10]!SEC[#Data],2,FALSE),"")</f>
        <v/>
      </c>
      <c r="L642" s="69"/>
      <c r="M642" s="67"/>
      <c r="N642" s="70" t="str">
        <f>IFERROR(VLOOKUP(TPI[[#This Row],[Código del Programa]],[10]!PROG[#Data],2,FALSE),"")</f>
        <v/>
      </c>
      <c r="O642" s="67"/>
      <c r="P642" s="68" t="str">
        <f>IFERROR(VLOOKUP(TPI[[#This Row],[Codigo Producto]],[10]!PROD[#Data],2,FALSE),"")</f>
        <v/>
      </c>
      <c r="Q642" s="67"/>
      <c r="R642" s="68" t="str">
        <f>IFERROR(VLOOKUP(TPI[[#This Row],[Codigo Indicador de Producto]],[10]!IP[#Data],2,FALSE),"")</f>
        <v/>
      </c>
      <c r="S642" s="69"/>
      <c r="T642" s="69"/>
      <c r="U642" s="69"/>
      <c r="V642" s="69"/>
      <c r="W642" s="69"/>
      <c r="X642" s="67"/>
      <c r="Y642" s="67"/>
      <c r="Z642" s="67"/>
      <c r="AA642" s="67"/>
      <c r="AB642" s="67"/>
      <c r="AC642" s="71"/>
      <c r="AD642" s="71"/>
      <c r="AE642" s="71"/>
      <c r="AF642" s="71"/>
      <c r="AG642" s="69"/>
    </row>
    <row r="643" spans="1:33" ht="12.75" customHeight="1" x14ac:dyDescent="0.3">
      <c r="A643" s="67"/>
      <c r="B643" s="68" t="str">
        <f>IFERROR(VLOOKUP(TPI[[#This Row],[Código del Municipio]],[10]!Tabla2[#Data],2,FALSE),"")</f>
        <v/>
      </c>
      <c r="C643" s="69"/>
      <c r="D643" s="69"/>
      <c r="E643" s="67"/>
      <c r="F643" s="69"/>
      <c r="G643" s="67"/>
      <c r="H643" s="69"/>
      <c r="I643" s="67"/>
      <c r="J643" s="67"/>
      <c r="K643" s="68" t="str">
        <f>IFERROR(VLOOKUP(TPI[[#This Row],[Codigo del Sector]],[10]!SEC[#Data],2,FALSE),"")</f>
        <v/>
      </c>
      <c r="L643" s="69"/>
      <c r="M643" s="67"/>
      <c r="N643" s="70" t="str">
        <f>IFERROR(VLOOKUP(TPI[[#This Row],[Código del Programa]],[10]!PROG[#Data],2,FALSE),"")</f>
        <v/>
      </c>
      <c r="O643" s="67"/>
      <c r="P643" s="68" t="str">
        <f>IFERROR(VLOOKUP(TPI[[#This Row],[Codigo Producto]],[10]!PROD[#Data],2,FALSE),"")</f>
        <v/>
      </c>
      <c r="Q643" s="67"/>
      <c r="R643" s="68" t="str">
        <f>IFERROR(VLOOKUP(TPI[[#This Row],[Codigo Indicador de Producto]],[10]!IP[#Data],2,FALSE),"")</f>
        <v/>
      </c>
      <c r="S643" s="69"/>
      <c r="T643" s="69"/>
      <c r="U643" s="69"/>
      <c r="V643" s="69"/>
      <c r="W643" s="69"/>
      <c r="X643" s="67"/>
      <c r="Y643" s="67"/>
      <c r="Z643" s="67"/>
      <c r="AA643" s="67"/>
      <c r="AB643" s="67"/>
      <c r="AC643" s="71"/>
      <c r="AD643" s="71"/>
      <c r="AE643" s="71"/>
      <c r="AF643" s="71"/>
      <c r="AG643" s="69"/>
    </row>
    <row r="644" spans="1:33" ht="12.75" customHeight="1" x14ac:dyDescent="0.3">
      <c r="A644" s="67"/>
      <c r="B644" s="68" t="str">
        <f>IFERROR(VLOOKUP(TPI[[#This Row],[Código del Municipio]],[10]!Tabla2[#Data],2,FALSE),"")</f>
        <v/>
      </c>
      <c r="C644" s="69"/>
      <c r="D644" s="69"/>
      <c r="E644" s="67"/>
      <c r="F644" s="69"/>
      <c r="G644" s="67"/>
      <c r="H644" s="69"/>
      <c r="I644" s="67"/>
      <c r="J644" s="67"/>
      <c r="K644" s="68" t="str">
        <f>IFERROR(VLOOKUP(TPI[[#This Row],[Codigo del Sector]],[10]!SEC[#Data],2,FALSE),"")</f>
        <v/>
      </c>
      <c r="L644" s="69"/>
      <c r="M644" s="67"/>
      <c r="N644" s="70" t="str">
        <f>IFERROR(VLOOKUP(TPI[[#This Row],[Código del Programa]],[10]!PROG[#Data],2,FALSE),"")</f>
        <v/>
      </c>
      <c r="O644" s="67"/>
      <c r="P644" s="68" t="str">
        <f>IFERROR(VLOOKUP(TPI[[#This Row],[Codigo Producto]],[10]!PROD[#Data],2,FALSE),"")</f>
        <v/>
      </c>
      <c r="Q644" s="67"/>
      <c r="R644" s="68" t="str">
        <f>IFERROR(VLOOKUP(TPI[[#This Row],[Codigo Indicador de Producto]],[10]!IP[#Data],2,FALSE),"")</f>
        <v/>
      </c>
      <c r="S644" s="69"/>
      <c r="T644" s="69"/>
      <c r="U644" s="69"/>
      <c r="V644" s="69"/>
      <c r="W644" s="69"/>
      <c r="X644" s="67"/>
      <c r="Y644" s="67"/>
      <c r="Z644" s="67"/>
      <c r="AA644" s="67"/>
      <c r="AB644" s="67"/>
      <c r="AC644" s="71"/>
      <c r="AD644" s="71"/>
      <c r="AE644" s="71"/>
      <c r="AF644" s="71"/>
      <c r="AG644" s="69"/>
    </row>
    <row r="645" spans="1:33" ht="12.75" customHeight="1" x14ac:dyDescent="0.3">
      <c r="A645" s="67"/>
      <c r="B645" s="68" t="str">
        <f>IFERROR(VLOOKUP(TPI[[#This Row],[Código del Municipio]],[10]!Tabla2[#Data],2,FALSE),"")</f>
        <v/>
      </c>
      <c r="C645" s="69"/>
      <c r="D645" s="69"/>
      <c r="E645" s="67"/>
      <c r="F645" s="69"/>
      <c r="G645" s="67"/>
      <c r="H645" s="69"/>
      <c r="I645" s="67"/>
      <c r="J645" s="67"/>
      <c r="K645" s="68" t="str">
        <f>IFERROR(VLOOKUP(TPI[[#This Row],[Codigo del Sector]],[10]!SEC[#Data],2,FALSE),"")</f>
        <v/>
      </c>
      <c r="L645" s="69"/>
      <c r="M645" s="67"/>
      <c r="N645" s="70" t="str">
        <f>IFERROR(VLOOKUP(TPI[[#This Row],[Código del Programa]],[10]!PROG[#Data],2,FALSE),"")</f>
        <v/>
      </c>
      <c r="O645" s="67"/>
      <c r="P645" s="68" t="str">
        <f>IFERROR(VLOOKUP(TPI[[#This Row],[Codigo Producto]],[10]!PROD[#Data],2,FALSE),"")</f>
        <v/>
      </c>
      <c r="Q645" s="67"/>
      <c r="R645" s="68" t="str">
        <f>IFERROR(VLOOKUP(TPI[[#This Row],[Codigo Indicador de Producto]],[10]!IP[#Data],2,FALSE),"")</f>
        <v/>
      </c>
      <c r="S645" s="69"/>
      <c r="T645" s="69"/>
      <c r="U645" s="69"/>
      <c r="V645" s="69"/>
      <c r="W645" s="69"/>
      <c r="X645" s="67"/>
      <c r="Y645" s="67"/>
      <c r="Z645" s="67"/>
      <c r="AA645" s="67"/>
      <c r="AB645" s="67"/>
      <c r="AC645" s="71"/>
      <c r="AD645" s="71"/>
      <c r="AE645" s="71"/>
      <c r="AF645" s="71"/>
      <c r="AG645" s="69"/>
    </row>
    <row r="646" spans="1:33" ht="12.75" customHeight="1" x14ac:dyDescent="0.3">
      <c r="A646" s="67"/>
      <c r="B646" s="68" t="str">
        <f>IFERROR(VLOOKUP(TPI[[#This Row],[Código del Municipio]],[10]!Tabla2[#Data],2,FALSE),"")</f>
        <v/>
      </c>
      <c r="C646" s="69"/>
      <c r="D646" s="69"/>
      <c r="E646" s="67"/>
      <c r="F646" s="69"/>
      <c r="G646" s="67"/>
      <c r="H646" s="69"/>
      <c r="I646" s="67"/>
      <c r="J646" s="67"/>
      <c r="K646" s="68" t="str">
        <f>IFERROR(VLOOKUP(TPI[[#This Row],[Codigo del Sector]],[10]!SEC[#Data],2,FALSE),"")</f>
        <v/>
      </c>
      <c r="L646" s="69"/>
      <c r="M646" s="67"/>
      <c r="N646" s="70" t="str">
        <f>IFERROR(VLOOKUP(TPI[[#This Row],[Código del Programa]],[10]!PROG[#Data],2,FALSE),"")</f>
        <v/>
      </c>
      <c r="O646" s="67"/>
      <c r="P646" s="68" t="str">
        <f>IFERROR(VLOOKUP(TPI[[#This Row],[Codigo Producto]],[10]!PROD[#Data],2,FALSE),"")</f>
        <v/>
      </c>
      <c r="Q646" s="67"/>
      <c r="R646" s="68" t="str">
        <f>IFERROR(VLOOKUP(TPI[[#This Row],[Codigo Indicador de Producto]],[10]!IP[#Data],2,FALSE),"")</f>
        <v/>
      </c>
      <c r="S646" s="69"/>
      <c r="T646" s="69"/>
      <c r="U646" s="69"/>
      <c r="V646" s="69"/>
      <c r="W646" s="69"/>
      <c r="X646" s="67"/>
      <c r="Y646" s="67"/>
      <c r="Z646" s="67"/>
      <c r="AA646" s="67"/>
      <c r="AB646" s="67"/>
      <c r="AC646" s="71"/>
      <c r="AD646" s="71"/>
      <c r="AE646" s="71"/>
      <c r="AF646" s="71"/>
      <c r="AG646" s="69"/>
    </row>
    <row r="647" spans="1:33" ht="12.75" customHeight="1" x14ac:dyDescent="0.3">
      <c r="A647" s="67"/>
      <c r="B647" s="68" t="str">
        <f>IFERROR(VLOOKUP(TPI[[#This Row],[Código del Municipio]],[10]!Tabla2[#Data],2,FALSE),"")</f>
        <v/>
      </c>
      <c r="C647" s="69"/>
      <c r="D647" s="69"/>
      <c r="E647" s="67"/>
      <c r="F647" s="69"/>
      <c r="G647" s="67"/>
      <c r="H647" s="69"/>
      <c r="I647" s="67"/>
      <c r="J647" s="67"/>
      <c r="K647" s="68" t="str">
        <f>IFERROR(VLOOKUP(TPI[[#This Row],[Codigo del Sector]],[10]!SEC[#Data],2,FALSE),"")</f>
        <v/>
      </c>
      <c r="L647" s="69"/>
      <c r="M647" s="67"/>
      <c r="N647" s="70" t="str">
        <f>IFERROR(VLOOKUP(TPI[[#This Row],[Código del Programa]],[10]!PROG[#Data],2,FALSE),"")</f>
        <v/>
      </c>
      <c r="O647" s="67"/>
      <c r="P647" s="68" t="str">
        <f>IFERROR(VLOOKUP(TPI[[#This Row],[Codigo Producto]],[10]!PROD[#Data],2,FALSE),"")</f>
        <v/>
      </c>
      <c r="Q647" s="67"/>
      <c r="R647" s="68" t="str">
        <f>IFERROR(VLOOKUP(TPI[[#This Row],[Codigo Indicador de Producto]],[10]!IP[#Data],2,FALSE),"")</f>
        <v/>
      </c>
      <c r="S647" s="69"/>
      <c r="T647" s="69"/>
      <c r="U647" s="69"/>
      <c r="V647" s="69"/>
      <c r="W647" s="69"/>
      <c r="X647" s="67"/>
      <c r="Y647" s="67"/>
      <c r="Z647" s="67"/>
      <c r="AA647" s="67"/>
      <c r="AB647" s="67"/>
      <c r="AC647" s="71"/>
      <c r="AD647" s="71"/>
      <c r="AE647" s="71"/>
      <c r="AF647" s="71"/>
      <c r="AG647" s="69"/>
    </row>
    <row r="648" spans="1:33" ht="12.75" customHeight="1" x14ac:dyDescent="0.3">
      <c r="A648" s="67"/>
      <c r="B648" s="68" t="str">
        <f>IFERROR(VLOOKUP(TPI[[#This Row],[Código del Municipio]],[10]!Tabla2[#Data],2,FALSE),"")</f>
        <v/>
      </c>
      <c r="C648" s="69"/>
      <c r="D648" s="69"/>
      <c r="E648" s="67"/>
      <c r="F648" s="69"/>
      <c r="G648" s="67"/>
      <c r="H648" s="69"/>
      <c r="I648" s="67"/>
      <c r="J648" s="67"/>
      <c r="K648" s="68" t="str">
        <f>IFERROR(VLOOKUP(TPI[[#This Row],[Codigo del Sector]],[10]!SEC[#Data],2,FALSE),"")</f>
        <v/>
      </c>
      <c r="L648" s="69"/>
      <c r="M648" s="67"/>
      <c r="N648" s="70" t="str">
        <f>IFERROR(VLOOKUP(TPI[[#This Row],[Código del Programa]],[10]!PROG[#Data],2,FALSE),"")</f>
        <v/>
      </c>
      <c r="O648" s="67"/>
      <c r="P648" s="68" t="str">
        <f>IFERROR(VLOOKUP(TPI[[#This Row],[Codigo Producto]],[10]!PROD[#Data],2,FALSE),"")</f>
        <v/>
      </c>
      <c r="Q648" s="67"/>
      <c r="R648" s="68" t="str">
        <f>IFERROR(VLOOKUP(TPI[[#This Row],[Codigo Indicador de Producto]],[10]!IP[#Data],2,FALSE),"")</f>
        <v/>
      </c>
      <c r="S648" s="69"/>
      <c r="T648" s="69"/>
      <c r="U648" s="69"/>
      <c r="V648" s="69"/>
      <c r="W648" s="69"/>
      <c r="X648" s="67"/>
      <c r="Y648" s="67"/>
      <c r="Z648" s="67"/>
      <c r="AA648" s="67"/>
      <c r="AB648" s="67"/>
      <c r="AC648" s="71"/>
      <c r="AD648" s="71"/>
      <c r="AE648" s="71"/>
      <c r="AF648" s="71"/>
      <c r="AG648" s="69"/>
    </row>
    <row r="649" spans="1:33" ht="12.75" customHeight="1" x14ac:dyDescent="0.3">
      <c r="A649" s="67"/>
      <c r="B649" s="68" t="str">
        <f>IFERROR(VLOOKUP(TPI[[#This Row],[Código del Municipio]],[10]!Tabla2[#Data],2,FALSE),"")</f>
        <v/>
      </c>
      <c r="C649" s="69"/>
      <c r="D649" s="69"/>
      <c r="E649" s="67"/>
      <c r="F649" s="69"/>
      <c r="G649" s="67"/>
      <c r="H649" s="69"/>
      <c r="I649" s="67"/>
      <c r="J649" s="67"/>
      <c r="K649" s="68" t="str">
        <f>IFERROR(VLOOKUP(TPI[[#This Row],[Codigo del Sector]],[10]!SEC[#Data],2,FALSE),"")</f>
        <v/>
      </c>
      <c r="L649" s="69"/>
      <c r="M649" s="67"/>
      <c r="N649" s="70" t="str">
        <f>IFERROR(VLOOKUP(TPI[[#This Row],[Código del Programa]],[10]!PROG[#Data],2,FALSE),"")</f>
        <v/>
      </c>
      <c r="O649" s="67"/>
      <c r="P649" s="68" t="str">
        <f>IFERROR(VLOOKUP(TPI[[#This Row],[Codigo Producto]],[10]!PROD[#Data],2,FALSE),"")</f>
        <v/>
      </c>
      <c r="Q649" s="67"/>
      <c r="R649" s="68" t="str">
        <f>IFERROR(VLOOKUP(TPI[[#This Row],[Codigo Indicador de Producto]],[10]!IP[#Data],2,FALSE),"")</f>
        <v/>
      </c>
      <c r="S649" s="69"/>
      <c r="T649" s="69"/>
      <c r="U649" s="69"/>
      <c r="V649" s="69"/>
      <c r="W649" s="69"/>
      <c r="X649" s="67"/>
      <c r="Y649" s="67"/>
      <c r="Z649" s="67"/>
      <c r="AA649" s="67"/>
      <c r="AB649" s="67"/>
      <c r="AC649" s="71"/>
      <c r="AD649" s="71"/>
      <c r="AE649" s="71"/>
      <c r="AF649" s="71"/>
      <c r="AG649" s="69"/>
    </row>
    <row r="650" spans="1:33" ht="12.75" customHeight="1" x14ac:dyDescent="0.3">
      <c r="A650" s="67"/>
      <c r="B650" s="68" t="str">
        <f>IFERROR(VLOOKUP(TPI[[#This Row],[Código del Municipio]],[10]!Tabla2[#Data],2,FALSE),"")</f>
        <v/>
      </c>
      <c r="C650" s="69"/>
      <c r="D650" s="69"/>
      <c r="E650" s="67"/>
      <c r="F650" s="69"/>
      <c r="G650" s="67"/>
      <c r="H650" s="69"/>
      <c r="I650" s="67"/>
      <c r="J650" s="67"/>
      <c r="K650" s="68" t="str">
        <f>IFERROR(VLOOKUP(TPI[[#This Row],[Codigo del Sector]],[10]!SEC[#Data],2,FALSE),"")</f>
        <v/>
      </c>
      <c r="L650" s="69"/>
      <c r="M650" s="67"/>
      <c r="N650" s="70" t="str">
        <f>IFERROR(VLOOKUP(TPI[[#This Row],[Código del Programa]],[10]!PROG[#Data],2,FALSE),"")</f>
        <v/>
      </c>
      <c r="O650" s="67"/>
      <c r="P650" s="68" t="str">
        <f>IFERROR(VLOOKUP(TPI[[#This Row],[Codigo Producto]],[10]!PROD[#Data],2,FALSE),"")</f>
        <v/>
      </c>
      <c r="Q650" s="67"/>
      <c r="R650" s="68" t="str">
        <f>IFERROR(VLOOKUP(TPI[[#This Row],[Codigo Indicador de Producto]],[10]!IP[#Data],2,FALSE),"")</f>
        <v/>
      </c>
      <c r="S650" s="69"/>
      <c r="T650" s="69"/>
      <c r="U650" s="69"/>
      <c r="V650" s="69"/>
      <c r="W650" s="69"/>
      <c r="X650" s="67"/>
      <c r="Y650" s="67"/>
      <c r="Z650" s="67"/>
      <c r="AA650" s="67"/>
      <c r="AB650" s="67"/>
      <c r="AC650" s="71"/>
      <c r="AD650" s="71"/>
      <c r="AE650" s="71"/>
      <c r="AF650" s="71"/>
      <c r="AG650" s="69"/>
    </row>
    <row r="651" spans="1:33" ht="12.75" customHeight="1" x14ac:dyDescent="0.3">
      <c r="A651" s="67"/>
      <c r="B651" s="68" t="str">
        <f>IFERROR(VLOOKUP(TPI[[#This Row],[Código del Municipio]],[10]!Tabla2[#Data],2,FALSE),"")</f>
        <v/>
      </c>
      <c r="C651" s="69"/>
      <c r="D651" s="69"/>
      <c r="E651" s="67"/>
      <c r="F651" s="69"/>
      <c r="G651" s="67"/>
      <c r="H651" s="69"/>
      <c r="I651" s="67"/>
      <c r="J651" s="67"/>
      <c r="K651" s="68" t="str">
        <f>IFERROR(VLOOKUP(TPI[[#This Row],[Codigo del Sector]],[10]!SEC[#Data],2,FALSE),"")</f>
        <v/>
      </c>
      <c r="L651" s="69"/>
      <c r="M651" s="67"/>
      <c r="N651" s="70" t="str">
        <f>IFERROR(VLOOKUP(TPI[[#This Row],[Código del Programa]],[10]!PROG[#Data],2,FALSE),"")</f>
        <v/>
      </c>
      <c r="O651" s="67"/>
      <c r="P651" s="68" t="str">
        <f>IFERROR(VLOOKUP(TPI[[#This Row],[Codigo Producto]],[10]!PROD[#Data],2,FALSE),"")</f>
        <v/>
      </c>
      <c r="Q651" s="67"/>
      <c r="R651" s="68" t="str">
        <f>IFERROR(VLOOKUP(TPI[[#This Row],[Codigo Indicador de Producto]],[10]!IP[#Data],2,FALSE),"")</f>
        <v/>
      </c>
      <c r="S651" s="69"/>
      <c r="T651" s="69"/>
      <c r="U651" s="69"/>
      <c r="V651" s="69"/>
      <c r="W651" s="69"/>
      <c r="X651" s="67"/>
      <c r="Y651" s="67"/>
      <c r="Z651" s="67"/>
      <c r="AA651" s="67"/>
      <c r="AB651" s="67"/>
      <c r="AC651" s="71"/>
      <c r="AD651" s="71"/>
      <c r="AE651" s="71"/>
      <c r="AF651" s="71"/>
      <c r="AG651" s="69"/>
    </row>
    <row r="652" spans="1:33" ht="12.75" customHeight="1" x14ac:dyDescent="0.3">
      <c r="A652" s="67"/>
      <c r="B652" s="68" t="str">
        <f>IFERROR(VLOOKUP(TPI[[#This Row],[Código del Municipio]],[10]!Tabla2[#Data],2,FALSE),"")</f>
        <v/>
      </c>
      <c r="C652" s="69"/>
      <c r="D652" s="69"/>
      <c r="E652" s="67"/>
      <c r="F652" s="69"/>
      <c r="G652" s="67"/>
      <c r="H652" s="69"/>
      <c r="I652" s="67"/>
      <c r="J652" s="67"/>
      <c r="K652" s="68" t="str">
        <f>IFERROR(VLOOKUP(TPI[[#This Row],[Codigo del Sector]],[10]!SEC[#Data],2,FALSE),"")</f>
        <v/>
      </c>
      <c r="L652" s="69"/>
      <c r="M652" s="67"/>
      <c r="N652" s="70" t="str">
        <f>IFERROR(VLOOKUP(TPI[[#This Row],[Código del Programa]],[10]!PROG[#Data],2,FALSE),"")</f>
        <v/>
      </c>
      <c r="O652" s="67"/>
      <c r="P652" s="68" t="str">
        <f>IFERROR(VLOOKUP(TPI[[#This Row],[Codigo Producto]],[10]!PROD[#Data],2,FALSE),"")</f>
        <v/>
      </c>
      <c r="Q652" s="67"/>
      <c r="R652" s="68" t="str">
        <f>IFERROR(VLOOKUP(TPI[[#This Row],[Codigo Indicador de Producto]],[10]!IP[#Data],2,FALSE),"")</f>
        <v/>
      </c>
      <c r="S652" s="69"/>
      <c r="T652" s="69"/>
      <c r="U652" s="69"/>
      <c r="V652" s="69"/>
      <c r="W652" s="69"/>
      <c r="X652" s="67"/>
      <c r="Y652" s="67"/>
      <c r="Z652" s="67"/>
      <c r="AA652" s="67"/>
      <c r="AB652" s="67"/>
      <c r="AC652" s="71"/>
      <c r="AD652" s="71"/>
      <c r="AE652" s="71"/>
      <c r="AF652" s="71"/>
      <c r="AG652" s="69"/>
    </row>
    <row r="653" spans="1:33" ht="12.75" customHeight="1" x14ac:dyDescent="0.3">
      <c r="A653" s="67"/>
      <c r="B653" s="68" t="str">
        <f>IFERROR(VLOOKUP(TPI[[#This Row],[Código del Municipio]],[10]!Tabla2[#Data],2,FALSE),"")</f>
        <v/>
      </c>
      <c r="C653" s="69"/>
      <c r="D653" s="69"/>
      <c r="E653" s="67"/>
      <c r="F653" s="69"/>
      <c r="G653" s="67"/>
      <c r="H653" s="69"/>
      <c r="I653" s="67"/>
      <c r="J653" s="67"/>
      <c r="K653" s="68" t="str">
        <f>IFERROR(VLOOKUP(TPI[[#This Row],[Codigo del Sector]],[10]!SEC[#Data],2,FALSE),"")</f>
        <v/>
      </c>
      <c r="L653" s="69"/>
      <c r="M653" s="67"/>
      <c r="N653" s="70" t="str">
        <f>IFERROR(VLOOKUP(TPI[[#This Row],[Código del Programa]],[10]!PROG[#Data],2,FALSE),"")</f>
        <v/>
      </c>
      <c r="O653" s="67"/>
      <c r="P653" s="68" t="str">
        <f>IFERROR(VLOOKUP(TPI[[#This Row],[Codigo Producto]],[10]!PROD[#Data],2,FALSE),"")</f>
        <v/>
      </c>
      <c r="Q653" s="67"/>
      <c r="R653" s="68" t="str">
        <f>IFERROR(VLOOKUP(TPI[[#This Row],[Codigo Indicador de Producto]],[10]!IP[#Data],2,FALSE),"")</f>
        <v/>
      </c>
      <c r="S653" s="69"/>
      <c r="T653" s="69"/>
      <c r="U653" s="69"/>
      <c r="V653" s="69"/>
      <c r="W653" s="69"/>
      <c r="X653" s="67"/>
      <c r="Y653" s="67"/>
      <c r="Z653" s="67"/>
      <c r="AA653" s="67"/>
      <c r="AB653" s="67"/>
      <c r="AC653" s="71"/>
      <c r="AD653" s="71"/>
      <c r="AE653" s="71"/>
      <c r="AF653" s="71"/>
      <c r="AG653" s="69"/>
    </row>
    <row r="654" spans="1:33" ht="12.75" customHeight="1" x14ac:dyDescent="0.3">
      <c r="A654" s="67"/>
      <c r="B654" s="68" t="str">
        <f>IFERROR(VLOOKUP(TPI[[#This Row],[Código del Municipio]],[10]!Tabla2[#Data],2,FALSE),"")</f>
        <v/>
      </c>
      <c r="C654" s="69"/>
      <c r="D654" s="69"/>
      <c r="E654" s="67"/>
      <c r="F654" s="69"/>
      <c r="G654" s="67"/>
      <c r="H654" s="69"/>
      <c r="I654" s="67"/>
      <c r="J654" s="67"/>
      <c r="K654" s="68" t="str">
        <f>IFERROR(VLOOKUP(TPI[[#This Row],[Codigo del Sector]],[10]!SEC[#Data],2,FALSE),"")</f>
        <v/>
      </c>
      <c r="L654" s="69"/>
      <c r="M654" s="67"/>
      <c r="N654" s="70" t="str">
        <f>IFERROR(VLOOKUP(TPI[[#This Row],[Código del Programa]],[10]!PROG[#Data],2,FALSE),"")</f>
        <v/>
      </c>
      <c r="O654" s="67"/>
      <c r="P654" s="68" t="str">
        <f>IFERROR(VLOOKUP(TPI[[#This Row],[Codigo Producto]],[10]!PROD[#Data],2,FALSE),"")</f>
        <v/>
      </c>
      <c r="Q654" s="67"/>
      <c r="R654" s="68" t="str">
        <f>IFERROR(VLOOKUP(TPI[[#This Row],[Codigo Indicador de Producto]],[10]!IP[#Data],2,FALSE),"")</f>
        <v/>
      </c>
      <c r="S654" s="69"/>
      <c r="T654" s="69"/>
      <c r="U654" s="69"/>
      <c r="V654" s="69"/>
      <c r="W654" s="69"/>
      <c r="X654" s="67"/>
      <c r="Y654" s="67"/>
      <c r="Z654" s="67"/>
      <c r="AA654" s="67"/>
      <c r="AB654" s="67"/>
      <c r="AC654" s="71"/>
      <c r="AD654" s="71"/>
      <c r="AE654" s="71"/>
      <c r="AF654" s="71"/>
      <c r="AG654" s="69"/>
    </row>
    <row r="655" spans="1:33" ht="12.75" customHeight="1" x14ac:dyDescent="0.3">
      <c r="A655" s="67"/>
      <c r="B655" s="68" t="str">
        <f>IFERROR(VLOOKUP(TPI[[#This Row],[Código del Municipio]],[10]!Tabla2[#Data],2,FALSE),"")</f>
        <v/>
      </c>
      <c r="C655" s="69"/>
      <c r="D655" s="69"/>
      <c r="E655" s="67"/>
      <c r="F655" s="69"/>
      <c r="G655" s="67"/>
      <c r="H655" s="69"/>
      <c r="I655" s="67"/>
      <c r="J655" s="67"/>
      <c r="K655" s="68" t="str">
        <f>IFERROR(VLOOKUP(TPI[[#This Row],[Codigo del Sector]],[10]!SEC[#Data],2,FALSE),"")</f>
        <v/>
      </c>
      <c r="L655" s="69"/>
      <c r="M655" s="67"/>
      <c r="N655" s="70" t="str">
        <f>IFERROR(VLOOKUP(TPI[[#This Row],[Código del Programa]],[10]!PROG[#Data],2,FALSE),"")</f>
        <v/>
      </c>
      <c r="O655" s="67"/>
      <c r="P655" s="68" t="str">
        <f>IFERROR(VLOOKUP(TPI[[#This Row],[Codigo Producto]],[10]!PROD[#Data],2,FALSE),"")</f>
        <v/>
      </c>
      <c r="Q655" s="67"/>
      <c r="R655" s="68" t="str">
        <f>IFERROR(VLOOKUP(TPI[[#This Row],[Codigo Indicador de Producto]],[10]!IP[#Data],2,FALSE),"")</f>
        <v/>
      </c>
      <c r="S655" s="69"/>
      <c r="T655" s="69"/>
      <c r="U655" s="69"/>
      <c r="V655" s="69"/>
      <c r="W655" s="69"/>
      <c r="X655" s="67"/>
      <c r="Y655" s="67"/>
      <c r="Z655" s="67"/>
      <c r="AA655" s="67"/>
      <c r="AB655" s="67"/>
      <c r="AC655" s="71"/>
      <c r="AD655" s="71"/>
      <c r="AE655" s="71"/>
      <c r="AF655" s="71"/>
      <c r="AG655" s="69"/>
    </row>
    <row r="656" spans="1:33" ht="12.75" customHeight="1" x14ac:dyDescent="0.3">
      <c r="A656" s="67"/>
      <c r="B656" s="68" t="str">
        <f>IFERROR(VLOOKUP(TPI[[#This Row],[Código del Municipio]],[10]!Tabla2[#Data],2,FALSE),"")</f>
        <v/>
      </c>
      <c r="C656" s="69"/>
      <c r="D656" s="69"/>
      <c r="E656" s="67"/>
      <c r="F656" s="69"/>
      <c r="G656" s="67"/>
      <c r="H656" s="69"/>
      <c r="I656" s="67"/>
      <c r="J656" s="67"/>
      <c r="K656" s="68" t="str">
        <f>IFERROR(VLOOKUP(TPI[[#This Row],[Codigo del Sector]],[10]!SEC[#Data],2,FALSE),"")</f>
        <v/>
      </c>
      <c r="L656" s="69"/>
      <c r="M656" s="67"/>
      <c r="N656" s="70" t="str">
        <f>IFERROR(VLOOKUP(TPI[[#This Row],[Código del Programa]],[10]!PROG[#Data],2,FALSE),"")</f>
        <v/>
      </c>
      <c r="O656" s="67"/>
      <c r="P656" s="68" t="str">
        <f>IFERROR(VLOOKUP(TPI[[#This Row],[Codigo Producto]],[10]!PROD[#Data],2,FALSE),"")</f>
        <v/>
      </c>
      <c r="Q656" s="67"/>
      <c r="R656" s="68" t="str">
        <f>IFERROR(VLOOKUP(TPI[[#This Row],[Codigo Indicador de Producto]],[10]!IP[#Data],2,FALSE),"")</f>
        <v/>
      </c>
      <c r="S656" s="69"/>
      <c r="T656" s="69"/>
      <c r="U656" s="69"/>
      <c r="V656" s="69"/>
      <c r="W656" s="69"/>
      <c r="X656" s="67"/>
      <c r="Y656" s="67"/>
      <c r="Z656" s="67"/>
      <c r="AA656" s="67"/>
      <c r="AB656" s="67"/>
      <c r="AC656" s="71"/>
      <c r="AD656" s="71"/>
      <c r="AE656" s="71"/>
      <c r="AF656" s="71"/>
      <c r="AG656" s="69"/>
    </row>
    <row r="657" spans="1:33" ht="12.75" customHeight="1" x14ac:dyDescent="0.3">
      <c r="A657" s="67"/>
      <c r="B657" s="68" t="str">
        <f>IFERROR(VLOOKUP(TPI[[#This Row],[Código del Municipio]],[10]!Tabla2[#Data],2,FALSE),"")</f>
        <v/>
      </c>
      <c r="C657" s="69"/>
      <c r="D657" s="69"/>
      <c r="E657" s="67"/>
      <c r="F657" s="69"/>
      <c r="G657" s="67"/>
      <c r="H657" s="69"/>
      <c r="I657" s="67"/>
      <c r="J657" s="67"/>
      <c r="K657" s="68" t="str">
        <f>IFERROR(VLOOKUP(TPI[[#This Row],[Codigo del Sector]],[10]!SEC[#Data],2,FALSE),"")</f>
        <v/>
      </c>
      <c r="L657" s="69"/>
      <c r="M657" s="67"/>
      <c r="N657" s="70" t="str">
        <f>IFERROR(VLOOKUP(TPI[[#This Row],[Código del Programa]],[10]!PROG[#Data],2,FALSE),"")</f>
        <v/>
      </c>
      <c r="O657" s="67"/>
      <c r="P657" s="68" t="str">
        <f>IFERROR(VLOOKUP(TPI[[#This Row],[Codigo Producto]],[10]!PROD[#Data],2,FALSE),"")</f>
        <v/>
      </c>
      <c r="Q657" s="67"/>
      <c r="R657" s="68" t="str">
        <f>IFERROR(VLOOKUP(TPI[[#This Row],[Codigo Indicador de Producto]],[10]!IP[#Data],2,FALSE),"")</f>
        <v/>
      </c>
      <c r="S657" s="69"/>
      <c r="T657" s="69"/>
      <c r="U657" s="69"/>
      <c r="V657" s="69"/>
      <c r="W657" s="69"/>
      <c r="X657" s="67"/>
      <c r="Y657" s="67"/>
      <c r="Z657" s="67"/>
      <c r="AA657" s="67"/>
      <c r="AB657" s="67"/>
      <c r="AC657" s="71"/>
      <c r="AD657" s="71"/>
      <c r="AE657" s="71"/>
      <c r="AF657" s="71"/>
      <c r="AG657" s="69"/>
    </row>
    <row r="658" spans="1:33" ht="12.75" customHeight="1" x14ac:dyDescent="0.3">
      <c r="A658" s="67"/>
      <c r="B658" s="68" t="str">
        <f>IFERROR(VLOOKUP(TPI[[#This Row],[Código del Municipio]],[10]!Tabla2[#Data],2,FALSE),"")</f>
        <v/>
      </c>
      <c r="C658" s="69"/>
      <c r="D658" s="69"/>
      <c r="E658" s="67"/>
      <c r="F658" s="69"/>
      <c r="G658" s="67"/>
      <c r="H658" s="69"/>
      <c r="I658" s="67"/>
      <c r="J658" s="67"/>
      <c r="K658" s="68" t="str">
        <f>IFERROR(VLOOKUP(TPI[[#This Row],[Codigo del Sector]],[10]!SEC[#Data],2,FALSE),"")</f>
        <v/>
      </c>
      <c r="L658" s="69"/>
      <c r="M658" s="67"/>
      <c r="N658" s="70" t="str">
        <f>IFERROR(VLOOKUP(TPI[[#This Row],[Código del Programa]],[10]!PROG[#Data],2,FALSE),"")</f>
        <v/>
      </c>
      <c r="O658" s="67"/>
      <c r="P658" s="68" t="str">
        <f>IFERROR(VLOOKUP(TPI[[#This Row],[Codigo Producto]],[10]!PROD[#Data],2,FALSE),"")</f>
        <v/>
      </c>
      <c r="Q658" s="67"/>
      <c r="R658" s="68" t="str">
        <f>IFERROR(VLOOKUP(TPI[[#This Row],[Codigo Indicador de Producto]],[10]!IP[#Data],2,FALSE),"")</f>
        <v/>
      </c>
      <c r="S658" s="69"/>
      <c r="T658" s="69"/>
      <c r="U658" s="69"/>
      <c r="V658" s="69"/>
      <c r="W658" s="69"/>
      <c r="X658" s="67"/>
      <c r="Y658" s="67"/>
      <c r="Z658" s="67"/>
      <c r="AA658" s="67"/>
      <c r="AB658" s="67"/>
      <c r="AC658" s="71"/>
      <c r="AD658" s="71"/>
      <c r="AE658" s="71"/>
      <c r="AF658" s="71"/>
      <c r="AG658" s="69"/>
    </row>
    <row r="659" spans="1:33" ht="12.75" customHeight="1" x14ac:dyDescent="0.3">
      <c r="A659" s="67"/>
      <c r="B659" s="68" t="str">
        <f>IFERROR(VLOOKUP(TPI[[#This Row],[Código del Municipio]],[10]!Tabla2[#Data],2,FALSE),"")</f>
        <v/>
      </c>
      <c r="C659" s="69"/>
      <c r="D659" s="69"/>
      <c r="E659" s="67"/>
      <c r="F659" s="69"/>
      <c r="G659" s="67"/>
      <c r="H659" s="69"/>
      <c r="I659" s="67"/>
      <c r="J659" s="67"/>
      <c r="K659" s="68" t="str">
        <f>IFERROR(VLOOKUP(TPI[[#This Row],[Codigo del Sector]],[10]!SEC[#Data],2,FALSE),"")</f>
        <v/>
      </c>
      <c r="L659" s="69"/>
      <c r="M659" s="67"/>
      <c r="N659" s="70" t="str">
        <f>IFERROR(VLOOKUP(TPI[[#This Row],[Código del Programa]],[10]!PROG[#Data],2,FALSE),"")</f>
        <v/>
      </c>
      <c r="O659" s="67"/>
      <c r="P659" s="68" t="str">
        <f>IFERROR(VLOOKUP(TPI[[#This Row],[Codigo Producto]],[10]!PROD[#Data],2,FALSE),"")</f>
        <v/>
      </c>
      <c r="Q659" s="67"/>
      <c r="R659" s="68" t="str">
        <f>IFERROR(VLOOKUP(TPI[[#This Row],[Codigo Indicador de Producto]],[10]!IP[#Data],2,FALSE),"")</f>
        <v/>
      </c>
      <c r="S659" s="69"/>
      <c r="T659" s="69"/>
      <c r="U659" s="69"/>
      <c r="V659" s="69"/>
      <c r="W659" s="69"/>
      <c r="X659" s="67"/>
      <c r="Y659" s="67"/>
      <c r="Z659" s="67"/>
      <c r="AA659" s="67"/>
      <c r="AB659" s="67"/>
      <c r="AC659" s="71"/>
      <c r="AD659" s="71"/>
      <c r="AE659" s="71"/>
      <c r="AF659" s="71"/>
      <c r="AG659" s="69"/>
    </row>
    <row r="660" spans="1:33" ht="12.75" customHeight="1" x14ac:dyDescent="0.3">
      <c r="A660" s="67"/>
      <c r="B660" s="68" t="str">
        <f>IFERROR(VLOOKUP(TPI[[#This Row],[Código del Municipio]],[10]!Tabla2[#Data],2,FALSE),"")</f>
        <v/>
      </c>
      <c r="C660" s="69"/>
      <c r="D660" s="69"/>
      <c r="E660" s="67"/>
      <c r="F660" s="69"/>
      <c r="G660" s="67"/>
      <c r="H660" s="69"/>
      <c r="I660" s="67"/>
      <c r="J660" s="67"/>
      <c r="K660" s="68" t="str">
        <f>IFERROR(VLOOKUP(TPI[[#This Row],[Codigo del Sector]],[10]!SEC[#Data],2,FALSE),"")</f>
        <v/>
      </c>
      <c r="L660" s="69"/>
      <c r="M660" s="67"/>
      <c r="N660" s="70" t="str">
        <f>IFERROR(VLOOKUP(TPI[[#This Row],[Código del Programa]],[10]!PROG[#Data],2,FALSE),"")</f>
        <v/>
      </c>
      <c r="O660" s="67"/>
      <c r="P660" s="68" t="str">
        <f>IFERROR(VLOOKUP(TPI[[#This Row],[Codigo Producto]],[10]!PROD[#Data],2,FALSE),"")</f>
        <v/>
      </c>
      <c r="Q660" s="67"/>
      <c r="R660" s="68" t="str">
        <f>IFERROR(VLOOKUP(TPI[[#This Row],[Codigo Indicador de Producto]],[10]!IP[#Data],2,FALSE),"")</f>
        <v/>
      </c>
      <c r="S660" s="69"/>
      <c r="T660" s="69"/>
      <c r="U660" s="69"/>
      <c r="V660" s="69"/>
      <c r="W660" s="69"/>
      <c r="X660" s="67"/>
      <c r="Y660" s="67"/>
      <c r="Z660" s="67"/>
      <c r="AA660" s="67"/>
      <c r="AB660" s="67"/>
      <c r="AC660" s="71"/>
      <c r="AD660" s="71"/>
      <c r="AE660" s="71"/>
      <c r="AF660" s="71"/>
      <c r="AG660" s="69"/>
    </row>
    <row r="661" spans="1:33" ht="12.75" customHeight="1" x14ac:dyDescent="0.3">
      <c r="A661" s="67"/>
      <c r="B661" s="68" t="str">
        <f>IFERROR(VLOOKUP(TPI[[#This Row],[Código del Municipio]],[10]!Tabla2[#Data],2,FALSE),"")</f>
        <v/>
      </c>
      <c r="C661" s="69"/>
      <c r="D661" s="69"/>
      <c r="E661" s="67"/>
      <c r="F661" s="69"/>
      <c r="G661" s="67"/>
      <c r="H661" s="69"/>
      <c r="I661" s="67"/>
      <c r="J661" s="67"/>
      <c r="K661" s="68" t="str">
        <f>IFERROR(VLOOKUP(TPI[[#This Row],[Codigo del Sector]],[10]!SEC[#Data],2,FALSE),"")</f>
        <v/>
      </c>
      <c r="L661" s="69"/>
      <c r="M661" s="67"/>
      <c r="N661" s="70" t="str">
        <f>IFERROR(VLOOKUP(TPI[[#This Row],[Código del Programa]],[10]!PROG[#Data],2,FALSE),"")</f>
        <v/>
      </c>
      <c r="O661" s="67"/>
      <c r="P661" s="68" t="str">
        <f>IFERROR(VLOOKUP(TPI[[#This Row],[Codigo Producto]],[10]!PROD[#Data],2,FALSE),"")</f>
        <v/>
      </c>
      <c r="Q661" s="67"/>
      <c r="R661" s="68" t="str">
        <f>IFERROR(VLOOKUP(TPI[[#This Row],[Codigo Indicador de Producto]],[10]!IP[#Data],2,FALSE),"")</f>
        <v/>
      </c>
      <c r="S661" s="69"/>
      <c r="T661" s="69"/>
      <c r="U661" s="69"/>
      <c r="V661" s="69"/>
      <c r="W661" s="69"/>
      <c r="X661" s="67"/>
      <c r="Y661" s="67"/>
      <c r="Z661" s="67"/>
      <c r="AA661" s="67"/>
      <c r="AB661" s="67"/>
      <c r="AC661" s="71"/>
      <c r="AD661" s="71"/>
      <c r="AE661" s="71"/>
      <c r="AF661" s="71"/>
      <c r="AG661" s="69"/>
    </row>
    <row r="662" spans="1:33" ht="12.75" customHeight="1" x14ac:dyDescent="0.3">
      <c r="A662" s="67"/>
      <c r="B662" s="68" t="str">
        <f>IFERROR(VLOOKUP(TPI[[#This Row],[Código del Municipio]],[10]!Tabla2[#Data],2,FALSE),"")</f>
        <v/>
      </c>
      <c r="C662" s="69"/>
      <c r="D662" s="69"/>
      <c r="E662" s="67"/>
      <c r="F662" s="69"/>
      <c r="G662" s="67"/>
      <c r="H662" s="69"/>
      <c r="I662" s="67"/>
      <c r="J662" s="67"/>
      <c r="K662" s="68" t="str">
        <f>IFERROR(VLOOKUP(TPI[[#This Row],[Codigo del Sector]],[10]!SEC[#Data],2,FALSE),"")</f>
        <v/>
      </c>
      <c r="L662" s="69"/>
      <c r="M662" s="67"/>
      <c r="N662" s="70" t="str">
        <f>IFERROR(VLOOKUP(TPI[[#This Row],[Código del Programa]],[10]!PROG[#Data],2,FALSE),"")</f>
        <v/>
      </c>
      <c r="O662" s="67"/>
      <c r="P662" s="68" t="str">
        <f>IFERROR(VLOOKUP(TPI[[#This Row],[Codigo Producto]],[10]!PROD[#Data],2,FALSE),"")</f>
        <v/>
      </c>
      <c r="Q662" s="67"/>
      <c r="R662" s="68" t="str">
        <f>IFERROR(VLOOKUP(TPI[[#This Row],[Codigo Indicador de Producto]],[10]!IP[#Data],2,FALSE),"")</f>
        <v/>
      </c>
      <c r="S662" s="69"/>
      <c r="T662" s="69"/>
      <c r="U662" s="69"/>
      <c r="V662" s="69"/>
      <c r="W662" s="69"/>
      <c r="X662" s="67"/>
      <c r="Y662" s="67"/>
      <c r="Z662" s="67"/>
      <c r="AA662" s="67"/>
      <c r="AB662" s="67"/>
      <c r="AC662" s="71"/>
      <c r="AD662" s="71"/>
      <c r="AE662" s="71"/>
      <c r="AF662" s="71"/>
      <c r="AG662" s="69"/>
    </row>
    <row r="663" spans="1:33" ht="12.75" customHeight="1" x14ac:dyDescent="0.3">
      <c r="A663" s="67"/>
      <c r="B663" s="68" t="str">
        <f>IFERROR(VLOOKUP(TPI[[#This Row],[Código del Municipio]],[10]!Tabla2[#Data],2,FALSE),"")</f>
        <v/>
      </c>
      <c r="C663" s="69"/>
      <c r="D663" s="69"/>
      <c r="E663" s="67"/>
      <c r="F663" s="69"/>
      <c r="G663" s="67"/>
      <c r="H663" s="69"/>
      <c r="I663" s="67"/>
      <c r="J663" s="67"/>
      <c r="K663" s="68" t="str">
        <f>IFERROR(VLOOKUP(TPI[[#This Row],[Codigo del Sector]],[10]!SEC[#Data],2,FALSE),"")</f>
        <v/>
      </c>
      <c r="L663" s="69"/>
      <c r="M663" s="67"/>
      <c r="N663" s="70" t="str">
        <f>IFERROR(VLOOKUP(TPI[[#This Row],[Código del Programa]],[10]!PROG[#Data],2,FALSE),"")</f>
        <v/>
      </c>
      <c r="O663" s="67"/>
      <c r="P663" s="68" t="str">
        <f>IFERROR(VLOOKUP(TPI[[#This Row],[Codigo Producto]],[10]!PROD[#Data],2,FALSE),"")</f>
        <v/>
      </c>
      <c r="Q663" s="67"/>
      <c r="R663" s="68" t="str">
        <f>IFERROR(VLOOKUP(TPI[[#This Row],[Codigo Indicador de Producto]],[10]!IP[#Data],2,FALSE),"")</f>
        <v/>
      </c>
      <c r="S663" s="69"/>
      <c r="T663" s="69"/>
      <c r="U663" s="69"/>
      <c r="V663" s="69"/>
      <c r="W663" s="69"/>
      <c r="X663" s="67"/>
      <c r="Y663" s="67"/>
      <c r="Z663" s="67"/>
      <c r="AA663" s="67"/>
      <c r="AB663" s="67"/>
      <c r="AC663" s="71"/>
      <c r="AD663" s="71"/>
      <c r="AE663" s="71"/>
      <c r="AF663" s="71"/>
      <c r="AG663" s="69"/>
    </row>
    <row r="664" spans="1:33" ht="12.75" customHeight="1" x14ac:dyDescent="0.3">
      <c r="A664" s="67"/>
      <c r="B664" s="68" t="str">
        <f>IFERROR(VLOOKUP(TPI[[#This Row],[Código del Municipio]],[10]!Tabla2[#Data],2,FALSE),"")</f>
        <v/>
      </c>
      <c r="C664" s="69"/>
      <c r="D664" s="69"/>
      <c r="E664" s="67"/>
      <c r="F664" s="69"/>
      <c r="G664" s="67"/>
      <c r="H664" s="69"/>
      <c r="I664" s="67"/>
      <c r="J664" s="67"/>
      <c r="K664" s="68" t="str">
        <f>IFERROR(VLOOKUP(TPI[[#This Row],[Codigo del Sector]],[10]!SEC[#Data],2,FALSE),"")</f>
        <v/>
      </c>
      <c r="L664" s="69"/>
      <c r="M664" s="67"/>
      <c r="N664" s="70" t="str">
        <f>IFERROR(VLOOKUP(TPI[[#This Row],[Código del Programa]],[10]!PROG[#Data],2,FALSE),"")</f>
        <v/>
      </c>
      <c r="O664" s="67"/>
      <c r="P664" s="68" t="str">
        <f>IFERROR(VLOOKUP(TPI[[#This Row],[Codigo Producto]],[10]!PROD[#Data],2,FALSE),"")</f>
        <v/>
      </c>
      <c r="Q664" s="67"/>
      <c r="R664" s="68" t="str">
        <f>IFERROR(VLOOKUP(TPI[[#This Row],[Codigo Indicador de Producto]],[10]!IP[#Data],2,FALSE),"")</f>
        <v/>
      </c>
      <c r="S664" s="69"/>
      <c r="T664" s="69"/>
      <c r="U664" s="69"/>
      <c r="V664" s="69"/>
      <c r="W664" s="69"/>
      <c r="X664" s="67"/>
      <c r="Y664" s="67"/>
      <c r="Z664" s="67"/>
      <c r="AA664" s="67"/>
      <c r="AB664" s="67"/>
      <c r="AC664" s="71"/>
      <c r="AD664" s="71"/>
      <c r="AE664" s="71"/>
      <c r="AF664" s="71"/>
      <c r="AG664" s="69"/>
    </row>
    <row r="665" spans="1:33" ht="12.75" customHeight="1" x14ac:dyDescent="0.3">
      <c r="A665" s="67"/>
      <c r="B665" s="68" t="str">
        <f>IFERROR(VLOOKUP(TPI[[#This Row],[Código del Municipio]],[10]!Tabla2[#Data],2,FALSE),"")</f>
        <v/>
      </c>
      <c r="C665" s="69"/>
      <c r="D665" s="69"/>
      <c r="E665" s="67"/>
      <c r="F665" s="69"/>
      <c r="G665" s="67"/>
      <c r="H665" s="69"/>
      <c r="I665" s="67"/>
      <c r="J665" s="67"/>
      <c r="K665" s="68" t="str">
        <f>IFERROR(VLOOKUP(TPI[[#This Row],[Codigo del Sector]],[10]!SEC[#Data],2,FALSE),"")</f>
        <v/>
      </c>
      <c r="L665" s="69"/>
      <c r="M665" s="67"/>
      <c r="N665" s="70" t="str">
        <f>IFERROR(VLOOKUP(TPI[[#This Row],[Código del Programa]],[10]!PROG[#Data],2,FALSE),"")</f>
        <v/>
      </c>
      <c r="O665" s="67"/>
      <c r="P665" s="68" t="str">
        <f>IFERROR(VLOOKUP(TPI[[#This Row],[Codigo Producto]],[10]!PROD[#Data],2,FALSE),"")</f>
        <v/>
      </c>
      <c r="Q665" s="67"/>
      <c r="R665" s="68" t="str">
        <f>IFERROR(VLOOKUP(TPI[[#This Row],[Codigo Indicador de Producto]],[10]!IP[#Data],2,FALSE),"")</f>
        <v/>
      </c>
      <c r="S665" s="69"/>
      <c r="T665" s="69"/>
      <c r="U665" s="69"/>
      <c r="V665" s="69"/>
      <c r="W665" s="69"/>
      <c r="X665" s="67"/>
      <c r="Y665" s="67"/>
      <c r="Z665" s="67"/>
      <c r="AA665" s="67"/>
      <c r="AB665" s="67"/>
      <c r="AC665" s="71"/>
      <c r="AD665" s="71"/>
      <c r="AE665" s="71"/>
      <c r="AF665" s="71"/>
      <c r="AG665" s="69"/>
    </row>
    <row r="666" spans="1:33" ht="12.75" customHeight="1" x14ac:dyDescent="0.3">
      <c r="A666" s="67"/>
      <c r="B666" s="68" t="str">
        <f>IFERROR(VLOOKUP(TPI[[#This Row],[Código del Municipio]],[10]!Tabla2[#Data],2,FALSE),"")</f>
        <v/>
      </c>
      <c r="C666" s="69"/>
      <c r="D666" s="69"/>
      <c r="E666" s="67"/>
      <c r="F666" s="69"/>
      <c r="G666" s="67"/>
      <c r="H666" s="69"/>
      <c r="I666" s="67"/>
      <c r="J666" s="67"/>
      <c r="K666" s="68" t="str">
        <f>IFERROR(VLOOKUP(TPI[[#This Row],[Codigo del Sector]],[10]!SEC[#Data],2,FALSE),"")</f>
        <v/>
      </c>
      <c r="L666" s="69"/>
      <c r="M666" s="67"/>
      <c r="N666" s="70" t="str">
        <f>IFERROR(VLOOKUP(TPI[[#This Row],[Código del Programa]],[10]!PROG[#Data],2,FALSE),"")</f>
        <v/>
      </c>
      <c r="O666" s="67"/>
      <c r="P666" s="68" t="str">
        <f>IFERROR(VLOOKUP(TPI[[#This Row],[Codigo Producto]],[10]!PROD[#Data],2,FALSE),"")</f>
        <v/>
      </c>
      <c r="Q666" s="67"/>
      <c r="R666" s="68" t="str">
        <f>IFERROR(VLOOKUP(TPI[[#This Row],[Codigo Indicador de Producto]],[10]!IP[#Data],2,FALSE),"")</f>
        <v/>
      </c>
      <c r="S666" s="69"/>
      <c r="T666" s="69"/>
      <c r="U666" s="69"/>
      <c r="V666" s="69"/>
      <c r="W666" s="69"/>
      <c r="X666" s="67"/>
      <c r="Y666" s="67"/>
      <c r="Z666" s="67"/>
      <c r="AA666" s="67"/>
      <c r="AB666" s="67"/>
      <c r="AC666" s="71"/>
      <c r="AD666" s="71"/>
      <c r="AE666" s="71"/>
      <c r="AF666" s="71"/>
      <c r="AG666" s="69"/>
    </row>
    <row r="667" spans="1:33" ht="12.75" customHeight="1" x14ac:dyDescent="0.3">
      <c r="A667" s="67"/>
      <c r="B667" s="68" t="str">
        <f>IFERROR(VLOOKUP(TPI[[#This Row],[Código del Municipio]],[10]!Tabla2[#Data],2,FALSE),"")</f>
        <v/>
      </c>
      <c r="C667" s="69"/>
      <c r="D667" s="69"/>
      <c r="E667" s="67"/>
      <c r="F667" s="69"/>
      <c r="G667" s="67"/>
      <c r="H667" s="69"/>
      <c r="I667" s="67"/>
      <c r="J667" s="67"/>
      <c r="K667" s="68" t="str">
        <f>IFERROR(VLOOKUP(TPI[[#This Row],[Codigo del Sector]],[10]!SEC[#Data],2,FALSE),"")</f>
        <v/>
      </c>
      <c r="L667" s="69"/>
      <c r="M667" s="67"/>
      <c r="N667" s="70" t="str">
        <f>IFERROR(VLOOKUP(TPI[[#This Row],[Código del Programa]],[10]!PROG[#Data],2,FALSE),"")</f>
        <v/>
      </c>
      <c r="O667" s="67"/>
      <c r="P667" s="68" t="str">
        <f>IFERROR(VLOOKUP(TPI[[#This Row],[Codigo Producto]],[10]!PROD[#Data],2,FALSE),"")</f>
        <v/>
      </c>
      <c r="Q667" s="67"/>
      <c r="R667" s="68" t="str">
        <f>IFERROR(VLOOKUP(TPI[[#This Row],[Codigo Indicador de Producto]],[10]!IP[#Data],2,FALSE),"")</f>
        <v/>
      </c>
      <c r="S667" s="69"/>
      <c r="T667" s="69"/>
      <c r="U667" s="69"/>
      <c r="V667" s="69"/>
      <c r="W667" s="69"/>
      <c r="X667" s="67"/>
      <c r="Y667" s="67"/>
      <c r="Z667" s="67"/>
      <c r="AA667" s="67"/>
      <c r="AB667" s="67"/>
      <c r="AC667" s="71"/>
      <c r="AD667" s="71"/>
      <c r="AE667" s="71"/>
      <c r="AF667" s="71"/>
      <c r="AG667" s="69"/>
    </row>
    <row r="668" spans="1:33" ht="12.75" customHeight="1" x14ac:dyDescent="0.3">
      <c r="A668" s="67"/>
      <c r="B668" s="68" t="str">
        <f>IFERROR(VLOOKUP(TPI[[#This Row],[Código del Municipio]],[10]!Tabla2[#Data],2,FALSE),"")</f>
        <v/>
      </c>
      <c r="C668" s="69"/>
      <c r="D668" s="69"/>
      <c r="E668" s="67"/>
      <c r="F668" s="69"/>
      <c r="G668" s="67"/>
      <c r="H668" s="69"/>
      <c r="I668" s="67"/>
      <c r="J668" s="67"/>
      <c r="K668" s="68" t="str">
        <f>IFERROR(VLOOKUP(TPI[[#This Row],[Codigo del Sector]],[10]!SEC[#Data],2,FALSE),"")</f>
        <v/>
      </c>
      <c r="L668" s="69"/>
      <c r="M668" s="67"/>
      <c r="N668" s="70" t="str">
        <f>IFERROR(VLOOKUP(TPI[[#This Row],[Código del Programa]],[10]!PROG[#Data],2,FALSE),"")</f>
        <v/>
      </c>
      <c r="O668" s="67"/>
      <c r="P668" s="68" t="str">
        <f>IFERROR(VLOOKUP(TPI[[#This Row],[Codigo Producto]],[10]!PROD[#Data],2,FALSE),"")</f>
        <v/>
      </c>
      <c r="Q668" s="67"/>
      <c r="R668" s="68" t="str">
        <f>IFERROR(VLOOKUP(TPI[[#This Row],[Codigo Indicador de Producto]],[10]!IP[#Data],2,FALSE),"")</f>
        <v/>
      </c>
      <c r="S668" s="69"/>
      <c r="T668" s="69"/>
      <c r="U668" s="69"/>
      <c r="V668" s="69"/>
      <c r="W668" s="69"/>
      <c r="X668" s="67"/>
      <c r="Y668" s="67"/>
      <c r="Z668" s="67"/>
      <c r="AA668" s="67"/>
      <c r="AB668" s="67"/>
      <c r="AC668" s="71"/>
      <c r="AD668" s="71"/>
      <c r="AE668" s="71"/>
      <c r="AF668" s="71"/>
      <c r="AG668" s="69"/>
    </row>
    <row r="669" spans="1:33" ht="12.75" customHeight="1" x14ac:dyDescent="0.3">
      <c r="A669" s="67"/>
      <c r="B669" s="68" t="str">
        <f>IFERROR(VLOOKUP(TPI[[#This Row],[Código del Municipio]],[10]!Tabla2[#Data],2,FALSE),"")</f>
        <v/>
      </c>
      <c r="C669" s="69"/>
      <c r="D669" s="69"/>
      <c r="E669" s="67"/>
      <c r="F669" s="69"/>
      <c r="G669" s="67"/>
      <c r="H669" s="69"/>
      <c r="I669" s="67"/>
      <c r="J669" s="67"/>
      <c r="K669" s="68" t="str">
        <f>IFERROR(VLOOKUP(TPI[[#This Row],[Codigo del Sector]],[10]!SEC[#Data],2,FALSE),"")</f>
        <v/>
      </c>
      <c r="L669" s="69"/>
      <c r="M669" s="67"/>
      <c r="N669" s="70" t="str">
        <f>IFERROR(VLOOKUP(TPI[[#This Row],[Código del Programa]],[10]!PROG[#Data],2,FALSE),"")</f>
        <v/>
      </c>
      <c r="O669" s="67"/>
      <c r="P669" s="68" t="str">
        <f>IFERROR(VLOOKUP(TPI[[#This Row],[Codigo Producto]],[10]!PROD[#Data],2,FALSE),"")</f>
        <v/>
      </c>
      <c r="Q669" s="67"/>
      <c r="R669" s="68" t="str">
        <f>IFERROR(VLOOKUP(TPI[[#This Row],[Codigo Indicador de Producto]],[10]!IP[#Data],2,FALSE),"")</f>
        <v/>
      </c>
      <c r="S669" s="69"/>
      <c r="T669" s="69"/>
      <c r="U669" s="69"/>
      <c r="V669" s="69"/>
      <c r="W669" s="69"/>
      <c r="X669" s="67"/>
      <c r="Y669" s="67"/>
      <c r="Z669" s="67"/>
      <c r="AA669" s="67"/>
      <c r="AB669" s="67"/>
      <c r="AC669" s="71"/>
      <c r="AD669" s="71"/>
      <c r="AE669" s="71"/>
      <c r="AF669" s="71"/>
      <c r="AG669" s="69"/>
    </row>
    <row r="670" spans="1:33" ht="12.75" customHeight="1" x14ac:dyDescent="0.3">
      <c r="A670" s="67"/>
      <c r="B670" s="68" t="str">
        <f>IFERROR(VLOOKUP(TPI[[#This Row],[Código del Municipio]],[10]!Tabla2[#Data],2,FALSE),"")</f>
        <v/>
      </c>
      <c r="C670" s="69"/>
      <c r="D670" s="69"/>
      <c r="E670" s="67"/>
      <c r="F670" s="69"/>
      <c r="G670" s="67"/>
      <c r="H670" s="69"/>
      <c r="I670" s="67"/>
      <c r="J670" s="67"/>
      <c r="K670" s="68" t="str">
        <f>IFERROR(VLOOKUP(TPI[[#This Row],[Codigo del Sector]],[10]!SEC[#Data],2,FALSE),"")</f>
        <v/>
      </c>
      <c r="L670" s="69"/>
      <c r="M670" s="67"/>
      <c r="N670" s="70" t="str">
        <f>IFERROR(VLOOKUP(TPI[[#This Row],[Código del Programa]],[10]!PROG[#Data],2,FALSE),"")</f>
        <v/>
      </c>
      <c r="O670" s="67"/>
      <c r="P670" s="68" t="str">
        <f>IFERROR(VLOOKUP(TPI[[#This Row],[Codigo Producto]],[10]!PROD[#Data],2,FALSE),"")</f>
        <v/>
      </c>
      <c r="Q670" s="67"/>
      <c r="R670" s="68" t="str">
        <f>IFERROR(VLOOKUP(TPI[[#This Row],[Codigo Indicador de Producto]],[10]!IP[#Data],2,FALSE),"")</f>
        <v/>
      </c>
      <c r="S670" s="69"/>
      <c r="T670" s="69"/>
      <c r="U670" s="69"/>
      <c r="V670" s="69"/>
      <c r="W670" s="69"/>
      <c r="X670" s="67"/>
      <c r="Y670" s="67"/>
      <c r="Z670" s="67"/>
      <c r="AA670" s="67"/>
      <c r="AB670" s="67"/>
      <c r="AC670" s="71"/>
      <c r="AD670" s="71"/>
      <c r="AE670" s="71"/>
      <c r="AF670" s="71"/>
      <c r="AG670" s="69"/>
    </row>
    <row r="671" spans="1:33" ht="12.75" customHeight="1" x14ac:dyDescent="0.3">
      <c r="A671" s="67"/>
      <c r="B671" s="68" t="str">
        <f>IFERROR(VLOOKUP(TPI[[#This Row],[Código del Municipio]],[10]!Tabla2[#Data],2,FALSE),"")</f>
        <v/>
      </c>
      <c r="C671" s="69"/>
      <c r="D671" s="69"/>
      <c r="E671" s="67"/>
      <c r="F671" s="69"/>
      <c r="G671" s="67"/>
      <c r="H671" s="69"/>
      <c r="I671" s="67"/>
      <c r="J671" s="67"/>
      <c r="K671" s="68" t="str">
        <f>IFERROR(VLOOKUP(TPI[[#This Row],[Codigo del Sector]],[10]!SEC[#Data],2,FALSE),"")</f>
        <v/>
      </c>
      <c r="L671" s="69"/>
      <c r="M671" s="67"/>
      <c r="N671" s="70" t="str">
        <f>IFERROR(VLOOKUP(TPI[[#This Row],[Código del Programa]],[10]!PROG[#Data],2,FALSE),"")</f>
        <v/>
      </c>
      <c r="O671" s="67"/>
      <c r="P671" s="68" t="str">
        <f>IFERROR(VLOOKUP(TPI[[#This Row],[Codigo Producto]],[10]!PROD[#Data],2,FALSE),"")</f>
        <v/>
      </c>
      <c r="Q671" s="67"/>
      <c r="R671" s="68" t="str">
        <f>IFERROR(VLOOKUP(TPI[[#This Row],[Codigo Indicador de Producto]],[10]!IP[#Data],2,FALSE),"")</f>
        <v/>
      </c>
      <c r="S671" s="69"/>
      <c r="T671" s="69"/>
      <c r="U671" s="69"/>
      <c r="V671" s="69"/>
      <c r="W671" s="69"/>
      <c r="X671" s="67"/>
      <c r="Y671" s="67"/>
      <c r="Z671" s="67"/>
      <c r="AA671" s="67"/>
      <c r="AB671" s="67"/>
      <c r="AC671" s="71"/>
      <c r="AD671" s="71"/>
      <c r="AE671" s="71"/>
      <c r="AF671" s="71"/>
      <c r="AG671" s="69"/>
    </row>
    <row r="672" spans="1:33" ht="12.75" customHeight="1" x14ac:dyDescent="0.3">
      <c r="A672" s="67"/>
      <c r="B672" s="68" t="str">
        <f>IFERROR(VLOOKUP(TPI[[#This Row],[Código del Municipio]],[10]!Tabla2[#Data],2,FALSE),"")</f>
        <v/>
      </c>
      <c r="C672" s="69"/>
      <c r="D672" s="69"/>
      <c r="E672" s="67"/>
      <c r="F672" s="69"/>
      <c r="G672" s="67"/>
      <c r="H672" s="69"/>
      <c r="I672" s="67"/>
      <c r="J672" s="67"/>
      <c r="K672" s="68" t="str">
        <f>IFERROR(VLOOKUP(TPI[[#This Row],[Codigo del Sector]],[10]!SEC[#Data],2,FALSE),"")</f>
        <v/>
      </c>
      <c r="L672" s="69"/>
      <c r="M672" s="67"/>
      <c r="N672" s="70" t="str">
        <f>IFERROR(VLOOKUP(TPI[[#This Row],[Código del Programa]],[10]!PROG[#Data],2,FALSE),"")</f>
        <v/>
      </c>
      <c r="O672" s="67"/>
      <c r="P672" s="68" t="str">
        <f>IFERROR(VLOOKUP(TPI[[#This Row],[Codigo Producto]],[10]!PROD[#Data],2,FALSE),"")</f>
        <v/>
      </c>
      <c r="Q672" s="67"/>
      <c r="R672" s="68" t="str">
        <f>IFERROR(VLOOKUP(TPI[[#This Row],[Codigo Indicador de Producto]],[10]!IP[#Data],2,FALSE),"")</f>
        <v/>
      </c>
      <c r="S672" s="69"/>
      <c r="T672" s="69"/>
      <c r="U672" s="69"/>
      <c r="V672" s="69"/>
      <c r="W672" s="69"/>
      <c r="X672" s="67"/>
      <c r="Y672" s="67"/>
      <c r="Z672" s="67"/>
      <c r="AA672" s="67"/>
      <c r="AB672" s="67"/>
      <c r="AC672" s="71"/>
      <c r="AD672" s="71"/>
      <c r="AE672" s="71"/>
      <c r="AF672" s="71"/>
      <c r="AG672" s="69"/>
    </row>
    <row r="673" spans="1:33" ht="12.75" customHeight="1" x14ac:dyDescent="0.3">
      <c r="A673" s="67"/>
      <c r="B673" s="68" t="str">
        <f>IFERROR(VLOOKUP(TPI[[#This Row],[Código del Municipio]],[10]!Tabla2[#Data],2,FALSE),"")</f>
        <v/>
      </c>
      <c r="C673" s="69"/>
      <c r="D673" s="69"/>
      <c r="E673" s="67"/>
      <c r="F673" s="69"/>
      <c r="G673" s="67"/>
      <c r="H673" s="69"/>
      <c r="I673" s="67"/>
      <c r="J673" s="67"/>
      <c r="K673" s="68" t="str">
        <f>IFERROR(VLOOKUP(TPI[[#This Row],[Codigo del Sector]],[10]!SEC[#Data],2,FALSE),"")</f>
        <v/>
      </c>
      <c r="L673" s="69"/>
      <c r="M673" s="67"/>
      <c r="N673" s="70" t="str">
        <f>IFERROR(VLOOKUP(TPI[[#This Row],[Código del Programa]],[10]!PROG[#Data],2,FALSE),"")</f>
        <v/>
      </c>
      <c r="O673" s="67"/>
      <c r="P673" s="68" t="str">
        <f>IFERROR(VLOOKUP(TPI[[#This Row],[Codigo Producto]],[10]!PROD[#Data],2,FALSE),"")</f>
        <v/>
      </c>
      <c r="Q673" s="67"/>
      <c r="R673" s="68" t="str">
        <f>IFERROR(VLOOKUP(TPI[[#This Row],[Codigo Indicador de Producto]],[10]!IP[#Data],2,FALSE),"")</f>
        <v/>
      </c>
      <c r="S673" s="69"/>
      <c r="T673" s="69"/>
      <c r="U673" s="69"/>
      <c r="V673" s="69"/>
      <c r="W673" s="69"/>
      <c r="X673" s="67"/>
      <c r="Y673" s="67"/>
      <c r="Z673" s="67"/>
      <c r="AA673" s="67"/>
      <c r="AB673" s="67"/>
      <c r="AC673" s="71"/>
      <c r="AD673" s="71"/>
      <c r="AE673" s="71"/>
      <c r="AF673" s="71"/>
      <c r="AG673" s="69"/>
    </row>
    <row r="674" spans="1:33" ht="12.75" customHeight="1" x14ac:dyDescent="0.3">
      <c r="A674" s="67"/>
      <c r="B674" s="68" t="str">
        <f>IFERROR(VLOOKUP(TPI[[#This Row],[Código del Municipio]],[10]!Tabla2[#Data],2,FALSE),"")</f>
        <v/>
      </c>
      <c r="C674" s="69"/>
      <c r="D674" s="69"/>
      <c r="E674" s="67"/>
      <c r="F674" s="69"/>
      <c r="G674" s="67"/>
      <c r="H674" s="69"/>
      <c r="I674" s="67"/>
      <c r="J674" s="67"/>
      <c r="K674" s="68" t="str">
        <f>IFERROR(VLOOKUP(TPI[[#This Row],[Codigo del Sector]],[10]!SEC[#Data],2,FALSE),"")</f>
        <v/>
      </c>
      <c r="L674" s="69"/>
      <c r="M674" s="67"/>
      <c r="N674" s="70" t="str">
        <f>IFERROR(VLOOKUP(TPI[[#This Row],[Código del Programa]],[10]!PROG[#Data],2,FALSE),"")</f>
        <v/>
      </c>
      <c r="O674" s="67"/>
      <c r="P674" s="68" t="str">
        <f>IFERROR(VLOOKUP(TPI[[#This Row],[Codigo Producto]],[10]!PROD[#Data],2,FALSE),"")</f>
        <v/>
      </c>
      <c r="Q674" s="67"/>
      <c r="R674" s="68" t="str">
        <f>IFERROR(VLOOKUP(TPI[[#This Row],[Codigo Indicador de Producto]],[10]!IP[#Data],2,FALSE),"")</f>
        <v/>
      </c>
      <c r="S674" s="69"/>
      <c r="T674" s="69"/>
      <c r="U674" s="69"/>
      <c r="V674" s="69"/>
      <c r="W674" s="69"/>
      <c r="X674" s="67"/>
      <c r="Y674" s="67"/>
      <c r="Z674" s="67"/>
      <c r="AA674" s="67"/>
      <c r="AB674" s="67"/>
      <c r="AC674" s="71"/>
      <c r="AD674" s="71"/>
      <c r="AE674" s="71"/>
      <c r="AF674" s="71"/>
      <c r="AG674" s="69"/>
    </row>
    <row r="675" spans="1:33" ht="12.75" customHeight="1" x14ac:dyDescent="0.3">
      <c r="A675" s="67"/>
      <c r="B675" s="68" t="str">
        <f>IFERROR(VLOOKUP(TPI[[#This Row],[Código del Municipio]],[10]!Tabla2[#Data],2,FALSE),"")</f>
        <v/>
      </c>
      <c r="C675" s="69"/>
      <c r="D675" s="69"/>
      <c r="E675" s="67"/>
      <c r="F675" s="69"/>
      <c r="G675" s="67"/>
      <c r="H675" s="69"/>
      <c r="I675" s="67"/>
      <c r="J675" s="67"/>
      <c r="K675" s="68" t="str">
        <f>IFERROR(VLOOKUP(TPI[[#This Row],[Codigo del Sector]],[10]!SEC[#Data],2,FALSE),"")</f>
        <v/>
      </c>
      <c r="L675" s="69"/>
      <c r="M675" s="67"/>
      <c r="N675" s="70" t="str">
        <f>IFERROR(VLOOKUP(TPI[[#This Row],[Código del Programa]],[10]!PROG[#Data],2,FALSE),"")</f>
        <v/>
      </c>
      <c r="O675" s="67"/>
      <c r="P675" s="68" t="str">
        <f>IFERROR(VLOOKUP(TPI[[#This Row],[Codigo Producto]],[10]!PROD[#Data],2,FALSE),"")</f>
        <v/>
      </c>
      <c r="Q675" s="67"/>
      <c r="R675" s="68" t="str">
        <f>IFERROR(VLOOKUP(TPI[[#This Row],[Codigo Indicador de Producto]],[10]!IP[#Data],2,FALSE),"")</f>
        <v/>
      </c>
      <c r="S675" s="69"/>
      <c r="T675" s="69"/>
      <c r="U675" s="69"/>
      <c r="V675" s="69"/>
      <c r="W675" s="69"/>
      <c r="X675" s="67"/>
      <c r="Y675" s="67"/>
      <c r="Z675" s="67"/>
      <c r="AA675" s="67"/>
      <c r="AB675" s="67"/>
      <c r="AC675" s="71"/>
      <c r="AD675" s="71"/>
      <c r="AE675" s="71"/>
      <c r="AF675" s="71"/>
      <c r="AG675" s="69"/>
    </row>
    <row r="676" spans="1:33" ht="12.75" customHeight="1" x14ac:dyDescent="0.3">
      <c r="A676" s="67"/>
      <c r="B676" s="68" t="str">
        <f>IFERROR(VLOOKUP(TPI[[#This Row],[Código del Municipio]],[10]!Tabla2[#Data],2,FALSE),"")</f>
        <v/>
      </c>
      <c r="C676" s="69"/>
      <c r="D676" s="69"/>
      <c r="E676" s="67"/>
      <c r="F676" s="69"/>
      <c r="G676" s="67"/>
      <c r="H676" s="69"/>
      <c r="I676" s="67"/>
      <c r="J676" s="67"/>
      <c r="K676" s="68" t="str">
        <f>IFERROR(VLOOKUP(TPI[[#This Row],[Codigo del Sector]],[10]!SEC[#Data],2,FALSE),"")</f>
        <v/>
      </c>
      <c r="L676" s="69"/>
      <c r="M676" s="67"/>
      <c r="N676" s="70" t="str">
        <f>IFERROR(VLOOKUP(TPI[[#This Row],[Código del Programa]],[10]!PROG[#Data],2,FALSE),"")</f>
        <v/>
      </c>
      <c r="O676" s="67"/>
      <c r="P676" s="68" t="str">
        <f>IFERROR(VLOOKUP(TPI[[#This Row],[Codigo Producto]],[10]!PROD[#Data],2,FALSE),"")</f>
        <v/>
      </c>
      <c r="Q676" s="67"/>
      <c r="R676" s="68" t="str">
        <f>IFERROR(VLOOKUP(TPI[[#This Row],[Codigo Indicador de Producto]],[10]!IP[#Data],2,FALSE),"")</f>
        <v/>
      </c>
      <c r="S676" s="69"/>
      <c r="T676" s="69"/>
      <c r="U676" s="69"/>
      <c r="V676" s="69"/>
      <c r="W676" s="69"/>
      <c r="X676" s="67"/>
      <c r="Y676" s="67"/>
      <c r="Z676" s="67"/>
      <c r="AA676" s="67"/>
      <c r="AB676" s="67"/>
      <c r="AC676" s="71"/>
      <c r="AD676" s="71"/>
      <c r="AE676" s="71"/>
      <c r="AF676" s="71"/>
      <c r="AG676" s="69"/>
    </row>
    <row r="677" spans="1:33" ht="12.75" customHeight="1" x14ac:dyDescent="0.3">
      <c r="A677" s="67"/>
      <c r="B677" s="68" t="str">
        <f>IFERROR(VLOOKUP(TPI[[#This Row],[Código del Municipio]],[10]!Tabla2[#Data],2,FALSE),"")</f>
        <v/>
      </c>
      <c r="C677" s="69"/>
      <c r="D677" s="69"/>
      <c r="E677" s="67"/>
      <c r="F677" s="69"/>
      <c r="G677" s="67"/>
      <c r="H677" s="69"/>
      <c r="I677" s="67"/>
      <c r="J677" s="67"/>
      <c r="K677" s="68" t="str">
        <f>IFERROR(VLOOKUP(TPI[[#This Row],[Codigo del Sector]],[10]!SEC[#Data],2,FALSE),"")</f>
        <v/>
      </c>
      <c r="L677" s="69"/>
      <c r="M677" s="67"/>
      <c r="N677" s="70" t="str">
        <f>IFERROR(VLOOKUP(TPI[[#This Row],[Código del Programa]],[10]!PROG[#Data],2,FALSE),"")</f>
        <v/>
      </c>
      <c r="O677" s="67"/>
      <c r="P677" s="68" t="str">
        <f>IFERROR(VLOOKUP(TPI[[#This Row],[Codigo Producto]],[10]!PROD[#Data],2,FALSE),"")</f>
        <v/>
      </c>
      <c r="Q677" s="67"/>
      <c r="R677" s="68" t="str">
        <f>IFERROR(VLOOKUP(TPI[[#This Row],[Codigo Indicador de Producto]],[10]!IP[#Data],2,FALSE),"")</f>
        <v/>
      </c>
      <c r="S677" s="69"/>
      <c r="T677" s="69"/>
      <c r="U677" s="69"/>
      <c r="V677" s="69"/>
      <c r="W677" s="69"/>
      <c r="X677" s="67"/>
      <c r="Y677" s="67"/>
      <c r="Z677" s="67"/>
      <c r="AA677" s="67"/>
      <c r="AB677" s="67"/>
      <c r="AC677" s="71"/>
      <c r="AD677" s="71"/>
      <c r="AE677" s="71"/>
      <c r="AF677" s="71"/>
      <c r="AG677" s="69"/>
    </row>
    <row r="678" spans="1:33" ht="12.75" customHeight="1" x14ac:dyDescent="0.3">
      <c r="A678" s="67"/>
      <c r="B678" s="68" t="str">
        <f>IFERROR(VLOOKUP(TPI[[#This Row],[Código del Municipio]],[10]!Tabla2[#Data],2,FALSE),"")</f>
        <v/>
      </c>
      <c r="C678" s="69"/>
      <c r="D678" s="69"/>
      <c r="E678" s="67"/>
      <c r="F678" s="69"/>
      <c r="G678" s="67"/>
      <c r="H678" s="69"/>
      <c r="I678" s="67"/>
      <c r="J678" s="67"/>
      <c r="K678" s="68" t="str">
        <f>IFERROR(VLOOKUP(TPI[[#This Row],[Codigo del Sector]],[10]!SEC[#Data],2,FALSE),"")</f>
        <v/>
      </c>
      <c r="L678" s="69"/>
      <c r="M678" s="67"/>
      <c r="N678" s="70" t="str">
        <f>IFERROR(VLOOKUP(TPI[[#This Row],[Código del Programa]],[10]!PROG[#Data],2,FALSE),"")</f>
        <v/>
      </c>
      <c r="O678" s="67"/>
      <c r="P678" s="68" t="str">
        <f>IFERROR(VLOOKUP(TPI[[#This Row],[Codigo Producto]],[10]!PROD[#Data],2,FALSE),"")</f>
        <v/>
      </c>
      <c r="Q678" s="67"/>
      <c r="R678" s="68" t="str">
        <f>IFERROR(VLOOKUP(TPI[[#This Row],[Codigo Indicador de Producto]],[10]!IP[#Data],2,FALSE),"")</f>
        <v/>
      </c>
      <c r="S678" s="69"/>
      <c r="T678" s="69"/>
      <c r="U678" s="69"/>
      <c r="V678" s="69"/>
      <c r="W678" s="69"/>
      <c r="X678" s="67"/>
      <c r="Y678" s="67"/>
      <c r="Z678" s="67"/>
      <c r="AA678" s="67"/>
      <c r="AB678" s="67"/>
      <c r="AC678" s="71"/>
      <c r="AD678" s="71"/>
      <c r="AE678" s="71"/>
      <c r="AF678" s="71"/>
      <c r="AG678" s="69"/>
    </row>
    <row r="679" spans="1:33" ht="12.75" customHeight="1" x14ac:dyDescent="0.3">
      <c r="A679" s="67"/>
      <c r="B679" s="68" t="str">
        <f>IFERROR(VLOOKUP(TPI[[#This Row],[Código del Municipio]],[10]!Tabla2[#Data],2,FALSE),"")</f>
        <v/>
      </c>
      <c r="C679" s="69"/>
      <c r="D679" s="69"/>
      <c r="E679" s="67"/>
      <c r="F679" s="69"/>
      <c r="G679" s="67"/>
      <c r="H679" s="69"/>
      <c r="I679" s="67"/>
      <c r="J679" s="67"/>
      <c r="K679" s="68" t="str">
        <f>IFERROR(VLOOKUP(TPI[[#This Row],[Codigo del Sector]],[10]!SEC[#Data],2,FALSE),"")</f>
        <v/>
      </c>
      <c r="L679" s="69"/>
      <c r="M679" s="67"/>
      <c r="N679" s="70" t="str">
        <f>IFERROR(VLOOKUP(TPI[[#This Row],[Código del Programa]],[10]!PROG[#Data],2,FALSE),"")</f>
        <v/>
      </c>
      <c r="O679" s="67"/>
      <c r="P679" s="68" t="str">
        <f>IFERROR(VLOOKUP(TPI[[#This Row],[Codigo Producto]],[10]!PROD[#Data],2,FALSE),"")</f>
        <v/>
      </c>
      <c r="Q679" s="67"/>
      <c r="R679" s="68" t="str">
        <f>IFERROR(VLOOKUP(TPI[[#This Row],[Codigo Indicador de Producto]],[10]!IP[#Data],2,FALSE),"")</f>
        <v/>
      </c>
      <c r="S679" s="69"/>
      <c r="T679" s="69"/>
      <c r="U679" s="69"/>
      <c r="V679" s="69"/>
      <c r="W679" s="69"/>
      <c r="X679" s="67"/>
      <c r="Y679" s="67"/>
      <c r="Z679" s="67"/>
      <c r="AA679" s="67"/>
      <c r="AB679" s="67"/>
      <c r="AC679" s="71"/>
      <c r="AD679" s="71"/>
      <c r="AE679" s="71"/>
      <c r="AF679" s="71"/>
      <c r="AG679" s="69"/>
    </row>
    <row r="680" spans="1:33" ht="12.75" customHeight="1" x14ac:dyDescent="0.3">
      <c r="A680" s="67"/>
      <c r="B680" s="68" t="str">
        <f>IFERROR(VLOOKUP(TPI[[#This Row],[Código del Municipio]],[10]!Tabla2[#Data],2,FALSE),"")</f>
        <v/>
      </c>
      <c r="C680" s="69"/>
      <c r="D680" s="69"/>
      <c r="E680" s="67"/>
      <c r="F680" s="69"/>
      <c r="G680" s="67"/>
      <c r="H680" s="69"/>
      <c r="I680" s="67"/>
      <c r="J680" s="67"/>
      <c r="K680" s="68" t="str">
        <f>IFERROR(VLOOKUP(TPI[[#This Row],[Codigo del Sector]],[10]!SEC[#Data],2,FALSE),"")</f>
        <v/>
      </c>
      <c r="L680" s="69"/>
      <c r="M680" s="67"/>
      <c r="N680" s="70" t="str">
        <f>IFERROR(VLOOKUP(TPI[[#This Row],[Código del Programa]],[10]!PROG[#Data],2,FALSE),"")</f>
        <v/>
      </c>
      <c r="O680" s="67"/>
      <c r="P680" s="68" t="str">
        <f>IFERROR(VLOOKUP(TPI[[#This Row],[Codigo Producto]],[10]!PROD[#Data],2,FALSE),"")</f>
        <v/>
      </c>
      <c r="Q680" s="67"/>
      <c r="R680" s="68" t="str">
        <f>IFERROR(VLOOKUP(TPI[[#This Row],[Codigo Indicador de Producto]],[10]!IP[#Data],2,FALSE),"")</f>
        <v/>
      </c>
      <c r="S680" s="69"/>
      <c r="T680" s="69"/>
      <c r="U680" s="69"/>
      <c r="V680" s="69"/>
      <c r="W680" s="69"/>
      <c r="X680" s="67"/>
      <c r="Y680" s="67"/>
      <c r="Z680" s="67"/>
      <c r="AA680" s="67"/>
      <c r="AB680" s="67"/>
      <c r="AC680" s="71"/>
      <c r="AD680" s="71"/>
      <c r="AE680" s="71"/>
      <c r="AF680" s="71"/>
      <c r="AG680" s="69"/>
    </row>
    <row r="681" spans="1:33" ht="12.75" customHeight="1" x14ac:dyDescent="0.3">
      <c r="A681" s="67"/>
      <c r="B681" s="68" t="str">
        <f>IFERROR(VLOOKUP(TPI[[#This Row],[Código del Municipio]],[10]!Tabla2[#Data],2,FALSE),"")</f>
        <v/>
      </c>
      <c r="C681" s="69"/>
      <c r="D681" s="69"/>
      <c r="E681" s="67"/>
      <c r="F681" s="69"/>
      <c r="G681" s="67"/>
      <c r="H681" s="69"/>
      <c r="I681" s="67"/>
      <c r="J681" s="67"/>
      <c r="K681" s="68" t="str">
        <f>IFERROR(VLOOKUP(TPI[[#This Row],[Codigo del Sector]],[10]!SEC[#Data],2,FALSE),"")</f>
        <v/>
      </c>
      <c r="L681" s="69"/>
      <c r="M681" s="67"/>
      <c r="N681" s="70" t="str">
        <f>IFERROR(VLOOKUP(TPI[[#This Row],[Código del Programa]],[10]!PROG[#Data],2,FALSE),"")</f>
        <v/>
      </c>
      <c r="O681" s="67"/>
      <c r="P681" s="68" t="str">
        <f>IFERROR(VLOOKUP(TPI[[#This Row],[Codigo Producto]],[10]!PROD[#Data],2,FALSE),"")</f>
        <v/>
      </c>
      <c r="Q681" s="67"/>
      <c r="R681" s="68" t="str">
        <f>IFERROR(VLOOKUP(TPI[[#This Row],[Codigo Indicador de Producto]],[10]!IP[#Data],2,FALSE),"")</f>
        <v/>
      </c>
      <c r="S681" s="69"/>
      <c r="T681" s="69"/>
      <c r="U681" s="69"/>
      <c r="V681" s="69"/>
      <c r="W681" s="69"/>
      <c r="X681" s="67"/>
      <c r="Y681" s="67"/>
      <c r="Z681" s="67"/>
      <c r="AA681" s="67"/>
      <c r="AB681" s="67"/>
      <c r="AC681" s="71"/>
      <c r="AD681" s="71"/>
      <c r="AE681" s="71"/>
      <c r="AF681" s="71"/>
      <c r="AG681" s="69"/>
    </row>
    <row r="682" spans="1:33" ht="12.75" customHeight="1" x14ac:dyDescent="0.3">
      <c r="A682" s="67"/>
      <c r="B682" s="68" t="str">
        <f>IFERROR(VLOOKUP(TPI[[#This Row],[Código del Municipio]],[10]!Tabla2[#Data],2,FALSE),"")</f>
        <v/>
      </c>
      <c r="C682" s="69"/>
      <c r="D682" s="69"/>
      <c r="E682" s="67"/>
      <c r="F682" s="69"/>
      <c r="G682" s="67"/>
      <c r="H682" s="69"/>
      <c r="I682" s="67"/>
      <c r="J682" s="67"/>
      <c r="K682" s="68" t="str">
        <f>IFERROR(VLOOKUP(TPI[[#This Row],[Codigo del Sector]],[10]!SEC[#Data],2,FALSE),"")</f>
        <v/>
      </c>
      <c r="L682" s="69"/>
      <c r="M682" s="67"/>
      <c r="N682" s="70" t="str">
        <f>IFERROR(VLOOKUP(TPI[[#This Row],[Código del Programa]],[10]!PROG[#Data],2,FALSE),"")</f>
        <v/>
      </c>
      <c r="O682" s="67"/>
      <c r="P682" s="68" t="str">
        <f>IFERROR(VLOOKUP(TPI[[#This Row],[Codigo Producto]],[10]!PROD[#Data],2,FALSE),"")</f>
        <v/>
      </c>
      <c r="Q682" s="67"/>
      <c r="R682" s="68" t="str">
        <f>IFERROR(VLOOKUP(TPI[[#This Row],[Codigo Indicador de Producto]],[10]!IP[#Data],2,FALSE),"")</f>
        <v/>
      </c>
      <c r="S682" s="69"/>
      <c r="T682" s="69"/>
      <c r="U682" s="69"/>
      <c r="V682" s="69"/>
      <c r="W682" s="69"/>
      <c r="X682" s="67"/>
      <c r="Y682" s="67"/>
      <c r="Z682" s="67"/>
      <c r="AA682" s="67"/>
      <c r="AB682" s="67"/>
      <c r="AC682" s="71"/>
      <c r="AD682" s="71"/>
      <c r="AE682" s="71"/>
      <c r="AF682" s="71"/>
      <c r="AG682" s="69"/>
    </row>
    <row r="683" spans="1:33" ht="12.75" customHeight="1" x14ac:dyDescent="0.3">
      <c r="A683" s="67"/>
      <c r="B683" s="68" t="str">
        <f>IFERROR(VLOOKUP(TPI[[#This Row],[Código del Municipio]],[10]!Tabla2[#Data],2,FALSE),"")</f>
        <v/>
      </c>
      <c r="C683" s="69"/>
      <c r="D683" s="69"/>
      <c r="E683" s="67"/>
      <c r="F683" s="69"/>
      <c r="G683" s="67"/>
      <c r="H683" s="69"/>
      <c r="I683" s="67"/>
      <c r="J683" s="67"/>
      <c r="K683" s="68" t="str">
        <f>IFERROR(VLOOKUP(TPI[[#This Row],[Codigo del Sector]],[10]!SEC[#Data],2,FALSE),"")</f>
        <v/>
      </c>
      <c r="L683" s="69"/>
      <c r="M683" s="67"/>
      <c r="N683" s="70" t="str">
        <f>IFERROR(VLOOKUP(TPI[[#This Row],[Código del Programa]],[10]!PROG[#Data],2,FALSE),"")</f>
        <v/>
      </c>
      <c r="O683" s="67"/>
      <c r="P683" s="68" t="str">
        <f>IFERROR(VLOOKUP(TPI[[#This Row],[Codigo Producto]],[10]!PROD[#Data],2,FALSE),"")</f>
        <v/>
      </c>
      <c r="Q683" s="67"/>
      <c r="R683" s="68" t="str">
        <f>IFERROR(VLOOKUP(TPI[[#This Row],[Codigo Indicador de Producto]],[10]!IP[#Data],2,FALSE),"")</f>
        <v/>
      </c>
      <c r="S683" s="69"/>
      <c r="T683" s="69"/>
      <c r="U683" s="69"/>
      <c r="V683" s="69"/>
      <c r="W683" s="69"/>
      <c r="X683" s="67"/>
      <c r="Y683" s="67"/>
      <c r="Z683" s="67"/>
      <c r="AA683" s="67"/>
      <c r="AB683" s="67"/>
      <c r="AC683" s="71"/>
      <c r="AD683" s="71"/>
      <c r="AE683" s="71"/>
      <c r="AF683" s="71"/>
      <c r="AG683" s="69"/>
    </row>
    <row r="684" spans="1:33" ht="12.75" customHeight="1" x14ac:dyDescent="0.3">
      <c r="A684" s="67"/>
      <c r="B684" s="68" t="str">
        <f>IFERROR(VLOOKUP(TPI[[#This Row],[Código del Municipio]],[10]!Tabla2[#Data],2,FALSE),"")</f>
        <v/>
      </c>
      <c r="C684" s="69"/>
      <c r="D684" s="69"/>
      <c r="E684" s="67"/>
      <c r="F684" s="69"/>
      <c r="G684" s="67"/>
      <c r="H684" s="69"/>
      <c r="I684" s="67"/>
      <c r="J684" s="67"/>
      <c r="K684" s="68" t="str">
        <f>IFERROR(VLOOKUP(TPI[[#This Row],[Codigo del Sector]],[10]!SEC[#Data],2,FALSE),"")</f>
        <v/>
      </c>
      <c r="L684" s="69"/>
      <c r="M684" s="67"/>
      <c r="N684" s="70" t="str">
        <f>IFERROR(VLOOKUP(TPI[[#This Row],[Código del Programa]],[10]!PROG[#Data],2,FALSE),"")</f>
        <v/>
      </c>
      <c r="O684" s="67"/>
      <c r="P684" s="68" t="str">
        <f>IFERROR(VLOOKUP(TPI[[#This Row],[Codigo Producto]],[10]!PROD[#Data],2,FALSE),"")</f>
        <v/>
      </c>
      <c r="Q684" s="67"/>
      <c r="R684" s="68" t="str">
        <f>IFERROR(VLOOKUP(TPI[[#This Row],[Codigo Indicador de Producto]],[10]!IP[#Data],2,FALSE),"")</f>
        <v/>
      </c>
      <c r="S684" s="69"/>
      <c r="T684" s="69"/>
      <c r="U684" s="69"/>
      <c r="V684" s="69"/>
      <c r="W684" s="69"/>
      <c r="X684" s="67"/>
      <c r="Y684" s="67"/>
      <c r="Z684" s="67"/>
      <c r="AA684" s="67"/>
      <c r="AB684" s="67"/>
      <c r="AC684" s="71"/>
      <c r="AD684" s="71"/>
      <c r="AE684" s="71"/>
      <c r="AF684" s="71"/>
      <c r="AG684" s="69"/>
    </row>
    <row r="685" spans="1:33" ht="12.75" customHeight="1" x14ac:dyDescent="0.3">
      <c r="A685" s="67"/>
      <c r="B685" s="68" t="str">
        <f>IFERROR(VLOOKUP(TPI[[#This Row],[Código del Municipio]],[10]!Tabla2[#Data],2,FALSE),"")</f>
        <v/>
      </c>
      <c r="C685" s="69"/>
      <c r="D685" s="69"/>
      <c r="E685" s="67"/>
      <c r="F685" s="69"/>
      <c r="G685" s="67"/>
      <c r="H685" s="69"/>
      <c r="I685" s="67"/>
      <c r="J685" s="67"/>
      <c r="K685" s="68" t="str">
        <f>IFERROR(VLOOKUP(TPI[[#This Row],[Codigo del Sector]],[10]!SEC[#Data],2,FALSE),"")</f>
        <v/>
      </c>
      <c r="L685" s="69"/>
      <c r="M685" s="67"/>
      <c r="N685" s="70" t="str">
        <f>IFERROR(VLOOKUP(TPI[[#This Row],[Código del Programa]],[10]!PROG[#Data],2,FALSE),"")</f>
        <v/>
      </c>
      <c r="O685" s="67"/>
      <c r="P685" s="68" t="str">
        <f>IFERROR(VLOOKUP(TPI[[#This Row],[Codigo Producto]],[10]!PROD[#Data],2,FALSE),"")</f>
        <v/>
      </c>
      <c r="Q685" s="67"/>
      <c r="R685" s="68" t="str">
        <f>IFERROR(VLOOKUP(TPI[[#This Row],[Codigo Indicador de Producto]],[10]!IP[#Data],2,FALSE),"")</f>
        <v/>
      </c>
      <c r="S685" s="69"/>
      <c r="T685" s="69"/>
      <c r="U685" s="69"/>
      <c r="V685" s="69"/>
      <c r="W685" s="69"/>
      <c r="X685" s="67"/>
      <c r="Y685" s="67"/>
      <c r="Z685" s="67"/>
      <c r="AA685" s="67"/>
      <c r="AB685" s="67"/>
      <c r="AC685" s="71"/>
      <c r="AD685" s="71"/>
      <c r="AE685" s="71"/>
      <c r="AF685" s="71"/>
      <c r="AG685" s="69"/>
    </row>
    <row r="686" spans="1:33" ht="12.75" customHeight="1" x14ac:dyDescent="0.3">
      <c r="A686" s="67"/>
      <c r="B686" s="68" t="str">
        <f>IFERROR(VLOOKUP(TPI[[#This Row],[Código del Municipio]],[10]!Tabla2[#Data],2,FALSE),"")</f>
        <v/>
      </c>
      <c r="C686" s="69"/>
      <c r="D686" s="69"/>
      <c r="E686" s="67"/>
      <c r="F686" s="69"/>
      <c r="G686" s="67"/>
      <c r="H686" s="69"/>
      <c r="I686" s="67"/>
      <c r="J686" s="67"/>
      <c r="K686" s="68" t="str">
        <f>IFERROR(VLOOKUP(TPI[[#This Row],[Codigo del Sector]],[10]!SEC[#Data],2,FALSE),"")</f>
        <v/>
      </c>
      <c r="L686" s="69"/>
      <c r="M686" s="67"/>
      <c r="N686" s="70" t="str">
        <f>IFERROR(VLOOKUP(TPI[[#This Row],[Código del Programa]],[10]!PROG[#Data],2,FALSE),"")</f>
        <v/>
      </c>
      <c r="O686" s="67"/>
      <c r="P686" s="68" t="str">
        <f>IFERROR(VLOOKUP(TPI[[#This Row],[Codigo Producto]],[10]!PROD[#Data],2,FALSE),"")</f>
        <v/>
      </c>
      <c r="Q686" s="67"/>
      <c r="R686" s="68" t="str">
        <f>IFERROR(VLOOKUP(TPI[[#This Row],[Codigo Indicador de Producto]],[10]!IP[#Data],2,FALSE),"")</f>
        <v/>
      </c>
      <c r="S686" s="69"/>
      <c r="T686" s="69"/>
      <c r="U686" s="69"/>
      <c r="V686" s="69"/>
      <c r="W686" s="69"/>
      <c r="X686" s="67"/>
      <c r="Y686" s="67"/>
      <c r="Z686" s="67"/>
      <c r="AA686" s="67"/>
      <c r="AB686" s="67"/>
      <c r="AC686" s="71"/>
      <c r="AD686" s="71"/>
      <c r="AE686" s="71"/>
      <c r="AF686" s="71"/>
      <c r="AG686" s="69"/>
    </row>
    <row r="687" spans="1:33" ht="12.75" customHeight="1" x14ac:dyDescent="0.3">
      <c r="A687" s="67"/>
      <c r="B687" s="68" t="str">
        <f>IFERROR(VLOOKUP(TPI[[#This Row],[Código del Municipio]],[10]!Tabla2[#Data],2,FALSE),"")</f>
        <v/>
      </c>
      <c r="C687" s="69"/>
      <c r="D687" s="69"/>
      <c r="E687" s="67"/>
      <c r="F687" s="69"/>
      <c r="G687" s="67"/>
      <c r="H687" s="69"/>
      <c r="I687" s="67"/>
      <c r="J687" s="67"/>
      <c r="K687" s="68" t="str">
        <f>IFERROR(VLOOKUP(TPI[[#This Row],[Codigo del Sector]],[10]!SEC[#Data],2,FALSE),"")</f>
        <v/>
      </c>
      <c r="L687" s="69"/>
      <c r="M687" s="67"/>
      <c r="N687" s="70" t="str">
        <f>IFERROR(VLOOKUP(TPI[[#This Row],[Código del Programa]],[10]!PROG[#Data],2,FALSE),"")</f>
        <v/>
      </c>
      <c r="O687" s="67"/>
      <c r="P687" s="68" t="str">
        <f>IFERROR(VLOOKUP(TPI[[#This Row],[Codigo Producto]],[10]!PROD[#Data],2,FALSE),"")</f>
        <v/>
      </c>
      <c r="Q687" s="67"/>
      <c r="R687" s="68" t="str">
        <f>IFERROR(VLOOKUP(TPI[[#This Row],[Codigo Indicador de Producto]],[10]!IP[#Data],2,FALSE),"")</f>
        <v/>
      </c>
      <c r="S687" s="69"/>
      <c r="T687" s="69"/>
      <c r="U687" s="69"/>
      <c r="V687" s="69"/>
      <c r="W687" s="69"/>
      <c r="X687" s="67"/>
      <c r="Y687" s="67"/>
      <c r="Z687" s="67"/>
      <c r="AA687" s="67"/>
      <c r="AB687" s="67"/>
      <c r="AC687" s="71"/>
      <c r="AD687" s="71"/>
      <c r="AE687" s="71"/>
      <c r="AF687" s="71"/>
      <c r="AG687" s="69"/>
    </row>
    <row r="688" spans="1:33" ht="12.75" customHeight="1" x14ac:dyDescent="0.3">
      <c r="A688" s="67"/>
      <c r="B688" s="68" t="str">
        <f>IFERROR(VLOOKUP(TPI[[#This Row],[Código del Municipio]],[10]!Tabla2[#Data],2,FALSE),"")</f>
        <v/>
      </c>
      <c r="C688" s="69"/>
      <c r="D688" s="69"/>
      <c r="E688" s="67"/>
      <c r="F688" s="69"/>
      <c r="G688" s="67"/>
      <c r="H688" s="69"/>
      <c r="I688" s="67"/>
      <c r="J688" s="67"/>
      <c r="K688" s="68" t="str">
        <f>IFERROR(VLOOKUP(TPI[[#This Row],[Codigo del Sector]],[10]!SEC[#Data],2,FALSE),"")</f>
        <v/>
      </c>
      <c r="L688" s="69"/>
      <c r="M688" s="67"/>
      <c r="N688" s="70" t="str">
        <f>IFERROR(VLOOKUP(TPI[[#This Row],[Código del Programa]],[10]!PROG[#Data],2,FALSE),"")</f>
        <v/>
      </c>
      <c r="O688" s="67"/>
      <c r="P688" s="68" t="str">
        <f>IFERROR(VLOOKUP(TPI[[#This Row],[Codigo Producto]],[10]!PROD[#Data],2,FALSE),"")</f>
        <v/>
      </c>
      <c r="Q688" s="67"/>
      <c r="R688" s="68" t="str">
        <f>IFERROR(VLOOKUP(TPI[[#This Row],[Codigo Indicador de Producto]],[10]!IP[#Data],2,FALSE),"")</f>
        <v/>
      </c>
      <c r="S688" s="69"/>
      <c r="T688" s="69"/>
      <c r="U688" s="69"/>
      <c r="V688" s="69"/>
      <c r="W688" s="69"/>
      <c r="X688" s="67"/>
      <c r="Y688" s="67"/>
      <c r="Z688" s="67"/>
      <c r="AA688" s="67"/>
      <c r="AB688" s="67"/>
      <c r="AC688" s="71"/>
      <c r="AD688" s="71"/>
      <c r="AE688" s="71"/>
      <c r="AF688" s="71"/>
      <c r="AG688" s="69"/>
    </row>
    <row r="689" spans="1:33" ht="12.75" customHeight="1" x14ac:dyDescent="0.3">
      <c r="A689" s="67"/>
      <c r="B689" s="68" t="str">
        <f>IFERROR(VLOOKUP(TPI[[#This Row],[Código del Municipio]],[10]!Tabla2[#Data],2,FALSE),"")</f>
        <v/>
      </c>
      <c r="C689" s="69"/>
      <c r="D689" s="69"/>
      <c r="E689" s="67"/>
      <c r="F689" s="69"/>
      <c r="G689" s="67"/>
      <c r="H689" s="69"/>
      <c r="I689" s="67"/>
      <c r="J689" s="67"/>
      <c r="K689" s="68" t="str">
        <f>IFERROR(VLOOKUP(TPI[[#This Row],[Codigo del Sector]],[10]!SEC[#Data],2,FALSE),"")</f>
        <v/>
      </c>
      <c r="L689" s="69"/>
      <c r="M689" s="67"/>
      <c r="N689" s="70" t="str">
        <f>IFERROR(VLOOKUP(TPI[[#This Row],[Código del Programa]],[10]!PROG[#Data],2,FALSE),"")</f>
        <v/>
      </c>
      <c r="O689" s="67"/>
      <c r="P689" s="68" t="str">
        <f>IFERROR(VLOOKUP(TPI[[#This Row],[Codigo Producto]],[10]!PROD[#Data],2,FALSE),"")</f>
        <v/>
      </c>
      <c r="Q689" s="67"/>
      <c r="R689" s="68" t="str">
        <f>IFERROR(VLOOKUP(TPI[[#This Row],[Codigo Indicador de Producto]],[10]!IP[#Data],2,FALSE),"")</f>
        <v/>
      </c>
      <c r="S689" s="69"/>
      <c r="T689" s="69"/>
      <c r="U689" s="69"/>
      <c r="V689" s="69"/>
      <c r="W689" s="69"/>
      <c r="X689" s="67"/>
      <c r="Y689" s="67"/>
      <c r="Z689" s="67"/>
      <c r="AA689" s="67"/>
      <c r="AB689" s="67"/>
      <c r="AC689" s="71"/>
      <c r="AD689" s="71"/>
      <c r="AE689" s="71"/>
      <c r="AF689" s="71"/>
      <c r="AG689" s="69"/>
    </row>
    <row r="690" spans="1:33" ht="12.75" customHeight="1" x14ac:dyDescent="0.3">
      <c r="A690" s="67"/>
      <c r="B690" s="68" t="str">
        <f>IFERROR(VLOOKUP(TPI[[#This Row],[Código del Municipio]],[10]!Tabla2[#Data],2,FALSE),"")</f>
        <v/>
      </c>
      <c r="C690" s="69"/>
      <c r="D690" s="69"/>
      <c r="E690" s="67"/>
      <c r="F690" s="69"/>
      <c r="G690" s="67"/>
      <c r="H690" s="69"/>
      <c r="I690" s="67"/>
      <c r="J690" s="67"/>
      <c r="K690" s="68" t="str">
        <f>IFERROR(VLOOKUP(TPI[[#This Row],[Codigo del Sector]],[10]!SEC[#Data],2,FALSE),"")</f>
        <v/>
      </c>
      <c r="L690" s="69"/>
      <c r="M690" s="67"/>
      <c r="N690" s="70" t="str">
        <f>IFERROR(VLOOKUP(TPI[[#This Row],[Código del Programa]],[10]!PROG[#Data],2,FALSE),"")</f>
        <v/>
      </c>
      <c r="O690" s="67"/>
      <c r="P690" s="68" t="str">
        <f>IFERROR(VLOOKUP(TPI[[#This Row],[Codigo Producto]],[10]!PROD[#Data],2,FALSE),"")</f>
        <v/>
      </c>
      <c r="Q690" s="67"/>
      <c r="R690" s="68" t="str">
        <f>IFERROR(VLOOKUP(TPI[[#This Row],[Codigo Indicador de Producto]],[10]!IP[#Data],2,FALSE),"")</f>
        <v/>
      </c>
      <c r="S690" s="69"/>
      <c r="T690" s="69"/>
      <c r="U690" s="69"/>
      <c r="V690" s="69"/>
      <c r="W690" s="69"/>
      <c r="X690" s="67"/>
      <c r="Y690" s="67"/>
      <c r="Z690" s="67"/>
      <c r="AA690" s="67"/>
      <c r="AB690" s="67"/>
      <c r="AC690" s="71"/>
      <c r="AD690" s="71"/>
      <c r="AE690" s="71"/>
      <c r="AF690" s="71"/>
      <c r="AG690" s="69"/>
    </row>
    <row r="691" spans="1:33" ht="12.75" customHeight="1" x14ac:dyDescent="0.3">
      <c r="A691" s="67"/>
      <c r="B691" s="68" t="str">
        <f>IFERROR(VLOOKUP(TPI[[#This Row],[Código del Municipio]],[10]!Tabla2[#Data],2,FALSE),"")</f>
        <v/>
      </c>
      <c r="C691" s="69"/>
      <c r="D691" s="69"/>
      <c r="E691" s="67"/>
      <c r="F691" s="69"/>
      <c r="G691" s="67"/>
      <c r="H691" s="69"/>
      <c r="I691" s="67"/>
      <c r="J691" s="67"/>
      <c r="K691" s="68" t="str">
        <f>IFERROR(VLOOKUP(TPI[[#This Row],[Codigo del Sector]],[10]!SEC[#Data],2,FALSE),"")</f>
        <v/>
      </c>
      <c r="L691" s="69"/>
      <c r="M691" s="67"/>
      <c r="N691" s="70" t="str">
        <f>IFERROR(VLOOKUP(TPI[[#This Row],[Código del Programa]],[10]!PROG[#Data],2,FALSE),"")</f>
        <v/>
      </c>
      <c r="O691" s="67"/>
      <c r="P691" s="68" t="str">
        <f>IFERROR(VLOOKUP(TPI[[#This Row],[Codigo Producto]],[10]!PROD[#Data],2,FALSE),"")</f>
        <v/>
      </c>
      <c r="Q691" s="67"/>
      <c r="R691" s="68" t="str">
        <f>IFERROR(VLOOKUP(TPI[[#This Row],[Codigo Indicador de Producto]],[10]!IP[#Data],2,FALSE),"")</f>
        <v/>
      </c>
      <c r="S691" s="69"/>
      <c r="T691" s="69"/>
      <c r="U691" s="69"/>
      <c r="V691" s="69"/>
      <c r="W691" s="69"/>
      <c r="X691" s="67"/>
      <c r="Y691" s="67"/>
      <c r="Z691" s="67"/>
      <c r="AA691" s="67"/>
      <c r="AB691" s="67"/>
      <c r="AC691" s="71"/>
      <c r="AD691" s="71"/>
      <c r="AE691" s="71"/>
      <c r="AF691" s="71"/>
      <c r="AG691" s="69"/>
    </row>
    <row r="692" spans="1:33" ht="12.75" customHeight="1" x14ac:dyDescent="0.3">
      <c r="A692" s="67"/>
      <c r="B692" s="68" t="str">
        <f>IFERROR(VLOOKUP(TPI[[#This Row],[Código del Municipio]],[10]!Tabla2[#Data],2,FALSE),"")</f>
        <v/>
      </c>
      <c r="C692" s="69"/>
      <c r="D692" s="69"/>
      <c r="E692" s="67"/>
      <c r="F692" s="69"/>
      <c r="G692" s="67"/>
      <c r="H692" s="69"/>
      <c r="I692" s="67"/>
      <c r="J692" s="67"/>
      <c r="K692" s="68" t="str">
        <f>IFERROR(VLOOKUP(TPI[[#This Row],[Codigo del Sector]],[10]!SEC[#Data],2,FALSE),"")</f>
        <v/>
      </c>
      <c r="L692" s="69"/>
      <c r="M692" s="67"/>
      <c r="N692" s="70" t="str">
        <f>IFERROR(VLOOKUP(TPI[[#This Row],[Código del Programa]],[10]!PROG[#Data],2,FALSE),"")</f>
        <v/>
      </c>
      <c r="O692" s="67"/>
      <c r="P692" s="68" t="str">
        <f>IFERROR(VLOOKUP(TPI[[#This Row],[Codigo Producto]],[10]!PROD[#Data],2,FALSE),"")</f>
        <v/>
      </c>
      <c r="Q692" s="67"/>
      <c r="R692" s="68" t="str">
        <f>IFERROR(VLOOKUP(TPI[[#This Row],[Codigo Indicador de Producto]],[10]!IP[#Data],2,FALSE),"")</f>
        <v/>
      </c>
      <c r="S692" s="69"/>
      <c r="T692" s="69"/>
      <c r="U692" s="69"/>
      <c r="V692" s="69"/>
      <c r="W692" s="69"/>
      <c r="X692" s="67"/>
      <c r="Y692" s="67"/>
      <c r="Z692" s="67"/>
      <c r="AA692" s="67"/>
      <c r="AB692" s="67"/>
      <c r="AC692" s="71"/>
      <c r="AD692" s="71"/>
      <c r="AE692" s="71"/>
      <c r="AF692" s="71"/>
      <c r="AG692" s="69"/>
    </row>
    <row r="693" spans="1:33" ht="12.75" customHeight="1" x14ac:dyDescent="0.3">
      <c r="A693" s="67"/>
      <c r="B693" s="68" t="str">
        <f>IFERROR(VLOOKUP(TPI[[#This Row],[Código del Municipio]],[10]!Tabla2[#Data],2,FALSE),"")</f>
        <v/>
      </c>
      <c r="C693" s="69"/>
      <c r="D693" s="69"/>
      <c r="E693" s="67"/>
      <c r="F693" s="69"/>
      <c r="G693" s="67"/>
      <c r="H693" s="69"/>
      <c r="I693" s="67"/>
      <c r="J693" s="67"/>
      <c r="K693" s="68" t="str">
        <f>IFERROR(VLOOKUP(TPI[[#This Row],[Codigo del Sector]],[10]!SEC[#Data],2,FALSE),"")</f>
        <v/>
      </c>
      <c r="L693" s="69"/>
      <c r="M693" s="67"/>
      <c r="N693" s="70" t="str">
        <f>IFERROR(VLOOKUP(TPI[[#This Row],[Código del Programa]],[10]!PROG[#Data],2,FALSE),"")</f>
        <v/>
      </c>
      <c r="O693" s="67"/>
      <c r="P693" s="68" t="str">
        <f>IFERROR(VLOOKUP(TPI[[#This Row],[Codigo Producto]],[10]!PROD[#Data],2,FALSE),"")</f>
        <v/>
      </c>
      <c r="Q693" s="67"/>
      <c r="R693" s="68" t="str">
        <f>IFERROR(VLOOKUP(TPI[[#This Row],[Codigo Indicador de Producto]],[10]!IP[#Data],2,FALSE),"")</f>
        <v/>
      </c>
      <c r="S693" s="69"/>
      <c r="T693" s="69"/>
      <c r="U693" s="69"/>
      <c r="V693" s="69"/>
      <c r="W693" s="69"/>
      <c r="X693" s="67"/>
      <c r="Y693" s="67"/>
      <c r="Z693" s="67"/>
      <c r="AA693" s="67"/>
      <c r="AB693" s="67"/>
      <c r="AC693" s="71"/>
      <c r="AD693" s="71"/>
      <c r="AE693" s="71"/>
      <c r="AF693" s="71"/>
      <c r="AG693" s="69"/>
    </row>
    <row r="694" spans="1:33" ht="12.75" customHeight="1" x14ac:dyDescent="0.3">
      <c r="A694" s="67"/>
      <c r="B694" s="68" t="str">
        <f>IFERROR(VLOOKUP(TPI[[#This Row],[Código del Municipio]],[10]!Tabla2[#Data],2,FALSE),"")</f>
        <v/>
      </c>
      <c r="C694" s="69"/>
      <c r="D694" s="69"/>
      <c r="E694" s="67"/>
      <c r="F694" s="69"/>
      <c r="G694" s="67"/>
      <c r="H694" s="69"/>
      <c r="I694" s="67"/>
      <c r="J694" s="67"/>
      <c r="K694" s="68" t="str">
        <f>IFERROR(VLOOKUP(TPI[[#This Row],[Codigo del Sector]],[10]!SEC[#Data],2,FALSE),"")</f>
        <v/>
      </c>
      <c r="L694" s="69"/>
      <c r="M694" s="67"/>
      <c r="N694" s="70" t="str">
        <f>IFERROR(VLOOKUP(TPI[[#This Row],[Código del Programa]],[10]!PROG[#Data],2,FALSE),"")</f>
        <v/>
      </c>
      <c r="O694" s="67"/>
      <c r="P694" s="68" t="str">
        <f>IFERROR(VLOOKUP(TPI[[#This Row],[Codigo Producto]],[10]!PROD[#Data],2,FALSE),"")</f>
        <v/>
      </c>
      <c r="Q694" s="67"/>
      <c r="R694" s="68" t="str">
        <f>IFERROR(VLOOKUP(TPI[[#This Row],[Codigo Indicador de Producto]],[10]!IP[#Data],2,FALSE),"")</f>
        <v/>
      </c>
      <c r="S694" s="69"/>
      <c r="T694" s="69"/>
      <c r="U694" s="69"/>
      <c r="V694" s="69"/>
      <c r="W694" s="69"/>
      <c r="X694" s="67"/>
      <c r="Y694" s="67"/>
      <c r="Z694" s="67"/>
      <c r="AA694" s="67"/>
      <c r="AB694" s="67"/>
      <c r="AC694" s="71"/>
      <c r="AD694" s="71"/>
      <c r="AE694" s="71"/>
      <c r="AF694" s="71"/>
      <c r="AG694" s="69"/>
    </row>
    <row r="695" spans="1:33" ht="12.75" customHeight="1" x14ac:dyDescent="0.3">
      <c r="A695" s="67"/>
      <c r="B695" s="68" t="str">
        <f>IFERROR(VLOOKUP(TPI[[#This Row],[Código del Municipio]],[10]!Tabla2[#Data],2,FALSE),"")</f>
        <v/>
      </c>
      <c r="C695" s="69"/>
      <c r="D695" s="69"/>
      <c r="E695" s="67"/>
      <c r="F695" s="69"/>
      <c r="G695" s="67"/>
      <c r="H695" s="69"/>
      <c r="I695" s="67"/>
      <c r="J695" s="67"/>
      <c r="K695" s="68" t="str">
        <f>IFERROR(VLOOKUP(TPI[[#This Row],[Codigo del Sector]],[10]!SEC[#Data],2,FALSE),"")</f>
        <v/>
      </c>
      <c r="L695" s="69"/>
      <c r="M695" s="67"/>
      <c r="N695" s="70" t="str">
        <f>IFERROR(VLOOKUP(TPI[[#This Row],[Código del Programa]],[10]!PROG[#Data],2,FALSE),"")</f>
        <v/>
      </c>
      <c r="O695" s="67"/>
      <c r="P695" s="68" t="str">
        <f>IFERROR(VLOOKUP(TPI[[#This Row],[Codigo Producto]],[10]!PROD[#Data],2,FALSE),"")</f>
        <v/>
      </c>
      <c r="Q695" s="67"/>
      <c r="R695" s="68" t="str">
        <f>IFERROR(VLOOKUP(TPI[[#This Row],[Codigo Indicador de Producto]],[10]!IP[#Data],2,FALSE),"")</f>
        <v/>
      </c>
      <c r="S695" s="69"/>
      <c r="T695" s="69"/>
      <c r="U695" s="69"/>
      <c r="V695" s="69"/>
      <c r="W695" s="69"/>
      <c r="X695" s="67"/>
      <c r="Y695" s="67"/>
      <c r="Z695" s="67"/>
      <c r="AA695" s="67"/>
      <c r="AB695" s="67"/>
      <c r="AC695" s="71"/>
      <c r="AD695" s="71"/>
      <c r="AE695" s="71"/>
      <c r="AF695" s="71"/>
      <c r="AG695" s="69"/>
    </row>
    <row r="696" spans="1:33" ht="12.75" customHeight="1" x14ac:dyDescent="0.3">
      <c r="A696" s="67"/>
      <c r="B696" s="68" t="str">
        <f>IFERROR(VLOOKUP(TPI[[#This Row],[Código del Municipio]],[10]!Tabla2[#Data],2,FALSE),"")</f>
        <v/>
      </c>
      <c r="C696" s="69"/>
      <c r="D696" s="69"/>
      <c r="E696" s="67"/>
      <c r="F696" s="69"/>
      <c r="G696" s="67"/>
      <c r="H696" s="69"/>
      <c r="I696" s="67"/>
      <c r="J696" s="67"/>
      <c r="K696" s="68" t="str">
        <f>IFERROR(VLOOKUP(TPI[[#This Row],[Codigo del Sector]],[10]!SEC[#Data],2,FALSE),"")</f>
        <v/>
      </c>
      <c r="L696" s="69"/>
      <c r="M696" s="67"/>
      <c r="N696" s="70" t="str">
        <f>IFERROR(VLOOKUP(TPI[[#This Row],[Código del Programa]],[10]!PROG[#Data],2,FALSE),"")</f>
        <v/>
      </c>
      <c r="O696" s="67"/>
      <c r="P696" s="68" t="str">
        <f>IFERROR(VLOOKUP(TPI[[#This Row],[Codigo Producto]],[10]!PROD[#Data],2,FALSE),"")</f>
        <v/>
      </c>
      <c r="Q696" s="67"/>
      <c r="R696" s="68" t="str">
        <f>IFERROR(VLOOKUP(TPI[[#This Row],[Codigo Indicador de Producto]],[10]!IP[#Data],2,FALSE),"")</f>
        <v/>
      </c>
      <c r="S696" s="69"/>
      <c r="T696" s="69"/>
      <c r="U696" s="69"/>
      <c r="V696" s="69"/>
      <c r="W696" s="69"/>
      <c r="X696" s="67"/>
      <c r="Y696" s="67"/>
      <c r="Z696" s="67"/>
      <c r="AA696" s="67"/>
      <c r="AB696" s="67"/>
      <c r="AC696" s="71"/>
      <c r="AD696" s="71"/>
      <c r="AE696" s="71"/>
      <c r="AF696" s="71"/>
      <c r="AG696" s="69"/>
    </row>
    <row r="697" spans="1:33" ht="12.75" customHeight="1" x14ac:dyDescent="0.3">
      <c r="A697" s="67"/>
      <c r="B697" s="68" t="str">
        <f>IFERROR(VLOOKUP(TPI[[#This Row],[Código del Municipio]],[10]!Tabla2[#Data],2,FALSE),"")</f>
        <v/>
      </c>
      <c r="C697" s="69"/>
      <c r="D697" s="69"/>
      <c r="E697" s="67"/>
      <c r="F697" s="69"/>
      <c r="G697" s="67"/>
      <c r="H697" s="69"/>
      <c r="I697" s="67"/>
      <c r="J697" s="67"/>
      <c r="K697" s="68" t="str">
        <f>IFERROR(VLOOKUP(TPI[[#This Row],[Codigo del Sector]],[10]!SEC[#Data],2,FALSE),"")</f>
        <v/>
      </c>
      <c r="L697" s="69"/>
      <c r="M697" s="67"/>
      <c r="N697" s="70" t="str">
        <f>IFERROR(VLOOKUP(TPI[[#This Row],[Código del Programa]],[10]!PROG[#Data],2,FALSE),"")</f>
        <v/>
      </c>
      <c r="O697" s="67"/>
      <c r="P697" s="68" t="str">
        <f>IFERROR(VLOOKUP(TPI[[#This Row],[Codigo Producto]],[10]!PROD[#Data],2,FALSE),"")</f>
        <v/>
      </c>
      <c r="Q697" s="67"/>
      <c r="R697" s="68" t="str">
        <f>IFERROR(VLOOKUP(TPI[[#This Row],[Codigo Indicador de Producto]],[10]!IP[#Data],2,FALSE),"")</f>
        <v/>
      </c>
      <c r="S697" s="69"/>
      <c r="T697" s="69"/>
      <c r="U697" s="69"/>
      <c r="V697" s="69"/>
      <c r="W697" s="69"/>
      <c r="X697" s="67"/>
      <c r="Y697" s="67"/>
      <c r="Z697" s="67"/>
      <c r="AA697" s="67"/>
      <c r="AB697" s="67"/>
      <c r="AC697" s="71"/>
      <c r="AD697" s="71"/>
      <c r="AE697" s="71"/>
      <c r="AF697" s="71"/>
      <c r="AG697" s="69"/>
    </row>
    <row r="698" spans="1:33" ht="12.75" customHeight="1" x14ac:dyDescent="0.3">
      <c r="A698" s="67"/>
      <c r="B698" s="68" t="str">
        <f>IFERROR(VLOOKUP(TPI[[#This Row],[Código del Municipio]],[10]!Tabla2[#Data],2,FALSE),"")</f>
        <v/>
      </c>
      <c r="C698" s="69"/>
      <c r="D698" s="69"/>
      <c r="E698" s="67"/>
      <c r="F698" s="69"/>
      <c r="G698" s="67"/>
      <c r="H698" s="69"/>
      <c r="I698" s="67"/>
      <c r="J698" s="67"/>
      <c r="K698" s="68" t="str">
        <f>IFERROR(VLOOKUP(TPI[[#This Row],[Codigo del Sector]],[10]!SEC[#Data],2,FALSE),"")</f>
        <v/>
      </c>
      <c r="L698" s="69"/>
      <c r="M698" s="67"/>
      <c r="N698" s="70" t="str">
        <f>IFERROR(VLOOKUP(TPI[[#This Row],[Código del Programa]],[10]!PROG[#Data],2,FALSE),"")</f>
        <v/>
      </c>
      <c r="O698" s="67"/>
      <c r="P698" s="68" t="str">
        <f>IFERROR(VLOOKUP(TPI[[#This Row],[Codigo Producto]],[10]!PROD[#Data],2,FALSE),"")</f>
        <v/>
      </c>
      <c r="Q698" s="67"/>
      <c r="R698" s="68" t="str">
        <f>IFERROR(VLOOKUP(TPI[[#This Row],[Codigo Indicador de Producto]],[10]!IP[#Data],2,FALSE),"")</f>
        <v/>
      </c>
      <c r="S698" s="69"/>
      <c r="T698" s="69"/>
      <c r="U698" s="69"/>
      <c r="V698" s="69"/>
      <c r="W698" s="69"/>
      <c r="X698" s="67"/>
      <c r="Y698" s="67"/>
      <c r="Z698" s="67"/>
      <c r="AA698" s="67"/>
      <c r="AB698" s="67"/>
      <c r="AC698" s="71"/>
      <c r="AD698" s="71"/>
      <c r="AE698" s="71"/>
      <c r="AF698" s="71"/>
      <c r="AG698" s="69"/>
    </row>
    <row r="699" spans="1:33" ht="12.75" customHeight="1" x14ac:dyDescent="0.3">
      <c r="A699" s="67"/>
      <c r="B699" s="68" t="str">
        <f>IFERROR(VLOOKUP(TPI[[#This Row],[Código del Municipio]],[10]!Tabla2[#Data],2,FALSE),"")</f>
        <v/>
      </c>
      <c r="C699" s="69"/>
      <c r="D699" s="69"/>
      <c r="E699" s="67"/>
      <c r="F699" s="69"/>
      <c r="G699" s="67"/>
      <c r="H699" s="69"/>
      <c r="I699" s="67"/>
      <c r="J699" s="67"/>
      <c r="K699" s="68" t="str">
        <f>IFERROR(VLOOKUP(TPI[[#This Row],[Codigo del Sector]],[10]!SEC[#Data],2,FALSE),"")</f>
        <v/>
      </c>
      <c r="L699" s="69"/>
      <c r="M699" s="67"/>
      <c r="N699" s="70" t="str">
        <f>IFERROR(VLOOKUP(TPI[[#This Row],[Código del Programa]],[10]!PROG[#Data],2,FALSE),"")</f>
        <v/>
      </c>
      <c r="O699" s="67"/>
      <c r="P699" s="68" t="str">
        <f>IFERROR(VLOOKUP(TPI[[#This Row],[Codigo Producto]],[10]!PROD[#Data],2,FALSE),"")</f>
        <v/>
      </c>
      <c r="Q699" s="67"/>
      <c r="R699" s="68" t="str">
        <f>IFERROR(VLOOKUP(TPI[[#This Row],[Codigo Indicador de Producto]],[10]!IP[#Data],2,FALSE),"")</f>
        <v/>
      </c>
      <c r="S699" s="69"/>
      <c r="T699" s="69"/>
      <c r="U699" s="69"/>
      <c r="V699" s="69"/>
      <c r="W699" s="69"/>
      <c r="X699" s="67"/>
      <c r="Y699" s="67"/>
      <c r="Z699" s="67"/>
      <c r="AA699" s="67"/>
      <c r="AB699" s="67"/>
      <c r="AC699" s="71"/>
      <c r="AD699" s="71"/>
      <c r="AE699" s="71"/>
      <c r="AF699" s="71"/>
      <c r="AG699" s="69"/>
    </row>
    <row r="700" spans="1:33" ht="12.75" customHeight="1" x14ac:dyDescent="0.3">
      <c r="A700" s="67"/>
      <c r="B700" s="68" t="str">
        <f>IFERROR(VLOOKUP(TPI[[#This Row],[Código del Municipio]],[10]!Tabla2[#Data],2,FALSE),"")</f>
        <v/>
      </c>
      <c r="C700" s="69"/>
      <c r="D700" s="69"/>
      <c r="E700" s="67"/>
      <c r="F700" s="69"/>
      <c r="G700" s="67"/>
      <c r="H700" s="69"/>
      <c r="I700" s="67"/>
      <c r="J700" s="67"/>
      <c r="K700" s="68" t="str">
        <f>IFERROR(VLOOKUP(TPI[[#This Row],[Codigo del Sector]],[10]!SEC[#Data],2,FALSE),"")</f>
        <v/>
      </c>
      <c r="L700" s="69"/>
      <c r="M700" s="67"/>
      <c r="N700" s="70" t="str">
        <f>IFERROR(VLOOKUP(TPI[[#This Row],[Código del Programa]],[10]!PROG[#Data],2,FALSE),"")</f>
        <v/>
      </c>
      <c r="O700" s="67"/>
      <c r="P700" s="68" t="str">
        <f>IFERROR(VLOOKUP(TPI[[#This Row],[Codigo Producto]],[10]!PROD[#Data],2,FALSE),"")</f>
        <v/>
      </c>
      <c r="Q700" s="67"/>
      <c r="R700" s="68" t="str">
        <f>IFERROR(VLOOKUP(TPI[[#This Row],[Codigo Indicador de Producto]],[10]!IP[#Data],2,FALSE),"")</f>
        <v/>
      </c>
      <c r="S700" s="69"/>
      <c r="T700" s="69"/>
      <c r="U700" s="69"/>
      <c r="V700" s="69"/>
      <c r="W700" s="69"/>
      <c r="X700" s="67"/>
      <c r="Y700" s="67"/>
      <c r="Z700" s="67"/>
      <c r="AA700" s="67"/>
      <c r="AB700" s="67"/>
      <c r="AC700" s="71"/>
      <c r="AD700" s="71"/>
      <c r="AE700" s="71"/>
      <c r="AF700" s="71"/>
      <c r="AG700" s="69"/>
    </row>
    <row r="701" spans="1:33" ht="12.75" customHeight="1" x14ac:dyDescent="0.3">
      <c r="A701" s="67"/>
      <c r="B701" s="68" t="str">
        <f>IFERROR(VLOOKUP(TPI[[#This Row],[Código del Municipio]],[10]!Tabla2[#Data],2,FALSE),"")</f>
        <v/>
      </c>
      <c r="C701" s="69"/>
      <c r="D701" s="69"/>
      <c r="E701" s="67"/>
      <c r="F701" s="69"/>
      <c r="G701" s="67"/>
      <c r="H701" s="69"/>
      <c r="I701" s="67"/>
      <c r="J701" s="67"/>
      <c r="K701" s="68" t="str">
        <f>IFERROR(VLOOKUP(TPI[[#This Row],[Codigo del Sector]],[10]!SEC[#Data],2,FALSE),"")</f>
        <v/>
      </c>
      <c r="L701" s="69"/>
      <c r="M701" s="67"/>
      <c r="N701" s="70" t="str">
        <f>IFERROR(VLOOKUP(TPI[[#This Row],[Código del Programa]],[10]!PROG[#Data],2,FALSE),"")</f>
        <v/>
      </c>
      <c r="O701" s="67"/>
      <c r="P701" s="68" t="str">
        <f>IFERROR(VLOOKUP(TPI[[#This Row],[Codigo Producto]],[10]!PROD[#Data],2,FALSE),"")</f>
        <v/>
      </c>
      <c r="Q701" s="67"/>
      <c r="R701" s="68" t="str">
        <f>IFERROR(VLOOKUP(TPI[[#This Row],[Codigo Indicador de Producto]],[10]!IP[#Data],2,FALSE),"")</f>
        <v/>
      </c>
      <c r="S701" s="69"/>
      <c r="T701" s="69"/>
      <c r="U701" s="69"/>
      <c r="V701" s="69"/>
      <c r="W701" s="69"/>
      <c r="X701" s="67"/>
      <c r="Y701" s="67"/>
      <c r="Z701" s="67"/>
      <c r="AA701" s="67"/>
      <c r="AB701" s="67"/>
      <c r="AC701" s="71"/>
      <c r="AD701" s="71"/>
      <c r="AE701" s="71"/>
      <c r="AF701" s="71"/>
      <c r="AG701" s="69"/>
    </row>
    <row r="702" spans="1:33" ht="12.75" customHeight="1" x14ac:dyDescent="0.3">
      <c r="A702" s="67"/>
      <c r="B702" s="68" t="str">
        <f>IFERROR(VLOOKUP(TPI[[#This Row],[Código del Municipio]],[10]!Tabla2[#Data],2,FALSE),"")</f>
        <v/>
      </c>
      <c r="C702" s="69"/>
      <c r="D702" s="69"/>
      <c r="E702" s="67"/>
      <c r="F702" s="69"/>
      <c r="G702" s="67"/>
      <c r="H702" s="69"/>
      <c r="I702" s="67"/>
      <c r="J702" s="67"/>
      <c r="K702" s="68" t="str">
        <f>IFERROR(VLOOKUP(TPI[[#This Row],[Codigo del Sector]],[10]!SEC[#Data],2,FALSE),"")</f>
        <v/>
      </c>
      <c r="L702" s="69"/>
      <c r="M702" s="67"/>
      <c r="N702" s="70" t="str">
        <f>IFERROR(VLOOKUP(TPI[[#This Row],[Código del Programa]],[10]!PROG[#Data],2,FALSE),"")</f>
        <v/>
      </c>
      <c r="O702" s="67"/>
      <c r="P702" s="68" t="str">
        <f>IFERROR(VLOOKUP(TPI[[#This Row],[Codigo Producto]],[10]!PROD[#Data],2,FALSE),"")</f>
        <v/>
      </c>
      <c r="Q702" s="67"/>
      <c r="R702" s="68" t="str">
        <f>IFERROR(VLOOKUP(TPI[[#This Row],[Codigo Indicador de Producto]],[10]!IP[#Data],2,FALSE),"")</f>
        <v/>
      </c>
      <c r="S702" s="69"/>
      <c r="T702" s="69"/>
      <c r="U702" s="69"/>
      <c r="V702" s="69"/>
      <c r="W702" s="69"/>
      <c r="X702" s="67"/>
      <c r="Y702" s="67"/>
      <c r="Z702" s="67"/>
      <c r="AA702" s="67"/>
      <c r="AB702" s="67"/>
      <c r="AC702" s="71"/>
      <c r="AD702" s="71"/>
      <c r="AE702" s="71"/>
      <c r="AF702" s="71"/>
      <c r="AG702" s="69"/>
    </row>
    <row r="703" spans="1:33" ht="12.75" customHeight="1" x14ac:dyDescent="0.3">
      <c r="A703" s="67"/>
      <c r="B703" s="68" t="str">
        <f>IFERROR(VLOOKUP(TPI[[#This Row],[Código del Municipio]],[10]!Tabla2[#Data],2,FALSE),"")</f>
        <v/>
      </c>
      <c r="C703" s="69"/>
      <c r="D703" s="69"/>
      <c r="E703" s="67"/>
      <c r="F703" s="69"/>
      <c r="G703" s="67"/>
      <c r="H703" s="69"/>
      <c r="I703" s="67"/>
      <c r="J703" s="67"/>
      <c r="K703" s="68" t="str">
        <f>IFERROR(VLOOKUP(TPI[[#This Row],[Codigo del Sector]],[10]!SEC[#Data],2,FALSE),"")</f>
        <v/>
      </c>
      <c r="L703" s="69"/>
      <c r="M703" s="67"/>
      <c r="N703" s="70" t="str">
        <f>IFERROR(VLOOKUP(TPI[[#This Row],[Código del Programa]],[10]!PROG[#Data],2,FALSE),"")</f>
        <v/>
      </c>
      <c r="O703" s="67"/>
      <c r="P703" s="68" t="str">
        <f>IFERROR(VLOOKUP(TPI[[#This Row],[Codigo Producto]],[10]!PROD[#Data],2,FALSE),"")</f>
        <v/>
      </c>
      <c r="Q703" s="67"/>
      <c r="R703" s="68" t="str">
        <f>IFERROR(VLOOKUP(TPI[[#This Row],[Codigo Indicador de Producto]],[10]!IP[#Data],2,FALSE),"")</f>
        <v/>
      </c>
      <c r="S703" s="69"/>
      <c r="T703" s="69"/>
      <c r="U703" s="69"/>
      <c r="V703" s="69"/>
      <c r="W703" s="69"/>
      <c r="X703" s="67"/>
      <c r="Y703" s="67"/>
      <c r="Z703" s="67"/>
      <c r="AA703" s="67"/>
      <c r="AB703" s="67"/>
      <c r="AC703" s="71"/>
      <c r="AD703" s="71"/>
      <c r="AE703" s="71"/>
      <c r="AF703" s="71"/>
      <c r="AG703" s="69"/>
    </row>
    <row r="704" spans="1:33" ht="12.75" customHeight="1" x14ac:dyDescent="0.3">
      <c r="A704" s="67"/>
      <c r="B704" s="68" t="str">
        <f>IFERROR(VLOOKUP(TPI[[#This Row],[Código del Municipio]],[10]!Tabla2[#Data],2,FALSE),"")</f>
        <v/>
      </c>
      <c r="C704" s="69"/>
      <c r="D704" s="69"/>
      <c r="E704" s="67"/>
      <c r="F704" s="69"/>
      <c r="G704" s="67"/>
      <c r="H704" s="69"/>
      <c r="I704" s="67"/>
      <c r="J704" s="67"/>
      <c r="K704" s="68" t="str">
        <f>IFERROR(VLOOKUP(TPI[[#This Row],[Codigo del Sector]],[10]!SEC[#Data],2,FALSE),"")</f>
        <v/>
      </c>
      <c r="L704" s="69"/>
      <c r="M704" s="67"/>
      <c r="N704" s="70" t="str">
        <f>IFERROR(VLOOKUP(TPI[[#This Row],[Código del Programa]],[10]!PROG[#Data],2,FALSE),"")</f>
        <v/>
      </c>
      <c r="O704" s="67"/>
      <c r="P704" s="68" t="str">
        <f>IFERROR(VLOOKUP(TPI[[#This Row],[Codigo Producto]],[10]!PROD[#Data],2,FALSE),"")</f>
        <v/>
      </c>
      <c r="Q704" s="67"/>
      <c r="R704" s="68" t="str">
        <f>IFERROR(VLOOKUP(TPI[[#This Row],[Codigo Indicador de Producto]],[10]!IP[#Data],2,FALSE),"")</f>
        <v/>
      </c>
      <c r="S704" s="69"/>
      <c r="T704" s="69"/>
      <c r="U704" s="69"/>
      <c r="V704" s="69"/>
      <c r="W704" s="69"/>
      <c r="X704" s="67"/>
      <c r="Y704" s="67"/>
      <c r="Z704" s="67"/>
      <c r="AA704" s="67"/>
      <c r="AB704" s="67"/>
      <c r="AC704" s="71"/>
      <c r="AD704" s="71"/>
      <c r="AE704" s="71"/>
      <c r="AF704" s="71"/>
      <c r="AG704" s="69"/>
    </row>
    <row r="705" spans="1:33" ht="12.75" customHeight="1" x14ac:dyDescent="0.3">
      <c r="A705" s="67"/>
      <c r="B705" s="68" t="str">
        <f>IFERROR(VLOOKUP(TPI[[#This Row],[Código del Municipio]],[10]!Tabla2[#Data],2,FALSE),"")</f>
        <v/>
      </c>
      <c r="C705" s="69"/>
      <c r="D705" s="69"/>
      <c r="E705" s="67"/>
      <c r="F705" s="69"/>
      <c r="G705" s="67"/>
      <c r="H705" s="69"/>
      <c r="I705" s="67"/>
      <c r="J705" s="67"/>
      <c r="K705" s="68" t="str">
        <f>IFERROR(VLOOKUP(TPI[[#This Row],[Codigo del Sector]],[10]!SEC[#Data],2,FALSE),"")</f>
        <v/>
      </c>
      <c r="L705" s="69"/>
      <c r="M705" s="67"/>
      <c r="N705" s="70" t="str">
        <f>IFERROR(VLOOKUP(TPI[[#This Row],[Código del Programa]],[10]!PROG[#Data],2,FALSE),"")</f>
        <v/>
      </c>
      <c r="O705" s="67"/>
      <c r="P705" s="68" t="str">
        <f>IFERROR(VLOOKUP(TPI[[#This Row],[Codigo Producto]],[10]!PROD[#Data],2,FALSE),"")</f>
        <v/>
      </c>
      <c r="Q705" s="67"/>
      <c r="R705" s="68" t="str">
        <f>IFERROR(VLOOKUP(TPI[[#This Row],[Codigo Indicador de Producto]],[10]!IP[#Data],2,FALSE),"")</f>
        <v/>
      </c>
      <c r="S705" s="69"/>
      <c r="T705" s="69"/>
      <c r="U705" s="69"/>
      <c r="V705" s="69"/>
      <c r="W705" s="69"/>
      <c r="X705" s="67"/>
      <c r="Y705" s="67"/>
      <c r="Z705" s="67"/>
      <c r="AA705" s="67"/>
      <c r="AB705" s="67"/>
      <c r="AC705" s="71"/>
      <c r="AD705" s="71"/>
      <c r="AE705" s="71"/>
      <c r="AF705" s="71"/>
      <c r="AG705" s="69"/>
    </row>
    <row r="706" spans="1:33" ht="12.75" customHeight="1" x14ac:dyDescent="0.3">
      <c r="A706" s="67"/>
      <c r="B706" s="68" t="str">
        <f>IFERROR(VLOOKUP(TPI[[#This Row],[Código del Municipio]],[10]!Tabla2[#Data],2,FALSE),"")</f>
        <v/>
      </c>
      <c r="C706" s="69"/>
      <c r="D706" s="69"/>
      <c r="E706" s="67"/>
      <c r="F706" s="69"/>
      <c r="G706" s="67"/>
      <c r="H706" s="69"/>
      <c r="I706" s="67"/>
      <c r="J706" s="67"/>
      <c r="K706" s="68" t="str">
        <f>IFERROR(VLOOKUP(TPI[[#This Row],[Codigo del Sector]],[10]!SEC[#Data],2,FALSE),"")</f>
        <v/>
      </c>
      <c r="L706" s="69"/>
      <c r="M706" s="67"/>
      <c r="N706" s="70" t="str">
        <f>IFERROR(VLOOKUP(TPI[[#This Row],[Código del Programa]],[10]!PROG[#Data],2,FALSE),"")</f>
        <v/>
      </c>
      <c r="O706" s="67"/>
      <c r="P706" s="68" t="str">
        <f>IFERROR(VLOOKUP(TPI[[#This Row],[Codigo Producto]],[10]!PROD[#Data],2,FALSE),"")</f>
        <v/>
      </c>
      <c r="Q706" s="67"/>
      <c r="R706" s="68" t="str">
        <f>IFERROR(VLOOKUP(TPI[[#This Row],[Codigo Indicador de Producto]],[10]!IP[#Data],2,FALSE),"")</f>
        <v/>
      </c>
      <c r="S706" s="69"/>
      <c r="T706" s="69"/>
      <c r="U706" s="69"/>
      <c r="V706" s="69"/>
      <c r="W706" s="69"/>
      <c r="X706" s="67"/>
      <c r="Y706" s="67"/>
      <c r="Z706" s="67"/>
      <c r="AA706" s="67"/>
      <c r="AB706" s="67"/>
      <c r="AC706" s="71"/>
      <c r="AD706" s="71"/>
      <c r="AE706" s="71"/>
      <c r="AF706" s="71"/>
      <c r="AG706" s="69"/>
    </row>
    <row r="707" spans="1:33" ht="12.75" customHeight="1" x14ac:dyDescent="0.3">
      <c r="A707" s="67"/>
      <c r="B707" s="68" t="str">
        <f>IFERROR(VLOOKUP(TPI[[#This Row],[Código del Municipio]],[10]!Tabla2[#Data],2,FALSE),"")</f>
        <v/>
      </c>
      <c r="C707" s="69"/>
      <c r="D707" s="69"/>
      <c r="E707" s="67"/>
      <c r="F707" s="69"/>
      <c r="G707" s="67"/>
      <c r="H707" s="69"/>
      <c r="I707" s="67"/>
      <c r="J707" s="67"/>
      <c r="K707" s="68" t="str">
        <f>IFERROR(VLOOKUP(TPI[[#This Row],[Codigo del Sector]],[10]!SEC[#Data],2,FALSE),"")</f>
        <v/>
      </c>
      <c r="L707" s="69"/>
      <c r="M707" s="67"/>
      <c r="N707" s="70" t="str">
        <f>IFERROR(VLOOKUP(TPI[[#This Row],[Código del Programa]],[10]!PROG[#Data],2,FALSE),"")</f>
        <v/>
      </c>
      <c r="O707" s="67"/>
      <c r="P707" s="68" t="str">
        <f>IFERROR(VLOOKUP(TPI[[#This Row],[Codigo Producto]],[10]!PROD[#Data],2,FALSE),"")</f>
        <v/>
      </c>
      <c r="Q707" s="67"/>
      <c r="R707" s="68" t="str">
        <f>IFERROR(VLOOKUP(TPI[[#This Row],[Codigo Indicador de Producto]],[10]!IP[#Data],2,FALSE),"")</f>
        <v/>
      </c>
      <c r="S707" s="69"/>
      <c r="T707" s="69"/>
      <c r="U707" s="69"/>
      <c r="V707" s="69"/>
      <c r="W707" s="69"/>
      <c r="X707" s="67"/>
      <c r="Y707" s="67"/>
      <c r="Z707" s="67"/>
      <c r="AA707" s="67"/>
      <c r="AB707" s="67"/>
      <c r="AC707" s="71"/>
      <c r="AD707" s="71"/>
      <c r="AE707" s="71"/>
      <c r="AF707" s="71"/>
      <c r="AG707" s="69"/>
    </row>
    <row r="708" spans="1:33" ht="12.75" customHeight="1" x14ac:dyDescent="0.3">
      <c r="A708" s="67"/>
      <c r="B708" s="68" t="str">
        <f>IFERROR(VLOOKUP(TPI[[#This Row],[Código del Municipio]],[10]!Tabla2[#Data],2,FALSE),"")</f>
        <v/>
      </c>
      <c r="C708" s="69"/>
      <c r="D708" s="69"/>
      <c r="E708" s="67"/>
      <c r="F708" s="69"/>
      <c r="G708" s="67"/>
      <c r="H708" s="69"/>
      <c r="I708" s="67"/>
      <c r="J708" s="67"/>
      <c r="K708" s="68" t="str">
        <f>IFERROR(VLOOKUP(TPI[[#This Row],[Codigo del Sector]],[10]!SEC[#Data],2,FALSE),"")</f>
        <v/>
      </c>
      <c r="L708" s="69"/>
      <c r="M708" s="67"/>
      <c r="N708" s="70" t="str">
        <f>IFERROR(VLOOKUP(TPI[[#This Row],[Código del Programa]],[10]!PROG[#Data],2,FALSE),"")</f>
        <v/>
      </c>
      <c r="O708" s="67"/>
      <c r="P708" s="68" t="str">
        <f>IFERROR(VLOOKUP(TPI[[#This Row],[Codigo Producto]],[10]!PROD[#Data],2,FALSE),"")</f>
        <v/>
      </c>
      <c r="Q708" s="67"/>
      <c r="R708" s="68" t="str">
        <f>IFERROR(VLOOKUP(TPI[[#This Row],[Codigo Indicador de Producto]],[10]!IP[#Data],2,FALSE),"")</f>
        <v/>
      </c>
      <c r="S708" s="69"/>
      <c r="T708" s="69"/>
      <c r="U708" s="69"/>
      <c r="V708" s="69"/>
      <c r="W708" s="69"/>
      <c r="X708" s="67"/>
      <c r="Y708" s="67"/>
      <c r="Z708" s="67"/>
      <c r="AA708" s="67"/>
      <c r="AB708" s="67"/>
      <c r="AC708" s="71"/>
      <c r="AD708" s="71"/>
      <c r="AE708" s="71"/>
      <c r="AF708" s="71"/>
      <c r="AG708" s="69"/>
    </row>
    <row r="709" spans="1:33" ht="12.75" customHeight="1" x14ac:dyDescent="0.3">
      <c r="A709" s="67"/>
      <c r="B709" s="68" t="str">
        <f>IFERROR(VLOOKUP(TPI[[#This Row],[Código del Municipio]],[10]!Tabla2[#Data],2,FALSE),"")</f>
        <v/>
      </c>
      <c r="C709" s="69"/>
      <c r="D709" s="69"/>
      <c r="E709" s="67"/>
      <c r="F709" s="69"/>
      <c r="G709" s="67"/>
      <c r="H709" s="69"/>
      <c r="I709" s="67"/>
      <c r="J709" s="67"/>
      <c r="K709" s="68" t="str">
        <f>IFERROR(VLOOKUP(TPI[[#This Row],[Codigo del Sector]],[10]!SEC[#Data],2,FALSE),"")</f>
        <v/>
      </c>
      <c r="L709" s="69"/>
      <c r="M709" s="67"/>
      <c r="N709" s="70" t="str">
        <f>IFERROR(VLOOKUP(TPI[[#This Row],[Código del Programa]],[10]!PROG[#Data],2,FALSE),"")</f>
        <v/>
      </c>
      <c r="O709" s="67"/>
      <c r="P709" s="68" t="str">
        <f>IFERROR(VLOOKUP(TPI[[#This Row],[Codigo Producto]],[10]!PROD[#Data],2,FALSE),"")</f>
        <v/>
      </c>
      <c r="Q709" s="67"/>
      <c r="R709" s="68" t="str">
        <f>IFERROR(VLOOKUP(TPI[[#This Row],[Codigo Indicador de Producto]],[10]!IP[#Data],2,FALSE),"")</f>
        <v/>
      </c>
      <c r="S709" s="69"/>
      <c r="T709" s="69"/>
      <c r="U709" s="69"/>
      <c r="V709" s="69"/>
      <c r="W709" s="69"/>
      <c r="X709" s="67"/>
      <c r="Y709" s="67"/>
      <c r="Z709" s="67"/>
      <c r="AA709" s="67"/>
      <c r="AB709" s="67"/>
      <c r="AC709" s="71"/>
      <c r="AD709" s="71"/>
      <c r="AE709" s="71"/>
      <c r="AF709" s="71"/>
      <c r="AG709" s="69"/>
    </row>
    <row r="710" spans="1:33" ht="12.75" customHeight="1" x14ac:dyDescent="0.3">
      <c r="A710" s="67"/>
      <c r="B710" s="68" t="str">
        <f>IFERROR(VLOOKUP(TPI[[#This Row],[Código del Municipio]],[10]!Tabla2[#Data],2,FALSE),"")</f>
        <v/>
      </c>
      <c r="C710" s="69"/>
      <c r="D710" s="69"/>
      <c r="E710" s="67"/>
      <c r="F710" s="69"/>
      <c r="G710" s="67"/>
      <c r="H710" s="69"/>
      <c r="I710" s="67"/>
      <c r="J710" s="67"/>
      <c r="K710" s="68" t="str">
        <f>IFERROR(VLOOKUP(TPI[[#This Row],[Codigo del Sector]],[10]!SEC[#Data],2,FALSE),"")</f>
        <v/>
      </c>
      <c r="L710" s="69"/>
      <c r="M710" s="67"/>
      <c r="N710" s="70" t="str">
        <f>IFERROR(VLOOKUP(TPI[[#This Row],[Código del Programa]],[10]!PROG[#Data],2,FALSE),"")</f>
        <v/>
      </c>
      <c r="O710" s="67"/>
      <c r="P710" s="68" t="str">
        <f>IFERROR(VLOOKUP(TPI[[#This Row],[Codigo Producto]],[10]!PROD[#Data],2,FALSE),"")</f>
        <v/>
      </c>
      <c r="Q710" s="67"/>
      <c r="R710" s="68" t="str">
        <f>IFERROR(VLOOKUP(TPI[[#This Row],[Codigo Indicador de Producto]],[10]!IP[#Data],2,FALSE),"")</f>
        <v/>
      </c>
      <c r="S710" s="69"/>
      <c r="T710" s="69"/>
      <c r="U710" s="69"/>
      <c r="V710" s="69"/>
      <c r="W710" s="69"/>
      <c r="X710" s="67"/>
      <c r="Y710" s="67"/>
      <c r="Z710" s="67"/>
      <c r="AA710" s="67"/>
      <c r="AB710" s="67"/>
      <c r="AC710" s="71"/>
      <c r="AD710" s="71"/>
      <c r="AE710" s="71"/>
      <c r="AF710" s="71"/>
      <c r="AG710" s="69"/>
    </row>
    <row r="711" spans="1:33" ht="12.75" customHeight="1" x14ac:dyDescent="0.3">
      <c r="A711" s="67"/>
      <c r="B711" s="68" t="str">
        <f>IFERROR(VLOOKUP(TPI[[#This Row],[Código del Municipio]],[10]!Tabla2[#Data],2,FALSE),"")</f>
        <v/>
      </c>
      <c r="C711" s="69"/>
      <c r="D711" s="69"/>
      <c r="E711" s="67"/>
      <c r="F711" s="69"/>
      <c r="G711" s="67"/>
      <c r="H711" s="69"/>
      <c r="I711" s="67"/>
      <c r="J711" s="67"/>
      <c r="K711" s="68" t="str">
        <f>IFERROR(VLOOKUP(TPI[[#This Row],[Codigo del Sector]],[10]!SEC[#Data],2,FALSE),"")</f>
        <v/>
      </c>
      <c r="L711" s="69"/>
      <c r="M711" s="67"/>
      <c r="N711" s="70" t="str">
        <f>IFERROR(VLOOKUP(TPI[[#This Row],[Código del Programa]],[10]!PROG[#Data],2,FALSE),"")</f>
        <v/>
      </c>
      <c r="O711" s="67"/>
      <c r="P711" s="68" t="str">
        <f>IFERROR(VLOOKUP(TPI[[#This Row],[Codigo Producto]],[10]!PROD[#Data],2,FALSE),"")</f>
        <v/>
      </c>
      <c r="Q711" s="67"/>
      <c r="R711" s="68" t="str">
        <f>IFERROR(VLOOKUP(TPI[[#This Row],[Codigo Indicador de Producto]],[10]!IP[#Data],2,FALSE),"")</f>
        <v/>
      </c>
      <c r="S711" s="69"/>
      <c r="T711" s="69"/>
      <c r="U711" s="69"/>
      <c r="V711" s="69"/>
      <c r="W711" s="69"/>
      <c r="X711" s="67"/>
      <c r="Y711" s="67"/>
      <c r="Z711" s="67"/>
      <c r="AA711" s="67"/>
      <c r="AB711" s="67"/>
      <c r="AC711" s="71"/>
      <c r="AD711" s="71"/>
      <c r="AE711" s="71"/>
      <c r="AF711" s="71"/>
      <c r="AG711" s="69"/>
    </row>
    <row r="712" spans="1:33" ht="12.75" customHeight="1" x14ac:dyDescent="0.3">
      <c r="A712" s="67"/>
      <c r="B712" s="68" t="str">
        <f>IFERROR(VLOOKUP(TPI[[#This Row],[Código del Municipio]],[10]!Tabla2[#Data],2,FALSE),"")</f>
        <v/>
      </c>
      <c r="C712" s="69"/>
      <c r="D712" s="69"/>
      <c r="E712" s="67"/>
      <c r="F712" s="69"/>
      <c r="G712" s="67"/>
      <c r="H712" s="69"/>
      <c r="I712" s="67"/>
      <c r="J712" s="67"/>
      <c r="K712" s="68" t="str">
        <f>IFERROR(VLOOKUP(TPI[[#This Row],[Codigo del Sector]],[10]!SEC[#Data],2,FALSE),"")</f>
        <v/>
      </c>
      <c r="L712" s="69"/>
      <c r="M712" s="67"/>
      <c r="N712" s="70" t="str">
        <f>IFERROR(VLOOKUP(TPI[[#This Row],[Código del Programa]],[10]!PROG[#Data],2,FALSE),"")</f>
        <v/>
      </c>
      <c r="O712" s="67"/>
      <c r="P712" s="68" t="str">
        <f>IFERROR(VLOOKUP(TPI[[#This Row],[Codigo Producto]],[10]!PROD[#Data],2,FALSE),"")</f>
        <v/>
      </c>
      <c r="Q712" s="67"/>
      <c r="R712" s="68" t="str">
        <f>IFERROR(VLOOKUP(TPI[[#This Row],[Codigo Indicador de Producto]],[10]!IP[#Data],2,FALSE),"")</f>
        <v/>
      </c>
      <c r="S712" s="69"/>
      <c r="T712" s="69"/>
      <c r="U712" s="69"/>
      <c r="V712" s="69"/>
      <c r="W712" s="69"/>
      <c r="X712" s="67"/>
      <c r="Y712" s="67"/>
      <c r="Z712" s="67"/>
      <c r="AA712" s="67"/>
      <c r="AB712" s="67"/>
      <c r="AC712" s="71"/>
      <c r="AD712" s="71"/>
      <c r="AE712" s="71"/>
      <c r="AF712" s="71"/>
      <c r="AG712" s="69"/>
    </row>
    <row r="713" spans="1:33" ht="12.75" customHeight="1" x14ac:dyDescent="0.3">
      <c r="A713" s="67"/>
      <c r="B713" s="68" t="str">
        <f>IFERROR(VLOOKUP(TPI[[#This Row],[Código del Municipio]],[10]!Tabla2[#Data],2,FALSE),"")</f>
        <v/>
      </c>
      <c r="C713" s="69"/>
      <c r="D713" s="69"/>
      <c r="E713" s="67"/>
      <c r="F713" s="69"/>
      <c r="G713" s="67"/>
      <c r="H713" s="69"/>
      <c r="I713" s="67"/>
      <c r="J713" s="67"/>
      <c r="K713" s="68" t="str">
        <f>IFERROR(VLOOKUP(TPI[[#This Row],[Codigo del Sector]],[10]!SEC[#Data],2,FALSE),"")</f>
        <v/>
      </c>
      <c r="L713" s="69"/>
      <c r="M713" s="67"/>
      <c r="N713" s="70" t="str">
        <f>IFERROR(VLOOKUP(TPI[[#This Row],[Código del Programa]],[10]!PROG[#Data],2,FALSE),"")</f>
        <v/>
      </c>
      <c r="O713" s="67"/>
      <c r="P713" s="68" t="str">
        <f>IFERROR(VLOOKUP(TPI[[#This Row],[Codigo Producto]],[10]!PROD[#Data],2,FALSE),"")</f>
        <v/>
      </c>
      <c r="Q713" s="67"/>
      <c r="R713" s="68" t="str">
        <f>IFERROR(VLOOKUP(TPI[[#This Row],[Codigo Indicador de Producto]],[10]!IP[#Data],2,FALSE),"")</f>
        <v/>
      </c>
      <c r="S713" s="69"/>
      <c r="T713" s="69"/>
      <c r="U713" s="69"/>
      <c r="V713" s="69"/>
      <c r="W713" s="69"/>
      <c r="X713" s="67"/>
      <c r="Y713" s="67"/>
      <c r="Z713" s="67"/>
      <c r="AA713" s="67"/>
      <c r="AB713" s="67"/>
      <c r="AC713" s="71"/>
      <c r="AD713" s="71"/>
      <c r="AE713" s="71"/>
      <c r="AF713" s="71"/>
      <c r="AG713" s="69"/>
    </row>
    <row r="714" spans="1:33" ht="12.75" customHeight="1" x14ac:dyDescent="0.3">
      <c r="A714" s="67"/>
      <c r="B714" s="68" t="str">
        <f>IFERROR(VLOOKUP(TPI[[#This Row],[Código del Municipio]],[10]!Tabla2[#Data],2,FALSE),"")</f>
        <v/>
      </c>
      <c r="C714" s="69"/>
      <c r="D714" s="69"/>
      <c r="E714" s="67"/>
      <c r="F714" s="69"/>
      <c r="G714" s="67"/>
      <c r="H714" s="69"/>
      <c r="I714" s="67"/>
      <c r="J714" s="67"/>
      <c r="K714" s="68" t="str">
        <f>IFERROR(VLOOKUP(TPI[[#This Row],[Codigo del Sector]],[10]!SEC[#Data],2,FALSE),"")</f>
        <v/>
      </c>
      <c r="L714" s="69"/>
      <c r="M714" s="67"/>
      <c r="N714" s="70" t="str">
        <f>IFERROR(VLOOKUP(TPI[[#This Row],[Código del Programa]],[10]!PROG[#Data],2,FALSE),"")</f>
        <v/>
      </c>
      <c r="O714" s="67"/>
      <c r="P714" s="68" t="str">
        <f>IFERROR(VLOOKUP(TPI[[#This Row],[Codigo Producto]],[10]!PROD[#Data],2,FALSE),"")</f>
        <v/>
      </c>
      <c r="Q714" s="67"/>
      <c r="R714" s="68" t="str">
        <f>IFERROR(VLOOKUP(TPI[[#This Row],[Codigo Indicador de Producto]],[10]!IP[#Data],2,FALSE),"")</f>
        <v/>
      </c>
      <c r="S714" s="69"/>
      <c r="T714" s="69"/>
      <c r="U714" s="69"/>
      <c r="V714" s="69"/>
      <c r="W714" s="69"/>
      <c r="X714" s="67"/>
      <c r="Y714" s="67"/>
      <c r="Z714" s="67"/>
      <c r="AA714" s="67"/>
      <c r="AB714" s="67"/>
      <c r="AC714" s="71"/>
      <c r="AD714" s="71"/>
      <c r="AE714" s="71"/>
      <c r="AF714" s="71"/>
      <c r="AG714" s="69"/>
    </row>
    <row r="715" spans="1:33" ht="12.75" customHeight="1" x14ac:dyDescent="0.3">
      <c r="A715" s="67"/>
      <c r="B715" s="68" t="str">
        <f>IFERROR(VLOOKUP(TPI[[#This Row],[Código del Municipio]],[10]!Tabla2[#Data],2,FALSE),"")</f>
        <v/>
      </c>
      <c r="C715" s="69"/>
      <c r="D715" s="69"/>
      <c r="E715" s="67"/>
      <c r="F715" s="69"/>
      <c r="G715" s="67"/>
      <c r="H715" s="69"/>
      <c r="I715" s="67"/>
      <c r="J715" s="67"/>
      <c r="K715" s="68" t="str">
        <f>IFERROR(VLOOKUP(TPI[[#This Row],[Codigo del Sector]],[10]!SEC[#Data],2,FALSE),"")</f>
        <v/>
      </c>
      <c r="L715" s="69"/>
      <c r="M715" s="67"/>
      <c r="N715" s="70" t="str">
        <f>IFERROR(VLOOKUP(TPI[[#This Row],[Código del Programa]],[10]!PROG[#Data],2,FALSE),"")</f>
        <v/>
      </c>
      <c r="O715" s="67"/>
      <c r="P715" s="68" t="str">
        <f>IFERROR(VLOOKUP(TPI[[#This Row],[Codigo Producto]],[10]!PROD[#Data],2,FALSE),"")</f>
        <v/>
      </c>
      <c r="Q715" s="67"/>
      <c r="R715" s="68" t="str">
        <f>IFERROR(VLOOKUP(TPI[[#This Row],[Codigo Indicador de Producto]],[10]!IP[#Data],2,FALSE),"")</f>
        <v/>
      </c>
      <c r="S715" s="69"/>
      <c r="T715" s="69"/>
      <c r="U715" s="69"/>
      <c r="V715" s="69"/>
      <c r="W715" s="69"/>
      <c r="X715" s="67"/>
      <c r="Y715" s="67"/>
      <c r="Z715" s="67"/>
      <c r="AA715" s="67"/>
      <c r="AB715" s="67"/>
      <c r="AC715" s="71"/>
      <c r="AD715" s="71"/>
      <c r="AE715" s="71"/>
      <c r="AF715" s="71"/>
      <c r="AG715" s="69"/>
    </row>
    <row r="716" spans="1:33" ht="12.75" customHeight="1" x14ac:dyDescent="0.3">
      <c r="A716" s="67"/>
      <c r="B716" s="68" t="str">
        <f>IFERROR(VLOOKUP(TPI[[#This Row],[Código del Municipio]],[10]!Tabla2[#Data],2,FALSE),"")</f>
        <v/>
      </c>
      <c r="C716" s="69"/>
      <c r="D716" s="69"/>
      <c r="E716" s="67"/>
      <c r="F716" s="69"/>
      <c r="G716" s="67"/>
      <c r="H716" s="69"/>
      <c r="I716" s="67"/>
      <c r="J716" s="67"/>
      <c r="K716" s="68" t="str">
        <f>IFERROR(VLOOKUP(TPI[[#This Row],[Codigo del Sector]],[10]!SEC[#Data],2,FALSE),"")</f>
        <v/>
      </c>
      <c r="L716" s="69"/>
      <c r="M716" s="67"/>
      <c r="N716" s="70" t="str">
        <f>IFERROR(VLOOKUP(TPI[[#This Row],[Código del Programa]],[10]!PROG[#Data],2,FALSE),"")</f>
        <v/>
      </c>
      <c r="O716" s="67"/>
      <c r="P716" s="68" t="str">
        <f>IFERROR(VLOOKUP(TPI[[#This Row],[Codigo Producto]],[10]!PROD[#Data],2,FALSE),"")</f>
        <v/>
      </c>
      <c r="Q716" s="67"/>
      <c r="R716" s="68" t="str">
        <f>IFERROR(VLOOKUP(TPI[[#This Row],[Codigo Indicador de Producto]],[10]!IP[#Data],2,FALSE),"")</f>
        <v/>
      </c>
      <c r="S716" s="69"/>
      <c r="T716" s="69"/>
      <c r="U716" s="69"/>
      <c r="V716" s="69"/>
      <c r="W716" s="69"/>
      <c r="X716" s="67"/>
      <c r="Y716" s="67"/>
      <c r="Z716" s="67"/>
      <c r="AA716" s="67"/>
      <c r="AB716" s="67"/>
      <c r="AC716" s="71"/>
      <c r="AD716" s="71"/>
      <c r="AE716" s="71"/>
      <c r="AF716" s="71"/>
      <c r="AG716" s="69"/>
    </row>
    <row r="717" spans="1:33" ht="12.75" customHeight="1" x14ac:dyDescent="0.3">
      <c r="A717" s="67"/>
      <c r="B717" s="68" t="str">
        <f>IFERROR(VLOOKUP(TPI[[#This Row],[Código del Municipio]],[10]!Tabla2[#Data],2,FALSE),"")</f>
        <v/>
      </c>
      <c r="C717" s="69"/>
      <c r="D717" s="69"/>
      <c r="E717" s="67"/>
      <c r="F717" s="69"/>
      <c r="G717" s="67"/>
      <c r="H717" s="69"/>
      <c r="I717" s="67"/>
      <c r="J717" s="67"/>
      <c r="K717" s="68" t="str">
        <f>IFERROR(VLOOKUP(TPI[[#This Row],[Codigo del Sector]],[10]!SEC[#Data],2,FALSE),"")</f>
        <v/>
      </c>
      <c r="L717" s="69"/>
      <c r="M717" s="67"/>
      <c r="N717" s="70" t="str">
        <f>IFERROR(VLOOKUP(TPI[[#This Row],[Código del Programa]],[10]!PROG[#Data],2,FALSE),"")</f>
        <v/>
      </c>
      <c r="O717" s="67"/>
      <c r="P717" s="68" t="str">
        <f>IFERROR(VLOOKUP(TPI[[#This Row],[Codigo Producto]],[10]!PROD[#Data],2,FALSE),"")</f>
        <v/>
      </c>
      <c r="Q717" s="67"/>
      <c r="R717" s="68" t="str">
        <f>IFERROR(VLOOKUP(TPI[[#This Row],[Codigo Indicador de Producto]],[10]!IP[#Data],2,FALSE),"")</f>
        <v/>
      </c>
      <c r="S717" s="69"/>
      <c r="T717" s="69"/>
      <c r="U717" s="69"/>
      <c r="V717" s="69"/>
      <c r="W717" s="69"/>
      <c r="X717" s="67"/>
      <c r="Y717" s="67"/>
      <c r="Z717" s="67"/>
      <c r="AA717" s="67"/>
      <c r="AB717" s="67"/>
      <c r="AC717" s="71"/>
      <c r="AD717" s="71"/>
      <c r="AE717" s="71"/>
      <c r="AF717" s="71"/>
      <c r="AG717" s="69"/>
    </row>
    <row r="718" spans="1:33" ht="12.75" customHeight="1" x14ac:dyDescent="0.3">
      <c r="A718" s="67"/>
      <c r="B718" s="68" t="str">
        <f>IFERROR(VLOOKUP(TPI[[#This Row],[Código del Municipio]],[10]!Tabla2[#Data],2,FALSE),"")</f>
        <v/>
      </c>
      <c r="C718" s="69"/>
      <c r="D718" s="69"/>
      <c r="E718" s="67"/>
      <c r="F718" s="69"/>
      <c r="G718" s="67"/>
      <c r="H718" s="69"/>
      <c r="I718" s="67"/>
      <c r="J718" s="67"/>
      <c r="K718" s="68" t="str">
        <f>IFERROR(VLOOKUP(TPI[[#This Row],[Codigo del Sector]],[10]!SEC[#Data],2,FALSE),"")</f>
        <v/>
      </c>
      <c r="L718" s="69"/>
      <c r="M718" s="67"/>
      <c r="N718" s="70" t="str">
        <f>IFERROR(VLOOKUP(TPI[[#This Row],[Código del Programa]],[10]!PROG[#Data],2,FALSE),"")</f>
        <v/>
      </c>
      <c r="O718" s="67"/>
      <c r="P718" s="68" t="str">
        <f>IFERROR(VLOOKUP(TPI[[#This Row],[Codigo Producto]],[10]!PROD[#Data],2,FALSE),"")</f>
        <v/>
      </c>
      <c r="Q718" s="67"/>
      <c r="R718" s="68" t="str">
        <f>IFERROR(VLOOKUP(TPI[[#This Row],[Codigo Indicador de Producto]],[10]!IP[#Data],2,FALSE),"")</f>
        <v/>
      </c>
      <c r="S718" s="69"/>
      <c r="T718" s="69"/>
      <c r="U718" s="69"/>
      <c r="V718" s="69"/>
      <c r="W718" s="69"/>
      <c r="X718" s="67"/>
      <c r="Y718" s="67"/>
      <c r="Z718" s="67"/>
      <c r="AA718" s="67"/>
      <c r="AB718" s="67"/>
      <c r="AC718" s="71"/>
      <c r="AD718" s="71"/>
      <c r="AE718" s="71"/>
      <c r="AF718" s="71"/>
      <c r="AG718" s="69"/>
    </row>
    <row r="719" spans="1:33" ht="12.75" customHeight="1" x14ac:dyDescent="0.3">
      <c r="A719" s="67"/>
      <c r="B719" s="68" t="str">
        <f>IFERROR(VLOOKUP(TPI[[#This Row],[Código del Municipio]],[10]!Tabla2[#Data],2,FALSE),"")</f>
        <v/>
      </c>
      <c r="C719" s="69"/>
      <c r="D719" s="69"/>
      <c r="E719" s="67"/>
      <c r="F719" s="69"/>
      <c r="G719" s="67"/>
      <c r="H719" s="69"/>
      <c r="I719" s="67"/>
      <c r="J719" s="67"/>
      <c r="K719" s="68" t="str">
        <f>IFERROR(VLOOKUP(TPI[[#This Row],[Codigo del Sector]],[10]!SEC[#Data],2,FALSE),"")</f>
        <v/>
      </c>
      <c r="L719" s="69"/>
      <c r="M719" s="67"/>
      <c r="N719" s="70" t="str">
        <f>IFERROR(VLOOKUP(TPI[[#This Row],[Código del Programa]],[10]!PROG[#Data],2,FALSE),"")</f>
        <v/>
      </c>
      <c r="O719" s="67"/>
      <c r="P719" s="68" t="str">
        <f>IFERROR(VLOOKUP(TPI[[#This Row],[Codigo Producto]],[10]!PROD[#Data],2,FALSE),"")</f>
        <v/>
      </c>
      <c r="Q719" s="67"/>
      <c r="R719" s="68" t="str">
        <f>IFERROR(VLOOKUP(TPI[[#This Row],[Codigo Indicador de Producto]],[10]!IP[#Data],2,FALSE),"")</f>
        <v/>
      </c>
      <c r="S719" s="69"/>
      <c r="T719" s="69"/>
      <c r="U719" s="69"/>
      <c r="V719" s="69"/>
      <c r="W719" s="69"/>
      <c r="X719" s="67"/>
      <c r="Y719" s="67"/>
      <c r="Z719" s="67"/>
      <c r="AA719" s="67"/>
      <c r="AB719" s="67"/>
      <c r="AC719" s="71"/>
      <c r="AD719" s="71"/>
      <c r="AE719" s="71"/>
      <c r="AF719" s="71"/>
      <c r="AG719" s="69"/>
    </row>
    <row r="720" spans="1:33" ht="12.75" customHeight="1" x14ac:dyDescent="0.3">
      <c r="A720" s="67"/>
      <c r="B720" s="68" t="str">
        <f>IFERROR(VLOOKUP(TPI[[#This Row],[Código del Municipio]],[10]!Tabla2[#Data],2,FALSE),"")</f>
        <v/>
      </c>
      <c r="C720" s="69"/>
      <c r="D720" s="69"/>
      <c r="E720" s="67"/>
      <c r="F720" s="69"/>
      <c r="G720" s="67"/>
      <c r="H720" s="69"/>
      <c r="I720" s="67"/>
      <c r="J720" s="67"/>
      <c r="K720" s="68" t="str">
        <f>IFERROR(VLOOKUP(TPI[[#This Row],[Codigo del Sector]],[10]!SEC[#Data],2,FALSE),"")</f>
        <v/>
      </c>
      <c r="L720" s="69"/>
      <c r="M720" s="67"/>
      <c r="N720" s="70" t="str">
        <f>IFERROR(VLOOKUP(TPI[[#This Row],[Código del Programa]],[10]!PROG[#Data],2,FALSE),"")</f>
        <v/>
      </c>
      <c r="O720" s="67"/>
      <c r="P720" s="68" t="str">
        <f>IFERROR(VLOOKUP(TPI[[#This Row],[Codigo Producto]],[10]!PROD[#Data],2,FALSE),"")</f>
        <v/>
      </c>
      <c r="Q720" s="67"/>
      <c r="R720" s="68" t="str">
        <f>IFERROR(VLOOKUP(TPI[[#This Row],[Codigo Indicador de Producto]],[10]!IP[#Data],2,FALSE),"")</f>
        <v/>
      </c>
      <c r="S720" s="69"/>
      <c r="T720" s="69"/>
      <c r="U720" s="69"/>
      <c r="V720" s="69"/>
      <c r="W720" s="69"/>
      <c r="X720" s="67"/>
      <c r="Y720" s="67"/>
      <c r="Z720" s="67"/>
      <c r="AA720" s="67"/>
      <c r="AB720" s="67"/>
      <c r="AC720" s="71"/>
      <c r="AD720" s="71"/>
      <c r="AE720" s="71"/>
      <c r="AF720" s="71"/>
      <c r="AG720" s="69"/>
    </row>
    <row r="721" spans="1:33" ht="12.75" customHeight="1" x14ac:dyDescent="0.3">
      <c r="A721" s="67"/>
      <c r="B721" s="68" t="str">
        <f>IFERROR(VLOOKUP(TPI[[#This Row],[Código del Municipio]],[10]!Tabla2[#Data],2,FALSE),"")</f>
        <v/>
      </c>
      <c r="C721" s="69"/>
      <c r="D721" s="69"/>
      <c r="E721" s="67"/>
      <c r="F721" s="69"/>
      <c r="G721" s="67"/>
      <c r="H721" s="69"/>
      <c r="I721" s="67"/>
      <c r="J721" s="67"/>
      <c r="K721" s="68" t="str">
        <f>IFERROR(VLOOKUP(TPI[[#This Row],[Codigo del Sector]],[10]!SEC[#Data],2,FALSE),"")</f>
        <v/>
      </c>
      <c r="L721" s="69"/>
      <c r="M721" s="67"/>
      <c r="N721" s="70" t="str">
        <f>IFERROR(VLOOKUP(TPI[[#This Row],[Código del Programa]],[10]!PROG[#Data],2,FALSE),"")</f>
        <v/>
      </c>
      <c r="O721" s="67"/>
      <c r="P721" s="68" t="str">
        <f>IFERROR(VLOOKUP(TPI[[#This Row],[Codigo Producto]],[10]!PROD[#Data],2,FALSE),"")</f>
        <v/>
      </c>
      <c r="Q721" s="67"/>
      <c r="R721" s="68" t="str">
        <f>IFERROR(VLOOKUP(TPI[[#This Row],[Codigo Indicador de Producto]],[10]!IP[#Data],2,FALSE),"")</f>
        <v/>
      </c>
      <c r="S721" s="69"/>
      <c r="T721" s="69"/>
      <c r="U721" s="69"/>
      <c r="V721" s="69"/>
      <c r="W721" s="69"/>
      <c r="X721" s="67"/>
      <c r="Y721" s="67"/>
      <c r="Z721" s="67"/>
      <c r="AA721" s="67"/>
      <c r="AB721" s="67"/>
      <c r="AC721" s="71"/>
      <c r="AD721" s="71"/>
      <c r="AE721" s="71"/>
      <c r="AF721" s="71"/>
      <c r="AG721" s="69"/>
    </row>
    <row r="722" spans="1:33" ht="12.75" customHeight="1" x14ac:dyDescent="0.3">
      <c r="A722" s="67"/>
      <c r="B722" s="68" t="str">
        <f>IFERROR(VLOOKUP(TPI[[#This Row],[Código del Municipio]],[10]!Tabla2[#Data],2,FALSE),"")</f>
        <v/>
      </c>
      <c r="C722" s="69"/>
      <c r="D722" s="69"/>
      <c r="E722" s="67"/>
      <c r="F722" s="69"/>
      <c r="G722" s="67"/>
      <c r="H722" s="69"/>
      <c r="I722" s="67"/>
      <c r="J722" s="67"/>
      <c r="K722" s="68" t="str">
        <f>IFERROR(VLOOKUP(TPI[[#This Row],[Codigo del Sector]],[10]!SEC[#Data],2,FALSE),"")</f>
        <v/>
      </c>
      <c r="L722" s="69"/>
      <c r="M722" s="67"/>
      <c r="N722" s="70" t="str">
        <f>IFERROR(VLOOKUP(TPI[[#This Row],[Código del Programa]],[10]!PROG[#Data],2,FALSE),"")</f>
        <v/>
      </c>
      <c r="O722" s="67"/>
      <c r="P722" s="68" t="str">
        <f>IFERROR(VLOOKUP(TPI[[#This Row],[Codigo Producto]],[10]!PROD[#Data],2,FALSE),"")</f>
        <v/>
      </c>
      <c r="Q722" s="67"/>
      <c r="R722" s="68" t="str">
        <f>IFERROR(VLOOKUP(TPI[[#This Row],[Codigo Indicador de Producto]],[10]!IP[#Data],2,FALSE),"")</f>
        <v/>
      </c>
      <c r="S722" s="69"/>
      <c r="T722" s="69"/>
      <c r="U722" s="69"/>
      <c r="V722" s="69"/>
      <c r="W722" s="69"/>
      <c r="X722" s="67"/>
      <c r="Y722" s="67"/>
      <c r="Z722" s="67"/>
      <c r="AA722" s="67"/>
      <c r="AB722" s="67"/>
      <c r="AC722" s="71"/>
      <c r="AD722" s="71"/>
      <c r="AE722" s="71"/>
      <c r="AF722" s="71"/>
      <c r="AG722" s="69"/>
    </row>
    <row r="723" spans="1:33" ht="12.75" customHeight="1" x14ac:dyDescent="0.3">
      <c r="A723" s="67"/>
      <c r="B723" s="68" t="str">
        <f>IFERROR(VLOOKUP(TPI[[#This Row],[Código del Municipio]],[10]!Tabla2[#Data],2,FALSE),"")</f>
        <v/>
      </c>
      <c r="C723" s="69"/>
      <c r="D723" s="69"/>
      <c r="E723" s="67"/>
      <c r="F723" s="69"/>
      <c r="G723" s="67"/>
      <c r="H723" s="69"/>
      <c r="I723" s="67"/>
      <c r="J723" s="67"/>
      <c r="K723" s="68" t="str">
        <f>IFERROR(VLOOKUP(TPI[[#This Row],[Codigo del Sector]],[10]!SEC[#Data],2,FALSE),"")</f>
        <v/>
      </c>
      <c r="L723" s="69"/>
      <c r="M723" s="67"/>
      <c r="N723" s="70" t="str">
        <f>IFERROR(VLOOKUP(TPI[[#This Row],[Código del Programa]],[10]!PROG[#Data],2,FALSE),"")</f>
        <v/>
      </c>
      <c r="O723" s="67"/>
      <c r="P723" s="68" t="str">
        <f>IFERROR(VLOOKUP(TPI[[#This Row],[Codigo Producto]],[10]!PROD[#Data],2,FALSE),"")</f>
        <v/>
      </c>
      <c r="Q723" s="67"/>
      <c r="R723" s="68" t="str">
        <f>IFERROR(VLOOKUP(TPI[[#This Row],[Codigo Indicador de Producto]],[10]!IP[#Data],2,FALSE),"")</f>
        <v/>
      </c>
      <c r="S723" s="69"/>
      <c r="T723" s="69"/>
      <c r="U723" s="69"/>
      <c r="V723" s="69"/>
      <c r="W723" s="69"/>
      <c r="X723" s="67"/>
      <c r="Y723" s="67"/>
      <c r="Z723" s="67"/>
      <c r="AA723" s="67"/>
      <c r="AB723" s="67"/>
      <c r="AC723" s="71"/>
      <c r="AD723" s="71"/>
      <c r="AE723" s="71"/>
      <c r="AF723" s="71"/>
      <c r="AG723" s="69"/>
    </row>
    <row r="724" spans="1:33" ht="12.75" customHeight="1" x14ac:dyDescent="0.3">
      <c r="A724" s="67"/>
      <c r="B724" s="68" t="str">
        <f>IFERROR(VLOOKUP(TPI[[#This Row],[Código del Municipio]],[10]!Tabla2[#Data],2,FALSE),"")</f>
        <v/>
      </c>
      <c r="C724" s="69"/>
      <c r="D724" s="69"/>
      <c r="E724" s="67"/>
      <c r="F724" s="69"/>
      <c r="G724" s="67"/>
      <c r="H724" s="69"/>
      <c r="I724" s="67"/>
      <c r="J724" s="67"/>
      <c r="K724" s="68" t="str">
        <f>IFERROR(VLOOKUP(TPI[[#This Row],[Codigo del Sector]],[10]!SEC[#Data],2,FALSE),"")</f>
        <v/>
      </c>
      <c r="L724" s="69"/>
      <c r="M724" s="67"/>
      <c r="N724" s="70" t="str">
        <f>IFERROR(VLOOKUP(TPI[[#This Row],[Código del Programa]],[10]!PROG[#Data],2,FALSE),"")</f>
        <v/>
      </c>
      <c r="O724" s="67"/>
      <c r="P724" s="68" t="str">
        <f>IFERROR(VLOOKUP(TPI[[#This Row],[Codigo Producto]],[10]!PROD[#Data],2,FALSE),"")</f>
        <v/>
      </c>
      <c r="Q724" s="67"/>
      <c r="R724" s="68" t="str">
        <f>IFERROR(VLOOKUP(TPI[[#This Row],[Codigo Indicador de Producto]],[10]!IP[#Data],2,FALSE),"")</f>
        <v/>
      </c>
      <c r="S724" s="69"/>
      <c r="T724" s="69"/>
      <c r="U724" s="69"/>
      <c r="V724" s="69"/>
      <c r="W724" s="69"/>
      <c r="X724" s="67"/>
      <c r="Y724" s="67"/>
      <c r="Z724" s="67"/>
      <c r="AA724" s="67"/>
      <c r="AB724" s="67"/>
      <c r="AC724" s="71"/>
      <c r="AD724" s="71"/>
      <c r="AE724" s="71"/>
      <c r="AF724" s="71"/>
      <c r="AG724" s="69"/>
    </row>
    <row r="725" spans="1:33" ht="12.75" customHeight="1" x14ac:dyDescent="0.3">
      <c r="A725" s="67"/>
      <c r="B725" s="68" t="str">
        <f>IFERROR(VLOOKUP(TPI[[#This Row],[Código del Municipio]],[10]!Tabla2[#Data],2,FALSE),"")</f>
        <v/>
      </c>
      <c r="C725" s="69"/>
      <c r="D725" s="69"/>
      <c r="E725" s="67"/>
      <c r="F725" s="69"/>
      <c r="G725" s="67"/>
      <c r="H725" s="69"/>
      <c r="I725" s="67"/>
      <c r="J725" s="67"/>
      <c r="K725" s="68" t="str">
        <f>IFERROR(VLOOKUP(TPI[[#This Row],[Codigo del Sector]],[10]!SEC[#Data],2,FALSE),"")</f>
        <v/>
      </c>
      <c r="L725" s="69"/>
      <c r="M725" s="67"/>
      <c r="N725" s="70" t="str">
        <f>IFERROR(VLOOKUP(TPI[[#This Row],[Código del Programa]],[10]!PROG[#Data],2,FALSE),"")</f>
        <v/>
      </c>
      <c r="O725" s="67"/>
      <c r="P725" s="68" t="str">
        <f>IFERROR(VLOOKUP(TPI[[#This Row],[Codigo Producto]],[10]!PROD[#Data],2,FALSE),"")</f>
        <v/>
      </c>
      <c r="Q725" s="67"/>
      <c r="R725" s="68" t="str">
        <f>IFERROR(VLOOKUP(TPI[[#This Row],[Codigo Indicador de Producto]],[10]!IP[#Data],2,FALSE),"")</f>
        <v/>
      </c>
      <c r="S725" s="69"/>
      <c r="T725" s="69"/>
      <c r="U725" s="69"/>
      <c r="V725" s="69"/>
      <c r="W725" s="69"/>
      <c r="X725" s="67"/>
      <c r="Y725" s="67"/>
      <c r="Z725" s="67"/>
      <c r="AA725" s="67"/>
      <c r="AB725" s="67"/>
      <c r="AC725" s="71"/>
      <c r="AD725" s="71"/>
      <c r="AE725" s="71"/>
      <c r="AF725" s="71"/>
      <c r="AG725" s="69"/>
    </row>
    <row r="726" spans="1:33" ht="12.75" customHeight="1" x14ac:dyDescent="0.3">
      <c r="A726" s="67"/>
      <c r="B726" s="68" t="str">
        <f>IFERROR(VLOOKUP(TPI[[#This Row],[Código del Municipio]],[10]!Tabla2[#Data],2,FALSE),"")</f>
        <v/>
      </c>
      <c r="C726" s="69"/>
      <c r="D726" s="69"/>
      <c r="E726" s="67"/>
      <c r="F726" s="69"/>
      <c r="G726" s="67"/>
      <c r="H726" s="69"/>
      <c r="I726" s="67"/>
      <c r="J726" s="67"/>
      <c r="K726" s="68" t="str">
        <f>IFERROR(VLOOKUP(TPI[[#This Row],[Codigo del Sector]],[10]!SEC[#Data],2,FALSE),"")</f>
        <v/>
      </c>
      <c r="L726" s="69"/>
      <c r="M726" s="67"/>
      <c r="N726" s="70" t="str">
        <f>IFERROR(VLOOKUP(TPI[[#This Row],[Código del Programa]],[10]!PROG[#Data],2,FALSE),"")</f>
        <v/>
      </c>
      <c r="O726" s="67"/>
      <c r="P726" s="68" t="str">
        <f>IFERROR(VLOOKUP(TPI[[#This Row],[Codigo Producto]],[10]!PROD[#Data],2,FALSE),"")</f>
        <v/>
      </c>
      <c r="Q726" s="67"/>
      <c r="R726" s="68" t="str">
        <f>IFERROR(VLOOKUP(TPI[[#This Row],[Codigo Indicador de Producto]],[10]!IP[#Data],2,FALSE),"")</f>
        <v/>
      </c>
      <c r="S726" s="69"/>
      <c r="T726" s="69"/>
      <c r="U726" s="69"/>
      <c r="V726" s="69"/>
      <c r="W726" s="69"/>
      <c r="X726" s="67"/>
      <c r="Y726" s="67"/>
      <c r="Z726" s="67"/>
      <c r="AA726" s="67"/>
      <c r="AB726" s="67"/>
      <c r="AC726" s="71"/>
      <c r="AD726" s="71"/>
      <c r="AE726" s="71"/>
      <c r="AF726" s="71"/>
      <c r="AG726" s="69"/>
    </row>
    <row r="727" spans="1:33" ht="12.75" customHeight="1" x14ac:dyDescent="0.3">
      <c r="A727" s="67"/>
      <c r="B727" s="68" t="str">
        <f>IFERROR(VLOOKUP(TPI[[#This Row],[Código del Municipio]],[10]!Tabla2[#Data],2,FALSE),"")</f>
        <v/>
      </c>
      <c r="C727" s="69"/>
      <c r="D727" s="69"/>
      <c r="E727" s="67"/>
      <c r="F727" s="69"/>
      <c r="G727" s="67"/>
      <c r="H727" s="69"/>
      <c r="I727" s="67"/>
      <c r="J727" s="67"/>
      <c r="K727" s="68" t="str">
        <f>IFERROR(VLOOKUP(TPI[[#This Row],[Codigo del Sector]],[10]!SEC[#Data],2,FALSE),"")</f>
        <v/>
      </c>
      <c r="L727" s="69"/>
      <c r="M727" s="67"/>
      <c r="N727" s="70" t="str">
        <f>IFERROR(VLOOKUP(TPI[[#This Row],[Código del Programa]],[10]!PROG[#Data],2,FALSE),"")</f>
        <v/>
      </c>
      <c r="O727" s="67"/>
      <c r="P727" s="68" t="str">
        <f>IFERROR(VLOOKUP(TPI[[#This Row],[Codigo Producto]],[10]!PROD[#Data],2,FALSE),"")</f>
        <v/>
      </c>
      <c r="Q727" s="67"/>
      <c r="R727" s="68" t="str">
        <f>IFERROR(VLOOKUP(TPI[[#This Row],[Codigo Indicador de Producto]],[10]!IP[#Data],2,FALSE),"")</f>
        <v/>
      </c>
      <c r="S727" s="69"/>
      <c r="T727" s="69"/>
      <c r="U727" s="69"/>
      <c r="V727" s="69"/>
      <c r="W727" s="69"/>
      <c r="X727" s="67"/>
      <c r="Y727" s="67"/>
      <c r="Z727" s="67"/>
      <c r="AA727" s="67"/>
      <c r="AB727" s="67"/>
      <c r="AC727" s="71"/>
      <c r="AD727" s="71"/>
      <c r="AE727" s="71"/>
      <c r="AF727" s="71"/>
      <c r="AG727" s="69"/>
    </row>
    <row r="728" spans="1:33" ht="12.75" customHeight="1" x14ac:dyDescent="0.3">
      <c r="A728" s="67"/>
      <c r="B728" s="68" t="str">
        <f>IFERROR(VLOOKUP(TPI[[#This Row],[Código del Municipio]],[10]!Tabla2[#Data],2,FALSE),"")</f>
        <v/>
      </c>
      <c r="C728" s="69"/>
      <c r="D728" s="69"/>
      <c r="E728" s="67"/>
      <c r="F728" s="69"/>
      <c r="G728" s="67"/>
      <c r="H728" s="69"/>
      <c r="I728" s="67"/>
      <c r="J728" s="67"/>
      <c r="K728" s="68" t="str">
        <f>IFERROR(VLOOKUP(TPI[[#This Row],[Codigo del Sector]],[10]!SEC[#Data],2,FALSE),"")</f>
        <v/>
      </c>
      <c r="L728" s="69"/>
      <c r="M728" s="67"/>
      <c r="N728" s="70" t="str">
        <f>IFERROR(VLOOKUP(TPI[[#This Row],[Código del Programa]],[10]!PROG[#Data],2,FALSE),"")</f>
        <v/>
      </c>
      <c r="O728" s="67"/>
      <c r="P728" s="68" t="str">
        <f>IFERROR(VLOOKUP(TPI[[#This Row],[Codigo Producto]],[10]!PROD[#Data],2,FALSE),"")</f>
        <v/>
      </c>
      <c r="Q728" s="67"/>
      <c r="R728" s="68" t="str">
        <f>IFERROR(VLOOKUP(TPI[[#This Row],[Codigo Indicador de Producto]],[10]!IP[#Data],2,FALSE),"")</f>
        <v/>
      </c>
      <c r="S728" s="69"/>
      <c r="T728" s="69"/>
      <c r="U728" s="69"/>
      <c r="V728" s="69"/>
      <c r="W728" s="69"/>
      <c r="X728" s="67"/>
      <c r="Y728" s="67"/>
      <c r="Z728" s="67"/>
      <c r="AA728" s="67"/>
      <c r="AB728" s="67"/>
      <c r="AC728" s="71"/>
      <c r="AD728" s="71"/>
      <c r="AE728" s="71"/>
      <c r="AF728" s="71"/>
      <c r="AG728" s="69"/>
    </row>
    <row r="729" spans="1:33" ht="12.75" customHeight="1" x14ac:dyDescent="0.3">
      <c r="A729" s="67"/>
      <c r="B729" s="68" t="str">
        <f>IFERROR(VLOOKUP(TPI[[#This Row],[Código del Municipio]],[10]!Tabla2[#Data],2,FALSE),"")</f>
        <v/>
      </c>
      <c r="C729" s="69"/>
      <c r="D729" s="69"/>
      <c r="E729" s="67"/>
      <c r="F729" s="69"/>
      <c r="G729" s="67"/>
      <c r="H729" s="69"/>
      <c r="I729" s="67"/>
      <c r="J729" s="67"/>
      <c r="K729" s="68" t="str">
        <f>IFERROR(VLOOKUP(TPI[[#This Row],[Codigo del Sector]],[10]!SEC[#Data],2,FALSE),"")</f>
        <v/>
      </c>
      <c r="L729" s="69"/>
      <c r="M729" s="67"/>
      <c r="N729" s="70" t="str">
        <f>IFERROR(VLOOKUP(TPI[[#This Row],[Código del Programa]],[10]!PROG[#Data],2,FALSE),"")</f>
        <v/>
      </c>
      <c r="O729" s="67"/>
      <c r="P729" s="68" t="str">
        <f>IFERROR(VLOOKUP(TPI[[#This Row],[Codigo Producto]],[10]!PROD[#Data],2,FALSE),"")</f>
        <v/>
      </c>
      <c r="Q729" s="67"/>
      <c r="R729" s="68" t="str">
        <f>IFERROR(VLOOKUP(TPI[[#This Row],[Codigo Indicador de Producto]],[10]!IP[#Data],2,FALSE),"")</f>
        <v/>
      </c>
      <c r="S729" s="69"/>
      <c r="T729" s="69"/>
      <c r="U729" s="69"/>
      <c r="V729" s="69"/>
      <c r="W729" s="69"/>
      <c r="X729" s="67"/>
      <c r="Y729" s="67"/>
      <c r="Z729" s="67"/>
      <c r="AA729" s="67"/>
      <c r="AB729" s="67"/>
      <c r="AC729" s="71"/>
      <c r="AD729" s="71"/>
      <c r="AE729" s="71"/>
      <c r="AF729" s="71"/>
      <c r="AG729" s="69"/>
    </row>
    <row r="730" spans="1:33" ht="12.75" customHeight="1" x14ac:dyDescent="0.3">
      <c r="A730" s="67"/>
      <c r="B730" s="68" t="str">
        <f>IFERROR(VLOOKUP(TPI[[#This Row],[Código del Municipio]],[10]!Tabla2[#Data],2,FALSE),"")</f>
        <v/>
      </c>
      <c r="C730" s="69"/>
      <c r="D730" s="69"/>
      <c r="E730" s="67"/>
      <c r="F730" s="69"/>
      <c r="G730" s="67"/>
      <c r="H730" s="69"/>
      <c r="I730" s="67"/>
      <c r="J730" s="67"/>
      <c r="K730" s="68" t="str">
        <f>IFERROR(VLOOKUP(TPI[[#This Row],[Codigo del Sector]],[10]!SEC[#Data],2,FALSE),"")</f>
        <v/>
      </c>
      <c r="L730" s="69"/>
      <c r="M730" s="67"/>
      <c r="N730" s="70" t="str">
        <f>IFERROR(VLOOKUP(TPI[[#This Row],[Código del Programa]],[10]!PROG[#Data],2,FALSE),"")</f>
        <v/>
      </c>
      <c r="O730" s="67"/>
      <c r="P730" s="68" t="str">
        <f>IFERROR(VLOOKUP(TPI[[#This Row],[Codigo Producto]],[10]!PROD[#Data],2,FALSE),"")</f>
        <v/>
      </c>
      <c r="Q730" s="67"/>
      <c r="R730" s="68" t="str">
        <f>IFERROR(VLOOKUP(TPI[[#This Row],[Codigo Indicador de Producto]],[10]!IP[#Data],2,FALSE),"")</f>
        <v/>
      </c>
      <c r="S730" s="69"/>
      <c r="T730" s="69"/>
      <c r="U730" s="69"/>
      <c r="V730" s="69"/>
      <c r="W730" s="69"/>
      <c r="X730" s="67"/>
      <c r="Y730" s="67"/>
      <c r="Z730" s="67"/>
      <c r="AA730" s="67"/>
      <c r="AB730" s="67"/>
      <c r="AC730" s="71"/>
      <c r="AD730" s="71"/>
      <c r="AE730" s="71"/>
      <c r="AF730" s="71"/>
      <c r="AG730" s="69"/>
    </row>
    <row r="731" spans="1:33" ht="12.75" customHeight="1" x14ac:dyDescent="0.3">
      <c r="A731" s="67"/>
      <c r="B731" s="68" t="str">
        <f>IFERROR(VLOOKUP(TPI[[#This Row],[Código del Municipio]],[10]!Tabla2[#Data],2,FALSE),"")</f>
        <v/>
      </c>
      <c r="C731" s="69"/>
      <c r="D731" s="69"/>
      <c r="E731" s="67"/>
      <c r="F731" s="69"/>
      <c r="G731" s="67"/>
      <c r="H731" s="69"/>
      <c r="I731" s="67"/>
      <c r="J731" s="67"/>
      <c r="K731" s="68" t="str">
        <f>IFERROR(VLOOKUP(TPI[[#This Row],[Codigo del Sector]],[10]!SEC[#Data],2,FALSE),"")</f>
        <v/>
      </c>
      <c r="L731" s="69"/>
      <c r="M731" s="67"/>
      <c r="N731" s="70" t="str">
        <f>IFERROR(VLOOKUP(TPI[[#This Row],[Código del Programa]],[10]!PROG[#Data],2,FALSE),"")</f>
        <v/>
      </c>
      <c r="O731" s="67"/>
      <c r="P731" s="68" t="str">
        <f>IFERROR(VLOOKUP(TPI[[#This Row],[Codigo Producto]],[10]!PROD[#Data],2,FALSE),"")</f>
        <v/>
      </c>
      <c r="Q731" s="67"/>
      <c r="R731" s="68" t="str">
        <f>IFERROR(VLOOKUP(TPI[[#This Row],[Codigo Indicador de Producto]],[10]!IP[#Data],2,FALSE),"")</f>
        <v/>
      </c>
      <c r="S731" s="69"/>
      <c r="T731" s="69"/>
      <c r="U731" s="69"/>
      <c r="V731" s="69"/>
      <c r="W731" s="69"/>
      <c r="X731" s="67"/>
      <c r="Y731" s="67"/>
      <c r="Z731" s="67"/>
      <c r="AA731" s="67"/>
      <c r="AB731" s="67"/>
      <c r="AC731" s="71"/>
      <c r="AD731" s="71"/>
      <c r="AE731" s="71"/>
      <c r="AF731" s="71"/>
      <c r="AG731" s="69"/>
    </row>
    <row r="732" spans="1:33" ht="12.75" customHeight="1" x14ac:dyDescent="0.3">
      <c r="A732" s="67"/>
      <c r="B732" s="68" t="str">
        <f>IFERROR(VLOOKUP(TPI[[#This Row],[Código del Municipio]],[10]!Tabla2[#Data],2,FALSE),"")</f>
        <v/>
      </c>
      <c r="C732" s="69"/>
      <c r="D732" s="69"/>
      <c r="E732" s="67"/>
      <c r="F732" s="69"/>
      <c r="G732" s="67"/>
      <c r="H732" s="69"/>
      <c r="I732" s="67"/>
      <c r="J732" s="67"/>
      <c r="K732" s="68" t="str">
        <f>IFERROR(VLOOKUP(TPI[[#This Row],[Codigo del Sector]],[10]!SEC[#Data],2,FALSE),"")</f>
        <v/>
      </c>
      <c r="L732" s="69"/>
      <c r="M732" s="67"/>
      <c r="N732" s="70" t="str">
        <f>IFERROR(VLOOKUP(TPI[[#This Row],[Código del Programa]],[10]!PROG[#Data],2,FALSE),"")</f>
        <v/>
      </c>
      <c r="O732" s="67"/>
      <c r="P732" s="68" t="str">
        <f>IFERROR(VLOOKUP(TPI[[#This Row],[Codigo Producto]],[10]!PROD[#Data],2,FALSE),"")</f>
        <v/>
      </c>
      <c r="Q732" s="67"/>
      <c r="R732" s="68" t="str">
        <f>IFERROR(VLOOKUP(TPI[[#This Row],[Codigo Indicador de Producto]],[10]!IP[#Data],2,FALSE),"")</f>
        <v/>
      </c>
      <c r="S732" s="69"/>
      <c r="T732" s="69"/>
      <c r="U732" s="69"/>
      <c r="V732" s="69"/>
      <c r="W732" s="69"/>
      <c r="X732" s="67"/>
      <c r="Y732" s="67"/>
      <c r="Z732" s="67"/>
      <c r="AA732" s="67"/>
      <c r="AB732" s="67"/>
      <c r="AC732" s="71"/>
      <c r="AD732" s="71"/>
      <c r="AE732" s="71"/>
      <c r="AF732" s="71"/>
      <c r="AG732" s="69"/>
    </row>
    <row r="733" spans="1:33" ht="12.75" customHeight="1" x14ac:dyDescent="0.3">
      <c r="A733" s="67"/>
      <c r="B733" s="68" t="str">
        <f>IFERROR(VLOOKUP(TPI[[#This Row],[Código del Municipio]],[10]!Tabla2[#Data],2,FALSE),"")</f>
        <v/>
      </c>
      <c r="C733" s="69"/>
      <c r="D733" s="69"/>
      <c r="E733" s="67"/>
      <c r="F733" s="69"/>
      <c r="G733" s="67"/>
      <c r="H733" s="69"/>
      <c r="I733" s="67"/>
      <c r="J733" s="67"/>
      <c r="K733" s="68" t="str">
        <f>IFERROR(VLOOKUP(TPI[[#This Row],[Codigo del Sector]],[10]!SEC[#Data],2,FALSE),"")</f>
        <v/>
      </c>
      <c r="L733" s="69"/>
      <c r="M733" s="67"/>
      <c r="N733" s="70" t="str">
        <f>IFERROR(VLOOKUP(TPI[[#This Row],[Código del Programa]],[10]!PROG[#Data],2,FALSE),"")</f>
        <v/>
      </c>
      <c r="O733" s="67"/>
      <c r="P733" s="68" t="str">
        <f>IFERROR(VLOOKUP(TPI[[#This Row],[Codigo Producto]],[10]!PROD[#Data],2,FALSE),"")</f>
        <v/>
      </c>
      <c r="Q733" s="67"/>
      <c r="R733" s="68" t="str">
        <f>IFERROR(VLOOKUP(TPI[[#This Row],[Codigo Indicador de Producto]],[10]!IP[#Data],2,FALSE),"")</f>
        <v/>
      </c>
      <c r="S733" s="69"/>
      <c r="T733" s="69"/>
      <c r="U733" s="69"/>
      <c r="V733" s="69"/>
      <c r="W733" s="69"/>
      <c r="X733" s="67"/>
      <c r="Y733" s="67"/>
      <c r="Z733" s="67"/>
      <c r="AA733" s="67"/>
      <c r="AB733" s="67"/>
      <c r="AC733" s="71"/>
      <c r="AD733" s="71"/>
      <c r="AE733" s="71"/>
      <c r="AF733" s="71"/>
      <c r="AG733" s="69"/>
    </row>
    <row r="734" spans="1:33" ht="12.75" customHeight="1" x14ac:dyDescent="0.3">
      <c r="A734" s="67"/>
      <c r="B734" s="68" t="str">
        <f>IFERROR(VLOOKUP(TPI[[#This Row],[Código del Municipio]],[10]!Tabla2[#Data],2,FALSE),"")</f>
        <v/>
      </c>
      <c r="C734" s="69"/>
      <c r="D734" s="69"/>
      <c r="E734" s="67"/>
      <c r="F734" s="69"/>
      <c r="G734" s="67"/>
      <c r="H734" s="69"/>
      <c r="I734" s="67"/>
      <c r="J734" s="67"/>
      <c r="K734" s="68" t="str">
        <f>IFERROR(VLOOKUP(TPI[[#This Row],[Codigo del Sector]],[10]!SEC[#Data],2,FALSE),"")</f>
        <v/>
      </c>
      <c r="L734" s="69"/>
      <c r="M734" s="67"/>
      <c r="N734" s="70" t="str">
        <f>IFERROR(VLOOKUP(TPI[[#This Row],[Código del Programa]],[10]!PROG[#Data],2,FALSE),"")</f>
        <v/>
      </c>
      <c r="O734" s="67"/>
      <c r="P734" s="68" t="str">
        <f>IFERROR(VLOOKUP(TPI[[#This Row],[Codigo Producto]],[10]!PROD[#Data],2,FALSE),"")</f>
        <v/>
      </c>
      <c r="Q734" s="67"/>
      <c r="R734" s="68" t="str">
        <f>IFERROR(VLOOKUP(TPI[[#This Row],[Codigo Indicador de Producto]],[10]!IP[#Data],2,FALSE),"")</f>
        <v/>
      </c>
      <c r="S734" s="69"/>
      <c r="T734" s="69"/>
      <c r="U734" s="69"/>
      <c r="V734" s="69"/>
      <c r="W734" s="69"/>
      <c r="X734" s="67"/>
      <c r="Y734" s="67"/>
      <c r="Z734" s="67"/>
      <c r="AA734" s="67"/>
      <c r="AB734" s="67"/>
      <c r="AC734" s="71"/>
      <c r="AD734" s="71"/>
      <c r="AE734" s="71"/>
      <c r="AF734" s="71"/>
      <c r="AG734" s="69"/>
    </row>
    <row r="735" spans="1:33" ht="12.75" customHeight="1" x14ac:dyDescent="0.3">
      <c r="A735" s="67"/>
      <c r="B735" s="68" t="str">
        <f>IFERROR(VLOOKUP(TPI[[#This Row],[Código del Municipio]],[10]!Tabla2[#Data],2,FALSE),"")</f>
        <v/>
      </c>
      <c r="C735" s="69"/>
      <c r="D735" s="69"/>
      <c r="E735" s="67"/>
      <c r="F735" s="69"/>
      <c r="G735" s="67"/>
      <c r="H735" s="69"/>
      <c r="I735" s="67"/>
      <c r="J735" s="67"/>
      <c r="K735" s="68" t="str">
        <f>IFERROR(VLOOKUP(TPI[[#This Row],[Codigo del Sector]],[10]!SEC[#Data],2,FALSE),"")</f>
        <v/>
      </c>
      <c r="L735" s="69"/>
      <c r="M735" s="67"/>
      <c r="N735" s="70" t="str">
        <f>IFERROR(VLOOKUP(TPI[[#This Row],[Código del Programa]],[10]!PROG[#Data],2,FALSE),"")</f>
        <v/>
      </c>
      <c r="O735" s="67"/>
      <c r="P735" s="68" t="str">
        <f>IFERROR(VLOOKUP(TPI[[#This Row],[Codigo Producto]],[10]!PROD[#Data],2,FALSE),"")</f>
        <v/>
      </c>
      <c r="Q735" s="67"/>
      <c r="R735" s="68" t="str">
        <f>IFERROR(VLOOKUP(TPI[[#This Row],[Codigo Indicador de Producto]],[10]!IP[#Data],2,FALSE),"")</f>
        <v/>
      </c>
      <c r="S735" s="69"/>
      <c r="T735" s="69"/>
      <c r="U735" s="69"/>
      <c r="V735" s="69"/>
      <c r="W735" s="69"/>
      <c r="X735" s="67"/>
      <c r="Y735" s="67"/>
      <c r="Z735" s="67"/>
      <c r="AA735" s="67"/>
      <c r="AB735" s="67"/>
      <c r="AC735" s="71"/>
      <c r="AD735" s="71"/>
      <c r="AE735" s="71"/>
      <c r="AF735" s="71"/>
      <c r="AG735" s="69"/>
    </row>
    <row r="736" spans="1:33" ht="12.75" customHeight="1" x14ac:dyDescent="0.3">
      <c r="A736" s="67"/>
      <c r="B736" s="68" t="str">
        <f>IFERROR(VLOOKUP(TPI[[#This Row],[Código del Municipio]],[10]!Tabla2[#Data],2,FALSE),"")</f>
        <v/>
      </c>
      <c r="C736" s="69"/>
      <c r="D736" s="69"/>
      <c r="E736" s="67"/>
      <c r="F736" s="69"/>
      <c r="G736" s="67"/>
      <c r="H736" s="69"/>
      <c r="I736" s="67"/>
      <c r="J736" s="67"/>
      <c r="K736" s="68" t="str">
        <f>IFERROR(VLOOKUP(TPI[[#This Row],[Codigo del Sector]],[10]!SEC[#Data],2,FALSE),"")</f>
        <v/>
      </c>
      <c r="L736" s="69"/>
      <c r="M736" s="67"/>
      <c r="N736" s="70" t="str">
        <f>IFERROR(VLOOKUP(TPI[[#This Row],[Código del Programa]],[10]!PROG[#Data],2,FALSE),"")</f>
        <v/>
      </c>
      <c r="O736" s="67"/>
      <c r="P736" s="68" t="str">
        <f>IFERROR(VLOOKUP(TPI[[#This Row],[Codigo Producto]],[10]!PROD[#Data],2,FALSE),"")</f>
        <v/>
      </c>
      <c r="Q736" s="67"/>
      <c r="R736" s="68" t="str">
        <f>IFERROR(VLOOKUP(TPI[[#This Row],[Codigo Indicador de Producto]],[10]!IP[#Data],2,FALSE),"")</f>
        <v/>
      </c>
      <c r="S736" s="69"/>
      <c r="T736" s="69"/>
      <c r="U736" s="69"/>
      <c r="V736" s="69"/>
      <c r="W736" s="69"/>
      <c r="X736" s="67"/>
      <c r="Y736" s="67"/>
      <c r="Z736" s="67"/>
      <c r="AA736" s="67"/>
      <c r="AB736" s="67"/>
      <c r="AC736" s="71"/>
      <c r="AD736" s="71"/>
      <c r="AE736" s="71"/>
      <c r="AF736" s="71"/>
      <c r="AG736" s="69"/>
    </row>
    <row r="737" spans="1:33" ht="12.75" customHeight="1" x14ac:dyDescent="0.3">
      <c r="A737" s="67"/>
      <c r="B737" s="68" t="str">
        <f>IFERROR(VLOOKUP(TPI[[#This Row],[Código del Municipio]],[10]!Tabla2[#Data],2,FALSE),"")</f>
        <v/>
      </c>
      <c r="C737" s="69"/>
      <c r="D737" s="69"/>
      <c r="E737" s="67"/>
      <c r="F737" s="69"/>
      <c r="G737" s="67"/>
      <c r="H737" s="69"/>
      <c r="I737" s="67"/>
      <c r="J737" s="67"/>
      <c r="K737" s="68" t="str">
        <f>IFERROR(VLOOKUP(TPI[[#This Row],[Codigo del Sector]],[10]!SEC[#Data],2,FALSE),"")</f>
        <v/>
      </c>
      <c r="L737" s="69"/>
      <c r="M737" s="67"/>
      <c r="N737" s="70" t="str">
        <f>IFERROR(VLOOKUP(TPI[[#This Row],[Código del Programa]],[10]!PROG[#Data],2,FALSE),"")</f>
        <v/>
      </c>
      <c r="O737" s="67"/>
      <c r="P737" s="68" t="str">
        <f>IFERROR(VLOOKUP(TPI[[#This Row],[Codigo Producto]],[10]!PROD[#Data],2,FALSE),"")</f>
        <v/>
      </c>
      <c r="Q737" s="67"/>
      <c r="R737" s="68" t="str">
        <f>IFERROR(VLOOKUP(TPI[[#This Row],[Codigo Indicador de Producto]],[10]!IP[#Data],2,FALSE),"")</f>
        <v/>
      </c>
      <c r="S737" s="69"/>
      <c r="T737" s="69"/>
      <c r="U737" s="69"/>
      <c r="V737" s="69"/>
      <c r="W737" s="69"/>
      <c r="X737" s="67"/>
      <c r="Y737" s="67"/>
      <c r="Z737" s="67"/>
      <c r="AA737" s="67"/>
      <c r="AB737" s="67"/>
      <c r="AC737" s="71"/>
      <c r="AD737" s="71"/>
      <c r="AE737" s="71"/>
      <c r="AF737" s="71"/>
      <c r="AG737" s="69"/>
    </row>
    <row r="738" spans="1:33" ht="12.75" customHeight="1" x14ac:dyDescent="0.3">
      <c r="A738" s="67"/>
      <c r="B738" s="68" t="str">
        <f>IFERROR(VLOOKUP(TPI[[#This Row],[Código del Municipio]],[10]!Tabla2[#Data],2,FALSE),"")</f>
        <v/>
      </c>
      <c r="C738" s="69"/>
      <c r="D738" s="69"/>
      <c r="E738" s="67"/>
      <c r="F738" s="69"/>
      <c r="G738" s="67"/>
      <c r="H738" s="69"/>
      <c r="I738" s="67"/>
      <c r="J738" s="67"/>
      <c r="K738" s="68" t="str">
        <f>IFERROR(VLOOKUP(TPI[[#This Row],[Codigo del Sector]],[10]!SEC[#Data],2,FALSE),"")</f>
        <v/>
      </c>
      <c r="L738" s="69"/>
      <c r="M738" s="67"/>
      <c r="N738" s="70" t="str">
        <f>IFERROR(VLOOKUP(TPI[[#This Row],[Código del Programa]],[10]!PROG[#Data],2,FALSE),"")</f>
        <v/>
      </c>
      <c r="O738" s="67"/>
      <c r="P738" s="68" t="str">
        <f>IFERROR(VLOOKUP(TPI[[#This Row],[Codigo Producto]],[10]!PROD[#Data],2,FALSE),"")</f>
        <v/>
      </c>
      <c r="Q738" s="67"/>
      <c r="R738" s="68" t="str">
        <f>IFERROR(VLOOKUP(TPI[[#This Row],[Codigo Indicador de Producto]],[10]!IP[#Data],2,FALSE),"")</f>
        <v/>
      </c>
      <c r="S738" s="69"/>
      <c r="T738" s="69"/>
      <c r="U738" s="69"/>
      <c r="V738" s="69"/>
      <c r="W738" s="69"/>
      <c r="X738" s="67"/>
      <c r="Y738" s="67"/>
      <c r="Z738" s="67"/>
      <c r="AA738" s="67"/>
      <c r="AB738" s="67"/>
      <c r="AC738" s="71"/>
      <c r="AD738" s="71"/>
      <c r="AE738" s="71"/>
      <c r="AF738" s="71"/>
      <c r="AG738" s="69"/>
    </row>
    <row r="739" spans="1:33" ht="12.75" customHeight="1" x14ac:dyDescent="0.3">
      <c r="A739" s="67"/>
      <c r="B739" s="68" t="str">
        <f>IFERROR(VLOOKUP(TPI[[#This Row],[Código del Municipio]],[10]!Tabla2[#Data],2,FALSE),"")</f>
        <v/>
      </c>
      <c r="C739" s="69"/>
      <c r="D739" s="69"/>
      <c r="E739" s="67"/>
      <c r="F739" s="69"/>
      <c r="G739" s="67"/>
      <c r="H739" s="69"/>
      <c r="I739" s="67"/>
      <c r="J739" s="67"/>
      <c r="K739" s="68" t="str">
        <f>IFERROR(VLOOKUP(TPI[[#This Row],[Codigo del Sector]],[10]!SEC[#Data],2,FALSE),"")</f>
        <v/>
      </c>
      <c r="L739" s="69"/>
      <c r="M739" s="67"/>
      <c r="N739" s="70" t="str">
        <f>IFERROR(VLOOKUP(TPI[[#This Row],[Código del Programa]],[10]!PROG[#Data],2,FALSE),"")</f>
        <v/>
      </c>
      <c r="O739" s="67"/>
      <c r="P739" s="68" t="str">
        <f>IFERROR(VLOOKUP(TPI[[#This Row],[Codigo Producto]],[10]!PROD[#Data],2,FALSE),"")</f>
        <v/>
      </c>
      <c r="Q739" s="67"/>
      <c r="R739" s="68" t="str">
        <f>IFERROR(VLOOKUP(TPI[[#This Row],[Codigo Indicador de Producto]],[10]!IP[#Data],2,FALSE),"")</f>
        <v/>
      </c>
      <c r="S739" s="69"/>
      <c r="T739" s="69"/>
      <c r="U739" s="69"/>
      <c r="V739" s="69"/>
      <c r="W739" s="69"/>
      <c r="X739" s="67"/>
      <c r="Y739" s="67"/>
      <c r="Z739" s="67"/>
      <c r="AA739" s="67"/>
      <c r="AB739" s="67"/>
      <c r="AC739" s="71"/>
      <c r="AD739" s="71"/>
      <c r="AE739" s="71"/>
      <c r="AF739" s="71"/>
      <c r="AG739" s="69"/>
    </row>
    <row r="740" spans="1:33" ht="12.75" customHeight="1" x14ac:dyDescent="0.3">
      <c r="A740" s="67"/>
      <c r="B740" s="68" t="str">
        <f>IFERROR(VLOOKUP(TPI[[#This Row],[Código del Municipio]],[10]!Tabla2[#Data],2,FALSE),"")</f>
        <v/>
      </c>
      <c r="C740" s="69"/>
      <c r="D740" s="69"/>
      <c r="E740" s="67"/>
      <c r="F740" s="69"/>
      <c r="G740" s="67"/>
      <c r="H740" s="69"/>
      <c r="I740" s="67"/>
      <c r="J740" s="67"/>
      <c r="K740" s="68" t="str">
        <f>IFERROR(VLOOKUP(TPI[[#This Row],[Codigo del Sector]],[10]!SEC[#Data],2,FALSE),"")</f>
        <v/>
      </c>
      <c r="L740" s="69"/>
      <c r="M740" s="67"/>
      <c r="N740" s="70" t="str">
        <f>IFERROR(VLOOKUP(TPI[[#This Row],[Código del Programa]],[10]!PROG[#Data],2,FALSE),"")</f>
        <v/>
      </c>
      <c r="O740" s="67"/>
      <c r="P740" s="68" t="str">
        <f>IFERROR(VLOOKUP(TPI[[#This Row],[Codigo Producto]],[10]!PROD[#Data],2,FALSE),"")</f>
        <v/>
      </c>
      <c r="Q740" s="67"/>
      <c r="R740" s="68" t="str">
        <f>IFERROR(VLOOKUP(TPI[[#This Row],[Codigo Indicador de Producto]],[10]!IP[#Data],2,FALSE),"")</f>
        <v/>
      </c>
      <c r="S740" s="69"/>
      <c r="T740" s="69"/>
      <c r="U740" s="69"/>
      <c r="V740" s="69"/>
      <c r="W740" s="69"/>
      <c r="X740" s="67"/>
      <c r="Y740" s="67"/>
      <c r="Z740" s="67"/>
      <c r="AA740" s="67"/>
      <c r="AB740" s="67"/>
      <c r="AC740" s="71"/>
      <c r="AD740" s="71"/>
      <c r="AE740" s="71"/>
      <c r="AF740" s="71"/>
      <c r="AG740" s="69"/>
    </row>
    <row r="741" spans="1:33" ht="12.75" customHeight="1" x14ac:dyDescent="0.3">
      <c r="A741" s="67"/>
      <c r="B741" s="68" t="str">
        <f>IFERROR(VLOOKUP(TPI[[#This Row],[Código del Municipio]],[10]!Tabla2[#Data],2,FALSE),"")</f>
        <v/>
      </c>
      <c r="C741" s="69"/>
      <c r="D741" s="69"/>
      <c r="E741" s="67"/>
      <c r="F741" s="69"/>
      <c r="G741" s="67"/>
      <c r="H741" s="69"/>
      <c r="I741" s="67"/>
      <c r="J741" s="67"/>
      <c r="K741" s="68" t="str">
        <f>IFERROR(VLOOKUP(TPI[[#This Row],[Codigo del Sector]],[10]!SEC[#Data],2,FALSE),"")</f>
        <v/>
      </c>
      <c r="L741" s="69"/>
      <c r="M741" s="67"/>
      <c r="N741" s="70" t="str">
        <f>IFERROR(VLOOKUP(TPI[[#This Row],[Código del Programa]],[10]!PROG[#Data],2,FALSE),"")</f>
        <v/>
      </c>
      <c r="O741" s="67"/>
      <c r="P741" s="68" t="str">
        <f>IFERROR(VLOOKUP(TPI[[#This Row],[Codigo Producto]],[10]!PROD[#Data],2,FALSE),"")</f>
        <v/>
      </c>
      <c r="Q741" s="67"/>
      <c r="R741" s="68" t="str">
        <f>IFERROR(VLOOKUP(TPI[[#This Row],[Codigo Indicador de Producto]],[10]!IP[#Data],2,FALSE),"")</f>
        <v/>
      </c>
      <c r="S741" s="69"/>
      <c r="T741" s="69"/>
      <c r="U741" s="69"/>
      <c r="V741" s="69"/>
      <c r="W741" s="69"/>
      <c r="X741" s="67"/>
      <c r="Y741" s="67"/>
      <c r="Z741" s="67"/>
      <c r="AA741" s="67"/>
      <c r="AB741" s="67"/>
      <c r="AC741" s="71"/>
      <c r="AD741" s="71"/>
      <c r="AE741" s="71"/>
      <c r="AF741" s="71"/>
      <c r="AG741" s="69"/>
    </row>
    <row r="742" spans="1:33" ht="12.75" customHeight="1" x14ac:dyDescent="0.3">
      <c r="A742" s="67"/>
      <c r="B742" s="68" t="str">
        <f>IFERROR(VLOOKUP(TPI[[#This Row],[Código del Municipio]],[10]!Tabla2[#Data],2,FALSE),"")</f>
        <v/>
      </c>
      <c r="C742" s="69"/>
      <c r="D742" s="69"/>
      <c r="E742" s="67"/>
      <c r="F742" s="69"/>
      <c r="G742" s="67"/>
      <c r="H742" s="69"/>
      <c r="I742" s="67"/>
      <c r="J742" s="67"/>
      <c r="K742" s="68" t="str">
        <f>IFERROR(VLOOKUP(TPI[[#This Row],[Codigo del Sector]],[10]!SEC[#Data],2,FALSE),"")</f>
        <v/>
      </c>
      <c r="L742" s="69"/>
      <c r="M742" s="67"/>
      <c r="N742" s="70" t="str">
        <f>IFERROR(VLOOKUP(TPI[[#This Row],[Código del Programa]],[10]!PROG[#Data],2,FALSE),"")</f>
        <v/>
      </c>
      <c r="O742" s="67"/>
      <c r="P742" s="68" t="str">
        <f>IFERROR(VLOOKUP(TPI[[#This Row],[Codigo Producto]],[10]!PROD[#Data],2,FALSE),"")</f>
        <v/>
      </c>
      <c r="Q742" s="67"/>
      <c r="R742" s="68" t="str">
        <f>IFERROR(VLOOKUP(TPI[[#This Row],[Codigo Indicador de Producto]],[10]!IP[#Data],2,FALSE),"")</f>
        <v/>
      </c>
      <c r="S742" s="69"/>
      <c r="T742" s="69"/>
      <c r="U742" s="69"/>
      <c r="V742" s="69"/>
      <c r="W742" s="69"/>
      <c r="X742" s="67"/>
      <c r="Y742" s="67"/>
      <c r="Z742" s="67"/>
      <c r="AA742" s="67"/>
      <c r="AB742" s="67"/>
      <c r="AC742" s="71"/>
      <c r="AD742" s="71"/>
      <c r="AE742" s="71"/>
      <c r="AF742" s="71"/>
      <c r="AG742" s="69"/>
    </row>
    <row r="743" spans="1:33" ht="12.75" customHeight="1" x14ac:dyDescent="0.3">
      <c r="A743" s="67"/>
      <c r="B743" s="68" t="str">
        <f>IFERROR(VLOOKUP(TPI[[#This Row],[Código del Municipio]],[10]!Tabla2[#Data],2,FALSE),"")</f>
        <v/>
      </c>
      <c r="C743" s="69"/>
      <c r="D743" s="69"/>
      <c r="E743" s="67"/>
      <c r="F743" s="69"/>
      <c r="G743" s="67"/>
      <c r="H743" s="69"/>
      <c r="I743" s="67"/>
      <c r="J743" s="67"/>
      <c r="K743" s="68" t="str">
        <f>IFERROR(VLOOKUP(TPI[[#This Row],[Codigo del Sector]],[10]!SEC[#Data],2,FALSE),"")</f>
        <v/>
      </c>
      <c r="L743" s="69"/>
      <c r="M743" s="67"/>
      <c r="N743" s="70" t="str">
        <f>IFERROR(VLOOKUP(TPI[[#This Row],[Código del Programa]],[10]!PROG[#Data],2,FALSE),"")</f>
        <v/>
      </c>
      <c r="O743" s="67"/>
      <c r="P743" s="68" t="str">
        <f>IFERROR(VLOOKUP(TPI[[#This Row],[Codigo Producto]],[10]!PROD[#Data],2,FALSE),"")</f>
        <v/>
      </c>
      <c r="Q743" s="67"/>
      <c r="R743" s="68" t="str">
        <f>IFERROR(VLOOKUP(TPI[[#This Row],[Codigo Indicador de Producto]],[10]!IP[#Data],2,FALSE),"")</f>
        <v/>
      </c>
      <c r="S743" s="69"/>
      <c r="T743" s="69"/>
      <c r="U743" s="69"/>
      <c r="V743" s="69"/>
      <c r="W743" s="69"/>
      <c r="X743" s="67"/>
      <c r="Y743" s="67"/>
      <c r="Z743" s="67"/>
      <c r="AA743" s="67"/>
      <c r="AB743" s="67"/>
      <c r="AC743" s="71"/>
      <c r="AD743" s="71"/>
      <c r="AE743" s="71"/>
      <c r="AF743" s="71"/>
      <c r="AG743" s="69"/>
    </row>
    <row r="744" spans="1:33" ht="12.75" customHeight="1" x14ac:dyDescent="0.3">
      <c r="A744" s="67"/>
      <c r="B744" s="68" t="str">
        <f>IFERROR(VLOOKUP(TPI[[#This Row],[Código del Municipio]],[10]!Tabla2[#Data],2,FALSE),"")</f>
        <v/>
      </c>
      <c r="C744" s="69"/>
      <c r="D744" s="69"/>
      <c r="E744" s="67"/>
      <c r="F744" s="69"/>
      <c r="G744" s="67"/>
      <c r="H744" s="69"/>
      <c r="I744" s="67"/>
      <c r="J744" s="67"/>
      <c r="K744" s="68" t="str">
        <f>IFERROR(VLOOKUP(TPI[[#This Row],[Codigo del Sector]],[10]!SEC[#Data],2,FALSE),"")</f>
        <v/>
      </c>
      <c r="L744" s="69"/>
      <c r="M744" s="67"/>
      <c r="N744" s="70" t="str">
        <f>IFERROR(VLOOKUP(TPI[[#This Row],[Código del Programa]],[10]!PROG[#Data],2,FALSE),"")</f>
        <v/>
      </c>
      <c r="O744" s="67"/>
      <c r="P744" s="68" t="str">
        <f>IFERROR(VLOOKUP(TPI[[#This Row],[Codigo Producto]],[10]!PROD[#Data],2,FALSE),"")</f>
        <v/>
      </c>
      <c r="Q744" s="67"/>
      <c r="R744" s="68" t="str">
        <f>IFERROR(VLOOKUP(TPI[[#This Row],[Codigo Indicador de Producto]],[10]!IP[#Data],2,FALSE),"")</f>
        <v/>
      </c>
      <c r="S744" s="69"/>
      <c r="T744" s="69"/>
      <c r="U744" s="69"/>
      <c r="V744" s="69"/>
      <c r="W744" s="69"/>
      <c r="X744" s="67"/>
      <c r="Y744" s="67"/>
      <c r="Z744" s="67"/>
      <c r="AA744" s="67"/>
      <c r="AB744" s="67"/>
      <c r="AC744" s="71"/>
      <c r="AD744" s="71"/>
      <c r="AE744" s="71"/>
      <c r="AF744" s="71"/>
      <c r="AG744" s="69"/>
    </row>
    <row r="745" spans="1:33" ht="12.75" customHeight="1" x14ac:dyDescent="0.3">
      <c r="A745" s="67"/>
      <c r="B745" s="68" t="str">
        <f>IFERROR(VLOOKUP(TPI[[#This Row],[Código del Municipio]],[10]!Tabla2[#Data],2,FALSE),"")</f>
        <v/>
      </c>
      <c r="C745" s="69"/>
      <c r="D745" s="69"/>
      <c r="E745" s="67"/>
      <c r="F745" s="69"/>
      <c r="G745" s="67"/>
      <c r="H745" s="69"/>
      <c r="I745" s="67"/>
      <c r="J745" s="67"/>
      <c r="K745" s="68" t="str">
        <f>IFERROR(VLOOKUP(TPI[[#This Row],[Codigo del Sector]],[10]!SEC[#Data],2,FALSE),"")</f>
        <v/>
      </c>
      <c r="L745" s="69"/>
      <c r="M745" s="67"/>
      <c r="N745" s="70" t="str">
        <f>IFERROR(VLOOKUP(TPI[[#This Row],[Código del Programa]],[10]!PROG[#Data],2,FALSE),"")</f>
        <v/>
      </c>
      <c r="O745" s="67"/>
      <c r="P745" s="68" t="str">
        <f>IFERROR(VLOOKUP(TPI[[#This Row],[Codigo Producto]],[10]!PROD[#Data],2,FALSE),"")</f>
        <v/>
      </c>
      <c r="Q745" s="67"/>
      <c r="R745" s="68" t="str">
        <f>IFERROR(VLOOKUP(TPI[[#This Row],[Codigo Indicador de Producto]],[10]!IP[#Data],2,FALSE),"")</f>
        <v/>
      </c>
      <c r="S745" s="69"/>
      <c r="T745" s="69"/>
      <c r="U745" s="69"/>
      <c r="V745" s="69"/>
      <c r="W745" s="69"/>
      <c r="X745" s="67"/>
      <c r="Y745" s="67"/>
      <c r="Z745" s="67"/>
      <c r="AA745" s="67"/>
      <c r="AB745" s="67"/>
      <c r="AC745" s="71"/>
      <c r="AD745" s="71"/>
      <c r="AE745" s="71"/>
      <c r="AF745" s="71"/>
      <c r="AG745" s="69"/>
    </row>
    <row r="746" spans="1:33" ht="12.75" customHeight="1" x14ac:dyDescent="0.3">
      <c r="A746" s="67"/>
      <c r="B746" s="68" t="str">
        <f>IFERROR(VLOOKUP(TPI[[#This Row],[Código del Municipio]],[10]!Tabla2[#Data],2,FALSE),"")</f>
        <v/>
      </c>
      <c r="C746" s="69"/>
      <c r="D746" s="69"/>
      <c r="E746" s="67"/>
      <c r="F746" s="69"/>
      <c r="G746" s="67"/>
      <c r="H746" s="69"/>
      <c r="I746" s="67"/>
      <c r="J746" s="67"/>
      <c r="K746" s="68" t="str">
        <f>IFERROR(VLOOKUP(TPI[[#This Row],[Codigo del Sector]],[10]!SEC[#Data],2,FALSE),"")</f>
        <v/>
      </c>
      <c r="L746" s="69"/>
      <c r="M746" s="67"/>
      <c r="N746" s="70" t="str">
        <f>IFERROR(VLOOKUP(TPI[[#This Row],[Código del Programa]],[10]!PROG[#Data],2,FALSE),"")</f>
        <v/>
      </c>
      <c r="O746" s="67"/>
      <c r="P746" s="68" t="str">
        <f>IFERROR(VLOOKUP(TPI[[#This Row],[Codigo Producto]],[10]!PROD[#Data],2,FALSE),"")</f>
        <v/>
      </c>
      <c r="Q746" s="67"/>
      <c r="R746" s="68" t="str">
        <f>IFERROR(VLOOKUP(TPI[[#This Row],[Codigo Indicador de Producto]],[10]!IP[#Data],2,FALSE),"")</f>
        <v/>
      </c>
      <c r="S746" s="69"/>
      <c r="T746" s="69"/>
      <c r="U746" s="69"/>
      <c r="V746" s="69"/>
      <c r="W746" s="69"/>
      <c r="X746" s="67"/>
      <c r="Y746" s="67"/>
      <c r="Z746" s="67"/>
      <c r="AA746" s="67"/>
      <c r="AB746" s="67"/>
      <c r="AC746" s="71"/>
      <c r="AD746" s="71"/>
      <c r="AE746" s="71"/>
      <c r="AF746" s="71"/>
      <c r="AG746" s="69"/>
    </row>
    <row r="747" spans="1:33" ht="12.75" customHeight="1" x14ac:dyDescent="0.3">
      <c r="A747" s="67"/>
      <c r="B747" s="68" t="str">
        <f>IFERROR(VLOOKUP(TPI[[#This Row],[Código del Municipio]],[10]!Tabla2[#Data],2,FALSE),"")</f>
        <v/>
      </c>
      <c r="C747" s="69"/>
      <c r="D747" s="69"/>
      <c r="E747" s="67"/>
      <c r="F747" s="69"/>
      <c r="G747" s="67"/>
      <c r="H747" s="69"/>
      <c r="I747" s="67"/>
      <c r="J747" s="67"/>
      <c r="K747" s="68" t="str">
        <f>IFERROR(VLOOKUP(TPI[[#This Row],[Codigo del Sector]],[10]!SEC[#Data],2,FALSE),"")</f>
        <v/>
      </c>
      <c r="L747" s="69"/>
      <c r="M747" s="67"/>
      <c r="N747" s="70" t="str">
        <f>IFERROR(VLOOKUP(TPI[[#This Row],[Código del Programa]],[10]!PROG[#Data],2,FALSE),"")</f>
        <v/>
      </c>
      <c r="O747" s="67"/>
      <c r="P747" s="68" t="str">
        <f>IFERROR(VLOOKUP(TPI[[#This Row],[Codigo Producto]],[10]!PROD[#Data],2,FALSE),"")</f>
        <v/>
      </c>
      <c r="Q747" s="67"/>
      <c r="R747" s="68" t="str">
        <f>IFERROR(VLOOKUP(TPI[[#This Row],[Codigo Indicador de Producto]],[10]!IP[#Data],2,FALSE),"")</f>
        <v/>
      </c>
      <c r="S747" s="69"/>
      <c r="T747" s="69"/>
      <c r="U747" s="69"/>
      <c r="V747" s="69"/>
      <c r="W747" s="69"/>
      <c r="X747" s="67"/>
      <c r="Y747" s="67"/>
      <c r="Z747" s="67"/>
      <c r="AA747" s="67"/>
      <c r="AB747" s="67"/>
      <c r="AC747" s="71"/>
      <c r="AD747" s="71"/>
      <c r="AE747" s="71"/>
      <c r="AF747" s="71"/>
      <c r="AG747" s="69"/>
    </row>
    <row r="748" spans="1:33" ht="12.75" customHeight="1" x14ac:dyDescent="0.3">
      <c r="A748" s="67"/>
      <c r="B748" s="68" t="str">
        <f>IFERROR(VLOOKUP(TPI[[#This Row],[Código del Municipio]],[10]!Tabla2[#Data],2,FALSE),"")</f>
        <v/>
      </c>
      <c r="C748" s="69"/>
      <c r="D748" s="69"/>
      <c r="E748" s="67"/>
      <c r="F748" s="69"/>
      <c r="G748" s="67"/>
      <c r="H748" s="69"/>
      <c r="I748" s="67"/>
      <c r="J748" s="67"/>
      <c r="K748" s="68" t="str">
        <f>IFERROR(VLOOKUP(TPI[[#This Row],[Codigo del Sector]],[10]!SEC[#Data],2,FALSE),"")</f>
        <v/>
      </c>
      <c r="L748" s="69"/>
      <c r="M748" s="67"/>
      <c r="N748" s="70" t="str">
        <f>IFERROR(VLOOKUP(TPI[[#This Row],[Código del Programa]],[10]!PROG[#Data],2,FALSE),"")</f>
        <v/>
      </c>
      <c r="O748" s="67"/>
      <c r="P748" s="68" t="str">
        <f>IFERROR(VLOOKUP(TPI[[#This Row],[Codigo Producto]],[10]!PROD[#Data],2,FALSE),"")</f>
        <v/>
      </c>
      <c r="Q748" s="67"/>
      <c r="R748" s="68" t="str">
        <f>IFERROR(VLOOKUP(TPI[[#This Row],[Codigo Indicador de Producto]],[10]!IP[#Data],2,FALSE),"")</f>
        <v/>
      </c>
      <c r="S748" s="69"/>
      <c r="T748" s="69"/>
      <c r="U748" s="69"/>
      <c r="V748" s="69"/>
      <c r="W748" s="69"/>
      <c r="X748" s="67"/>
      <c r="Y748" s="67"/>
      <c r="Z748" s="67"/>
      <c r="AA748" s="67"/>
      <c r="AB748" s="67"/>
      <c r="AC748" s="71"/>
      <c r="AD748" s="71"/>
      <c r="AE748" s="71"/>
      <c r="AF748" s="71"/>
      <c r="AG748" s="69"/>
    </row>
    <row r="749" spans="1:33" ht="12.75" customHeight="1" x14ac:dyDescent="0.3">
      <c r="A749" s="67"/>
      <c r="B749" s="68" t="str">
        <f>IFERROR(VLOOKUP(TPI[[#This Row],[Código del Municipio]],[10]!Tabla2[#Data],2,FALSE),"")</f>
        <v/>
      </c>
      <c r="C749" s="69"/>
      <c r="D749" s="69"/>
      <c r="E749" s="67"/>
      <c r="F749" s="69"/>
      <c r="G749" s="67"/>
      <c r="H749" s="69"/>
      <c r="I749" s="67"/>
      <c r="J749" s="67"/>
      <c r="K749" s="68" t="str">
        <f>IFERROR(VLOOKUP(TPI[[#This Row],[Codigo del Sector]],[10]!SEC[#Data],2,FALSE),"")</f>
        <v/>
      </c>
      <c r="L749" s="69"/>
      <c r="M749" s="67"/>
      <c r="N749" s="70" t="str">
        <f>IFERROR(VLOOKUP(TPI[[#This Row],[Código del Programa]],[10]!PROG[#Data],2,FALSE),"")</f>
        <v/>
      </c>
      <c r="O749" s="67"/>
      <c r="P749" s="68" t="str">
        <f>IFERROR(VLOOKUP(TPI[[#This Row],[Codigo Producto]],[10]!PROD[#Data],2,FALSE),"")</f>
        <v/>
      </c>
      <c r="Q749" s="67"/>
      <c r="R749" s="68" t="str">
        <f>IFERROR(VLOOKUP(TPI[[#This Row],[Codigo Indicador de Producto]],[10]!IP[#Data],2,FALSE),"")</f>
        <v/>
      </c>
      <c r="S749" s="69"/>
      <c r="T749" s="69"/>
      <c r="U749" s="69"/>
      <c r="V749" s="69"/>
      <c r="W749" s="69"/>
      <c r="X749" s="67"/>
      <c r="Y749" s="67"/>
      <c r="Z749" s="67"/>
      <c r="AA749" s="67"/>
      <c r="AB749" s="67"/>
      <c r="AC749" s="71"/>
      <c r="AD749" s="71"/>
      <c r="AE749" s="71"/>
      <c r="AF749" s="71"/>
      <c r="AG749" s="69"/>
    </row>
    <row r="750" spans="1:33" ht="12.75" customHeight="1" x14ac:dyDescent="0.3">
      <c r="A750" s="67"/>
      <c r="B750" s="68" t="str">
        <f>IFERROR(VLOOKUP(TPI[[#This Row],[Código del Municipio]],[10]!Tabla2[#Data],2,FALSE),"")</f>
        <v/>
      </c>
      <c r="C750" s="69"/>
      <c r="D750" s="69"/>
      <c r="E750" s="67"/>
      <c r="F750" s="69"/>
      <c r="G750" s="67"/>
      <c r="H750" s="69"/>
      <c r="I750" s="67"/>
      <c r="J750" s="67"/>
      <c r="K750" s="68" t="str">
        <f>IFERROR(VLOOKUP(TPI[[#This Row],[Codigo del Sector]],[10]!SEC[#Data],2,FALSE),"")</f>
        <v/>
      </c>
      <c r="L750" s="69"/>
      <c r="M750" s="67"/>
      <c r="N750" s="70" t="str">
        <f>IFERROR(VLOOKUP(TPI[[#This Row],[Código del Programa]],[10]!PROG[#Data],2,FALSE),"")</f>
        <v/>
      </c>
      <c r="O750" s="67"/>
      <c r="P750" s="68" t="str">
        <f>IFERROR(VLOOKUP(TPI[[#This Row],[Codigo Producto]],[10]!PROD[#Data],2,FALSE),"")</f>
        <v/>
      </c>
      <c r="Q750" s="67"/>
      <c r="R750" s="68" t="str">
        <f>IFERROR(VLOOKUP(TPI[[#This Row],[Codigo Indicador de Producto]],[10]!IP[#Data],2,FALSE),"")</f>
        <v/>
      </c>
      <c r="S750" s="69"/>
      <c r="T750" s="69"/>
      <c r="U750" s="69"/>
      <c r="V750" s="69"/>
      <c r="W750" s="69"/>
      <c r="X750" s="67"/>
      <c r="Y750" s="67"/>
      <c r="Z750" s="67"/>
      <c r="AA750" s="67"/>
      <c r="AB750" s="67"/>
      <c r="AC750" s="71"/>
      <c r="AD750" s="71"/>
      <c r="AE750" s="71"/>
      <c r="AF750" s="71"/>
      <c r="AG750" s="69"/>
    </row>
    <row r="751" spans="1:33" ht="12.75" customHeight="1" x14ac:dyDescent="0.3">
      <c r="A751" s="67"/>
      <c r="B751" s="68" t="str">
        <f>IFERROR(VLOOKUP(TPI[[#This Row],[Código del Municipio]],[10]!Tabla2[#Data],2,FALSE),"")</f>
        <v/>
      </c>
      <c r="C751" s="69"/>
      <c r="D751" s="69"/>
      <c r="E751" s="67"/>
      <c r="F751" s="69"/>
      <c r="G751" s="67"/>
      <c r="H751" s="69"/>
      <c r="I751" s="67"/>
      <c r="J751" s="67"/>
      <c r="K751" s="68" t="str">
        <f>IFERROR(VLOOKUP(TPI[[#This Row],[Codigo del Sector]],[10]!SEC[#Data],2,FALSE),"")</f>
        <v/>
      </c>
      <c r="L751" s="69"/>
      <c r="M751" s="67"/>
      <c r="N751" s="70" t="str">
        <f>IFERROR(VLOOKUP(TPI[[#This Row],[Código del Programa]],[10]!PROG[#Data],2,FALSE),"")</f>
        <v/>
      </c>
      <c r="O751" s="67"/>
      <c r="P751" s="68" t="str">
        <f>IFERROR(VLOOKUP(TPI[[#This Row],[Codigo Producto]],[10]!PROD[#Data],2,FALSE),"")</f>
        <v/>
      </c>
      <c r="Q751" s="67"/>
      <c r="R751" s="68" t="str">
        <f>IFERROR(VLOOKUP(TPI[[#This Row],[Codigo Indicador de Producto]],[10]!IP[#Data],2,FALSE),"")</f>
        <v/>
      </c>
      <c r="S751" s="69"/>
      <c r="T751" s="69"/>
      <c r="U751" s="69"/>
      <c r="V751" s="69"/>
      <c r="W751" s="69"/>
      <c r="X751" s="67"/>
      <c r="Y751" s="67"/>
      <c r="Z751" s="67"/>
      <c r="AA751" s="67"/>
      <c r="AB751" s="67"/>
      <c r="AC751" s="71"/>
      <c r="AD751" s="71"/>
      <c r="AE751" s="71"/>
      <c r="AF751" s="71"/>
      <c r="AG751" s="69"/>
    </row>
    <row r="752" spans="1:33" ht="12.75" customHeight="1" x14ac:dyDescent="0.3">
      <c r="A752" s="67"/>
      <c r="B752" s="68" t="str">
        <f>IFERROR(VLOOKUP(TPI[[#This Row],[Código del Municipio]],[10]!Tabla2[#Data],2,FALSE),"")</f>
        <v/>
      </c>
      <c r="C752" s="69"/>
      <c r="D752" s="69"/>
      <c r="E752" s="67"/>
      <c r="F752" s="69"/>
      <c r="G752" s="67"/>
      <c r="H752" s="69"/>
      <c r="I752" s="67"/>
      <c r="J752" s="67"/>
      <c r="K752" s="68" t="str">
        <f>IFERROR(VLOOKUP(TPI[[#This Row],[Codigo del Sector]],[10]!SEC[#Data],2,FALSE),"")</f>
        <v/>
      </c>
      <c r="L752" s="69"/>
      <c r="M752" s="67"/>
      <c r="N752" s="70" t="str">
        <f>IFERROR(VLOOKUP(TPI[[#This Row],[Código del Programa]],[10]!PROG[#Data],2,FALSE),"")</f>
        <v/>
      </c>
      <c r="O752" s="67"/>
      <c r="P752" s="68" t="str">
        <f>IFERROR(VLOOKUP(TPI[[#This Row],[Codigo Producto]],[10]!PROD[#Data],2,FALSE),"")</f>
        <v/>
      </c>
      <c r="Q752" s="67"/>
      <c r="R752" s="68" t="str">
        <f>IFERROR(VLOOKUP(TPI[[#This Row],[Codigo Indicador de Producto]],[10]!IP[#Data],2,FALSE),"")</f>
        <v/>
      </c>
      <c r="S752" s="69"/>
      <c r="T752" s="69"/>
      <c r="U752" s="69"/>
      <c r="V752" s="69"/>
      <c r="W752" s="69"/>
      <c r="X752" s="67"/>
      <c r="Y752" s="67"/>
      <c r="Z752" s="67"/>
      <c r="AA752" s="67"/>
      <c r="AB752" s="67"/>
      <c r="AC752" s="71"/>
      <c r="AD752" s="71"/>
      <c r="AE752" s="71"/>
      <c r="AF752" s="71"/>
      <c r="AG752" s="69"/>
    </row>
    <row r="753" spans="1:33" ht="12.75" customHeight="1" x14ac:dyDescent="0.3">
      <c r="A753" s="67"/>
      <c r="B753" s="68" t="str">
        <f>IFERROR(VLOOKUP(TPI[[#This Row],[Código del Municipio]],[10]!Tabla2[#Data],2,FALSE),"")</f>
        <v/>
      </c>
      <c r="C753" s="69"/>
      <c r="D753" s="69"/>
      <c r="E753" s="67"/>
      <c r="F753" s="69"/>
      <c r="G753" s="67"/>
      <c r="H753" s="69"/>
      <c r="I753" s="67"/>
      <c r="J753" s="67"/>
      <c r="K753" s="68" t="str">
        <f>IFERROR(VLOOKUP(TPI[[#This Row],[Codigo del Sector]],[10]!SEC[#Data],2,FALSE),"")</f>
        <v/>
      </c>
      <c r="L753" s="69"/>
      <c r="M753" s="67"/>
      <c r="N753" s="70" t="str">
        <f>IFERROR(VLOOKUP(TPI[[#This Row],[Código del Programa]],[10]!PROG[#Data],2,FALSE),"")</f>
        <v/>
      </c>
      <c r="O753" s="67"/>
      <c r="P753" s="68" t="str">
        <f>IFERROR(VLOOKUP(TPI[[#This Row],[Codigo Producto]],[10]!PROD[#Data],2,FALSE),"")</f>
        <v/>
      </c>
      <c r="Q753" s="67"/>
      <c r="R753" s="68" t="str">
        <f>IFERROR(VLOOKUP(TPI[[#This Row],[Codigo Indicador de Producto]],[10]!IP[#Data],2,FALSE),"")</f>
        <v/>
      </c>
      <c r="S753" s="69"/>
      <c r="T753" s="69"/>
      <c r="U753" s="69"/>
      <c r="V753" s="69"/>
      <c r="W753" s="69"/>
      <c r="X753" s="67"/>
      <c r="Y753" s="67"/>
      <c r="Z753" s="67"/>
      <c r="AA753" s="67"/>
      <c r="AB753" s="67"/>
      <c r="AC753" s="71"/>
      <c r="AD753" s="71"/>
      <c r="AE753" s="71"/>
      <c r="AF753" s="71"/>
      <c r="AG753" s="69"/>
    </row>
    <row r="754" spans="1:33" ht="12.75" customHeight="1" x14ac:dyDescent="0.3">
      <c r="A754" s="67"/>
      <c r="B754" s="68" t="str">
        <f>IFERROR(VLOOKUP(TPI[[#This Row],[Código del Municipio]],[10]!Tabla2[#Data],2,FALSE),"")</f>
        <v/>
      </c>
      <c r="C754" s="69"/>
      <c r="D754" s="69"/>
      <c r="E754" s="67"/>
      <c r="F754" s="69"/>
      <c r="G754" s="67"/>
      <c r="H754" s="69"/>
      <c r="I754" s="67"/>
      <c r="J754" s="67"/>
      <c r="K754" s="68" t="str">
        <f>IFERROR(VLOOKUP(TPI[[#This Row],[Codigo del Sector]],[10]!SEC[#Data],2,FALSE),"")</f>
        <v/>
      </c>
      <c r="L754" s="69"/>
      <c r="M754" s="67"/>
      <c r="N754" s="70" t="str">
        <f>IFERROR(VLOOKUP(TPI[[#This Row],[Código del Programa]],[10]!PROG[#Data],2,FALSE),"")</f>
        <v/>
      </c>
      <c r="O754" s="67"/>
      <c r="P754" s="68" t="str">
        <f>IFERROR(VLOOKUP(TPI[[#This Row],[Codigo Producto]],[10]!PROD[#Data],2,FALSE),"")</f>
        <v/>
      </c>
      <c r="Q754" s="67"/>
      <c r="R754" s="68" t="str">
        <f>IFERROR(VLOOKUP(TPI[[#This Row],[Codigo Indicador de Producto]],[10]!IP[#Data],2,FALSE),"")</f>
        <v/>
      </c>
      <c r="S754" s="69"/>
      <c r="T754" s="69"/>
      <c r="U754" s="69"/>
      <c r="V754" s="69"/>
      <c r="W754" s="69"/>
      <c r="X754" s="67"/>
      <c r="Y754" s="67"/>
      <c r="Z754" s="67"/>
      <c r="AA754" s="67"/>
      <c r="AB754" s="67"/>
      <c r="AC754" s="71"/>
      <c r="AD754" s="71"/>
      <c r="AE754" s="71"/>
      <c r="AF754" s="71"/>
      <c r="AG754" s="69"/>
    </row>
    <row r="755" spans="1:33" ht="12.75" customHeight="1" x14ac:dyDescent="0.3">
      <c r="A755" s="67"/>
      <c r="B755" s="68" t="str">
        <f>IFERROR(VLOOKUP(TPI[[#This Row],[Código del Municipio]],[10]!Tabla2[#Data],2,FALSE),"")</f>
        <v/>
      </c>
      <c r="C755" s="69"/>
      <c r="D755" s="69"/>
      <c r="E755" s="67"/>
      <c r="F755" s="69"/>
      <c r="G755" s="67"/>
      <c r="H755" s="69"/>
      <c r="I755" s="67"/>
      <c r="J755" s="67"/>
      <c r="K755" s="68" t="str">
        <f>IFERROR(VLOOKUP(TPI[[#This Row],[Codigo del Sector]],[10]!SEC[#Data],2,FALSE),"")</f>
        <v/>
      </c>
      <c r="L755" s="69"/>
      <c r="M755" s="67"/>
      <c r="N755" s="70" t="str">
        <f>IFERROR(VLOOKUP(TPI[[#This Row],[Código del Programa]],[10]!PROG[#Data],2,FALSE),"")</f>
        <v/>
      </c>
      <c r="O755" s="67"/>
      <c r="P755" s="68" t="str">
        <f>IFERROR(VLOOKUP(TPI[[#This Row],[Codigo Producto]],[10]!PROD[#Data],2,FALSE),"")</f>
        <v/>
      </c>
      <c r="Q755" s="67"/>
      <c r="R755" s="68" t="str">
        <f>IFERROR(VLOOKUP(TPI[[#This Row],[Codigo Indicador de Producto]],[10]!IP[#Data],2,FALSE),"")</f>
        <v/>
      </c>
      <c r="S755" s="69"/>
      <c r="T755" s="69"/>
      <c r="U755" s="69"/>
      <c r="V755" s="69"/>
      <c r="W755" s="69"/>
      <c r="X755" s="67"/>
      <c r="Y755" s="67"/>
      <c r="Z755" s="67"/>
      <c r="AA755" s="67"/>
      <c r="AB755" s="67"/>
      <c r="AC755" s="71"/>
      <c r="AD755" s="71"/>
      <c r="AE755" s="71"/>
      <c r="AF755" s="71"/>
      <c r="AG755" s="69"/>
    </row>
    <row r="756" spans="1:33" ht="12.75" customHeight="1" x14ac:dyDescent="0.3">
      <c r="A756" s="67"/>
      <c r="B756" s="68" t="str">
        <f>IFERROR(VLOOKUP(TPI[[#This Row],[Código del Municipio]],[10]!Tabla2[#Data],2,FALSE),"")</f>
        <v/>
      </c>
      <c r="C756" s="69"/>
      <c r="D756" s="69"/>
      <c r="E756" s="67"/>
      <c r="F756" s="69"/>
      <c r="G756" s="67"/>
      <c r="H756" s="69"/>
      <c r="I756" s="67"/>
      <c r="J756" s="67"/>
      <c r="K756" s="68" t="str">
        <f>IFERROR(VLOOKUP(TPI[[#This Row],[Codigo del Sector]],[10]!SEC[#Data],2,FALSE),"")</f>
        <v/>
      </c>
      <c r="L756" s="69"/>
      <c r="M756" s="67"/>
      <c r="N756" s="70" t="str">
        <f>IFERROR(VLOOKUP(TPI[[#This Row],[Código del Programa]],[10]!PROG[#Data],2,FALSE),"")</f>
        <v/>
      </c>
      <c r="O756" s="67"/>
      <c r="P756" s="68" t="str">
        <f>IFERROR(VLOOKUP(TPI[[#This Row],[Codigo Producto]],[10]!PROD[#Data],2,FALSE),"")</f>
        <v/>
      </c>
      <c r="Q756" s="67"/>
      <c r="R756" s="68" t="str">
        <f>IFERROR(VLOOKUP(TPI[[#This Row],[Codigo Indicador de Producto]],[10]!IP[#Data],2,FALSE),"")</f>
        <v/>
      </c>
      <c r="S756" s="69"/>
      <c r="T756" s="69"/>
      <c r="U756" s="69"/>
      <c r="V756" s="69"/>
      <c r="W756" s="69"/>
      <c r="X756" s="67"/>
      <c r="Y756" s="67"/>
      <c r="Z756" s="67"/>
      <c r="AA756" s="67"/>
      <c r="AB756" s="67"/>
      <c r="AC756" s="71"/>
      <c r="AD756" s="71"/>
      <c r="AE756" s="71"/>
      <c r="AF756" s="71"/>
      <c r="AG756" s="69"/>
    </row>
    <row r="757" spans="1:33" ht="12.75" customHeight="1" x14ac:dyDescent="0.3">
      <c r="A757" s="67"/>
      <c r="B757" s="68" t="str">
        <f>IFERROR(VLOOKUP(TPI[[#This Row],[Código del Municipio]],[10]!Tabla2[#Data],2,FALSE),"")</f>
        <v/>
      </c>
      <c r="C757" s="69"/>
      <c r="D757" s="69"/>
      <c r="E757" s="67"/>
      <c r="F757" s="69"/>
      <c r="G757" s="67"/>
      <c r="H757" s="69"/>
      <c r="I757" s="67"/>
      <c r="J757" s="67"/>
      <c r="K757" s="68" t="str">
        <f>IFERROR(VLOOKUP(TPI[[#This Row],[Codigo del Sector]],[10]!SEC[#Data],2,FALSE),"")</f>
        <v/>
      </c>
      <c r="L757" s="69"/>
      <c r="M757" s="67"/>
      <c r="N757" s="70" t="str">
        <f>IFERROR(VLOOKUP(TPI[[#This Row],[Código del Programa]],[10]!PROG[#Data],2,FALSE),"")</f>
        <v/>
      </c>
      <c r="O757" s="67"/>
      <c r="P757" s="68" t="str">
        <f>IFERROR(VLOOKUP(TPI[[#This Row],[Codigo Producto]],[10]!PROD[#Data],2,FALSE),"")</f>
        <v/>
      </c>
      <c r="Q757" s="67"/>
      <c r="R757" s="68" t="str">
        <f>IFERROR(VLOOKUP(TPI[[#This Row],[Codigo Indicador de Producto]],[10]!IP[#Data],2,FALSE),"")</f>
        <v/>
      </c>
      <c r="S757" s="69"/>
      <c r="T757" s="69"/>
      <c r="U757" s="69"/>
      <c r="V757" s="69"/>
      <c r="W757" s="69"/>
      <c r="X757" s="67"/>
      <c r="Y757" s="67"/>
      <c r="Z757" s="67"/>
      <c r="AA757" s="67"/>
      <c r="AB757" s="67"/>
      <c r="AC757" s="71"/>
      <c r="AD757" s="71"/>
      <c r="AE757" s="71"/>
      <c r="AF757" s="71"/>
      <c r="AG757" s="69"/>
    </row>
    <row r="758" spans="1:33" ht="12.75" customHeight="1" x14ac:dyDescent="0.3">
      <c r="A758" s="67"/>
      <c r="B758" s="68" t="str">
        <f>IFERROR(VLOOKUP(TPI[[#This Row],[Código del Municipio]],[10]!Tabla2[#Data],2,FALSE),"")</f>
        <v/>
      </c>
      <c r="C758" s="69"/>
      <c r="D758" s="69"/>
      <c r="E758" s="67"/>
      <c r="F758" s="69"/>
      <c r="G758" s="67"/>
      <c r="H758" s="69"/>
      <c r="I758" s="67"/>
      <c r="J758" s="67"/>
      <c r="K758" s="68" t="str">
        <f>IFERROR(VLOOKUP(TPI[[#This Row],[Codigo del Sector]],[10]!SEC[#Data],2,FALSE),"")</f>
        <v/>
      </c>
      <c r="L758" s="69"/>
      <c r="M758" s="67"/>
      <c r="N758" s="70" t="str">
        <f>IFERROR(VLOOKUP(TPI[[#This Row],[Código del Programa]],[10]!PROG[#Data],2,FALSE),"")</f>
        <v/>
      </c>
      <c r="O758" s="67"/>
      <c r="P758" s="68" t="str">
        <f>IFERROR(VLOOKUP(TPI[[#This Row],[Codigo Producto]],[10]!PROD[#Data],2,FALSE),"")</f>
        <v/>
      </c>
      <c r="Q758" s="67"/>
      <c r="R758" s="68" t="str">
        <f>IFERROR(VLOOKUP(TPI[[#This Row],[Codigo Indicador de Producto]],[10]!IP[#Data],2,FALSE),"")</f>
        <v/>
      </c>
      <c r="S758" s="69"/>
      <c r="T758" s="69"/>
      <c r="U758" s="69"/>
      <c r="V758" s="69"/>
      <c r="W758" s="69"/>
      <c r="X758" s="67"/>
      <c r="Y758" s="67"/>
      <c r="Z758" s="67"/>
      <c r="AA758" s="67"/>
      <c r="AB758" s="67"/>
      <c r="AC758" s="71"/>
      <c r="AD758" s="71"/>
      <c r="AE758" s="71"/>
      <c r="AF758" s="71"/>
      <c r="AG758" s="69"/>
    </row>
    <row r="759" spans="1:33" ht="12.75" customHeight="1" x14ac:dyDescent="0.3">
      <c r="A759" s="67"/>
      <c r="B759" s="68" t="str">
        <f>IFERROR(VLOOKUP(TPI[[#This Row],[Código del Municipio]],[10]!Tabla2[#Data],2,FALSE),"")</f>
        <v/>
      </c>
      <c r="C759" s="69"/>
      <c r="D759" s="69"/>
      <c r="E759" s="67"/>
      <c r="F759" s="69"/>
      <c r="G759" s="67"/>
      <c r="H759" s="69"/>
      <c r="I759" s="67"/>
      <c r="J759" s="67"/>
      <c r="K759" s="68" t="str">
        <f>IFERROR(VLOOKUP(TPI[[#This Row],[Codigo del Sector]],[10]!SEC[#Data],2,FALSE),"")</f>
        <v/>
      </c>
      <c r="L759" s="69"/>
      <c r="M759" s="67"/>
      <c r="N759" s="70" t="str">
        <f>IFERROR(VLOOKUP(TPI[[#This Row],[Código del Programa]],[10]!PROG[#Data],2,FALSE),"")</f>
        <v/>
      </c>
      <c r="O759" s="67"/>
      <c r="P759" s="68" t="str">
        <f>IFERROR(VLOOKUP(TPI[[#This Row],[Codigo Producto]],[10]!PROD[#Data],2,FALSE),"")</f>
        <v/>
      </c>
      <c r="Q759" s="67"/>
      <c r="R759" s="68" t="str">
        <f>IFERROR(VLOOKUP(TPI[[#This Row],[Codigo Indicador de Producto]],[10]!IP[#Data],2,FALSE),"")</f>
        <v/>
      </c>
      <c r="S759" s="69"/>
      <c r="T759" s="69"/>
      <c r="U759" s="69"/>
      <c r="V759" s="69"/>
      <c r="W759" s="69"/>
      <c r="X759" s="67"/>
      <c r="Y759" s="67"/>
      <c r="Z759" s="67"/>
      <c r="AA759" s="67"/>
      <c r="AB759" s="67"/>
      <c r="AC759" s="71"/>
      <c r="AD759" s="71"/>
      <c r="AE759" s="71"/>
      <c r="AF759" s="71"/>
      <c r="AG759" s="69"/>
    </row>
    <row r="760" spans="1:33" ht="12.75" customHeight="1" x14ac:dyDescent="0.3">
      <c r="A760" s="67"/>
      <c r="B760" s="68" t="str">
        <f>IFERROR(VLOOKUP(TPI[[#This Row],[Código del Municipio]],[10]!Tabla2[#Data],2,FALSE),"")</f>
        <v/>
      </c>
      <c r="C760" s="69"/>
      <c r="D760" s="69"/>
      <c r="E760" s="67"/>
      <c r="F760" s="69"/>
      <c r="G760" s="67"/>
      <c r="H760" s="69"/>
      <c r="I760" s="67"/>
      <c r="J760" s="67"/>
      <c r="K760" s="68" t="str">
        <f>IFERROR(VLOOKUP(TPI[[#This Row],[Codigo del Sector]],[10]!SEC[#Data],2,FALSE),"")</f>
        <v/>
      </c>
      <c r="L760" s="69"/>
      <c r="M760" s="67"/>
      <c r="N760" s="70" t="str">
        <f>IFERROR(VLOOKUP(TPI[[#This Row],[Código del Programa]],[10]!PROG[#Data],2,FALSE),"")</f>
        <v/>
      </c>
      <c r="O760" s="67"/>
      <c r="P760" s="68" t="str">
        <f>IFERROR(VLOOKUP(TPI[[#This Row],[Codigo Producto]],[10]!PROD[#Data],2,FALSE),"")</f>
        <v/>
      </c>
      <c r="Q760" s="67"/>
      <c r="R760" s="68" t="str">
        <f>IFERROR(VLOOKUP(TPI[[#This Row],[Codigo Indicador de Producto]],[10]!IP[#Data],2,FALSE),"")</f>
        <v/>
      </c>
      <c r="S760" s="69"/>
      <c r="T760" s="69"/>
      <c r="U760" s="69"/>
      <c r="V760" s="69"/>
      <c r="W760" s="69"/>
      <c r="X760" s="67"/>
      <c r="Y760" s="67"/>
      <c r="Z760" s="67"/>
      <c r="AA760" s="67"/>
      <c r="AB760" s="67"/>
      <c r="AC760" s="71"/>
      <c r="AD760" s="71"/>
      <c r="AE760" s="71"/>
      <c r="AF760" s="71"/>
      <c r="AG760" s="69"/>
    </row>
    <row r="761" spans="1:33" ht="12.75" customHeight="1" x14ac:dyDescent="0.3">
      <c r="A761" s="67"/>
      <c r="B761" s="68" t="str">
        <f>IFERROR(VLOOKUP(TPI[[#This Row],[Código del Municipio]],[10]!Tabla2[#Data],2,FALSE),"")</f>
        <v/>
      </c>
      <c r="C761" s="69"/>
      <c r="D761" s="69"/>
      <c r="E761" s="67"/>
      <c r="F761" s="69"/>
      <c r="G761" s="67"/>
      <c r="H761" s="69"/>
      <c r="I761" s="67"/>
      <c r="J761" s="67"/>
      <c r="K761" s="68" t="str">
        <f>IFERROR(VLOOKUP(TPI[[#This Row],[Codigo del Sector]],[10]!SEC[#Data],2,FALSE),"")</f>
        <v/>
      </c>
      <c r="L761" s="69"/>
      <c r="M761" s="67"/>
      <c r="N761" s="70" t="str">
        <f>IFERROR(VLOOKUP(TPI[[#This Row],[Código del Programa]],[10]!PROG[#Data],2,FALSE),"")</f>
        <v/>
      </c>
      <c r="O761" s="67"/>
      <c r="P761" s="68" t="str">
        <f>IFERROR(VLOOKUP(TPI[[#This Row],[Codigo Producto]],[10]!PROD[#Data],2,FALSE),"")</f>
        <v/>
      </c>
      <c r="Q761" s="67"/>
      <c r="R761" s="68" t="str">
        <f>IFERROR(VLOOKUP(TPI[[#This Row],[Codigo Indicador de Producto]],[10]!IP[#Data],2,FALSE),"")</f>
        <v/>
      </c>
      <c r="S761" s="69"/>
      <c r="T761" s="69"/>
      <c r="U761" s="69"/>
      <c r="V761" s="69"/>
      <c r="W761" s="69"/>
      <c r="X761" s="67"/>
      <c r="Y761" s="67"/>
      <c r="Z761" s="67"/>
      <c r="AA761" s="67"/>
      <c r="AB761" s="67"/>
      <c r="AC761" s="71"/>
      <c r="AD761" s="71"/>
      <c r="AE761" s="71"/>
      <c r="AF761" s="71"/>
      <c r="AG761" s="69"/>
    </row>
    <row r="762" spans="1:33" ht="12.75" customHeight="1" x14ac:dyDescent="0.3">
      <c r="A762" s="67"/>
      <c r="B762" s="68" t="str">
        <f>IFERROR(VLOOKUP(TPI[[#This Row],[Código del Municipio]],[10]!Tabla2[#Data],2,FALSE),"")</f>
        <v/>
      </c>
      <c r="C762" s="69"/>
      <c r="D762" s="69"/>
      <c r="E762" s="67"/>
      <c r="F762" s="69"/>
      <c r="G762" s="67"/>
      <c r="H762" s="69"/>
      <c r="I762" s="67"/>
      <c r="J762" s="67"/>
      <c r="K762" s="68" t="str">
        <f>IFERROR(VLOOKUP(TPI[[#This Row],[Codigo del Sector]],[10]!SEC[#Data],2,FALSE),"")</f>
        <v/>
      </c>
      <c r="L762" s="69"/>
      <c r="M762" s="67"/>
      <c r="N762" s="70" t="str">
        <f>IFERROR(VLOOKUP(TPI[[#This Row],[Código del Programa]],[10]!PROG[#Data],2,FALSE),"")</f>
        <v/>
      </c>
      <c r="O762" s="67"/>
      <c r="P762" s="68" t="str">
        <f>IFERROR(VLOOKUP(TPI[[#This Row],[Codigo Producto]],[10]!PROD[#Data],2,FALSE),"")</f>
        <v/>
      </c>
      <c r="Q762" s="67"/>
      <c r="R762" s="68" t="str">
        <f>IFERROR(VLOOKUP(TPI[[#This Row],[Codigo Indicador de Producto]],[10]!IP[#Data],2,FALSE),"")</f>
        <v/>
      </c>
      <c r="S762" s="69"/>
      <c r="T762" s="69"/>
      <c r="U762" s="69"/>
      <c r="V762" s="69"/>
      <c r="W762" s="69"/>
      <c r="X762" s="67"/>
      <c r="Y762" s="67"/>
      <c r="Z762" s="67"/>
      <c r="AA762" s="67"/>
      <c r="AB762" s="67"/>
      <c r="AC762" s="71"/>
      <c r="AD762" s="71"/>
      <c r="AE762" s="71"/>
      <c r="AF762" s="71"/>
      <c r="AG762" s="69"/>
    </row>
    <row r="763" spans="1:33" ht="12.75" customHeight="1" x14ac:dyDescent="0.3">
      <c r="A763" s="67"/>
      <c r="B763" s="68" t="str">
        <f>IFERROR(VLOOKUP(TPI[[#This Row],[Código del Municipio]],[10]!Tabla2[#Data],2,FALSE),"")</f>
        <v/>
      </c>
      <c r="C763" s="69"/>
      <c r="D763" s="69"/>
      <c r="E763" s="67"/>
      <c r="F763" s="69"/>
      <c r="G763" s="67"/>
      <c r="H763" s="69"/>
      <c r="I763" s="67"/>
      <c r="J763" s="67"/>
      <c r="K763" s="68" t="str">
        <f>IFERROR(VLOOKUP(TPI[[#This Row],[Codigo del Sector]],[10]!SEC[#Data],2,FALSE),"")</f>
        <v/>
      </c>
      <c r="L763" s="69"/>
      <c r="M763" s="67"/>
      <c r="N763" s="70" t="str">
        <f>IFERROR(VLOOKUP(TPI[[#This Row],[Código del Programa]],[10]!PROG[#Data],2,FALSE),"")</f>
        <v/>
      </c>
      <c r="O763" s="67"/>
      <c r="P763" s="68" t="str">
        <f>IFERROR(VLOOKUP(TPI[[#This Row],[Codigo Producto]],[10]!PROD[#Data],2,FALSE),"")</f>
        <v/>
      </c>
      <c r="Q763" s="67"/>
      <c r="R763" s="68" t="str">
        <f>IFERROR(VLOOKUP(TPI[[#This Row],[Codigo Indicador de Producto]],[10]!IP[#Data],2,FALSE),"")</f>
        <v/>
      </c>
      <c r="S763" s="69"/>
      <c r="T763" s="69"/>
      <c r="U763" s="69"/>
      <c r="V763" s="69"/>
      <c r="W763" s="69"/>
      <c r="X763" s="67"/>
      <c r="Y763" s="67"/>
      <c r="Z763" s="67"/>
      <c r="AA763" s="67"/>
      <c r="AB763" s="67"/>
      <c r="AC763" s="71"/>
      <c r="AD763" s="71"/>
      <c r="AE763" s="71"/>
      <c r="AF763" s="71"/>
      <c r="AG763" s="69"/>
    </row>
    <row r="764" spans="1:33" ht="12.75" customHeight="1" x14ac:dyDescent="0.3">
      <c r="A764" s="67"/>
      <c r="B764" s="68" t="str">
        <f>IFERROR(VLOOKUP(TPI[[#This Row],[Código del Municipio]],[10]!Tabla2[#Data],2,FALSE),"")</f>
        <v/>
      </c>
      <c r="C764" s="69"/>
      <c r="D764" s="69"/>
      <c r="E764" s="67"/>
      <c r="F764" s="69"/>
      <c r="G764" s="67"/>
      <c r="H764" s="69"/>
      <c r="I764" s="67"/>
      <c r="J764" s="67"/>
      <c r="K764" s="68" t="str">
        <f>IFERROR(VLOOKUP(TPI[[#This Row],[Codigo del Sector]],[10]!SEC[#Data],2,FALSE),"")</f>
        <v/>
      </c>
      <c r="L764" s="69"/>
      <c r="M764" s="67"/>
      <c r="N764" s="70" t="str">
        <f>IFERROR(VLOOKUP(TPI[[#This Row],[Código del Programa]],[10]!PROG[#Data],2,FALSE),"")</f>
        <v/>
      </c>
      <c r="O764" s="67"/>
      <c r="P764" s="68" t="str">
        <f>IFERROR(VLOOKUP(TPI[[#This Row],[Codigo Producto]],[10]!PROD[#Data],2,FALSE),"")</f>
        <v/>
      </c>
      <c r="Q764" s="67"/>
      <c r="R764" s="68" t="str">
        <f>IFERROR(VLOOKUP(TPI[[#This Row],[Codigo Indicador de Producto]],[10]!IP[#Data],2,FALSE),"")</f>
        <v/>
      </c>
      <c r="S764" s="69"/>
      <c r="T764" s="69"/>
      <c r="U764" s="69"/>
      <c r="V764" s="69"/>
      <c r="W764" s="69"/>
      <c r="X764" s="67"/>
      <c r="Y764" s="67"/>
      <c r="Z764" s="67"/>
      <c r="AA764" s="67"/>
      <c r="AB764" s="67"/>
      <c r="AC764" s="71"/>
      <c r="AD764" s="71"/>
      <c r="AE764" s="71"/>
      <c r="AF764" s="71"/>
      <c r="AG764" s="69"/>
    </row>
    <row r="765" spans="1:33" ht="12.75" customHeight="1" x14ac:dyDescent="0.3">
      <c r="A765" s="67"/>
      <c r="B765" s="68" t="str">
        <f>IFERROR(VLOOKUP(TPI[[#This Row],[Código del Municipio]],[10]!Tabla2[#Data],2,FALSE),"")</f>
        <v/>
      </c>
      <c r="C765" s="69"/>
      <c r="D765" s="69"/>
      <c r="E765" s="67"/>
      <c r="F765" s="69"/>
      <c r="G765" s="67"/>
      <c r="H765" s="69"/>
      <c r="I765" s="67"/>
      <c r="J765" s="67"/>
      <c r="K765" s="68" t="str">
        <f>IFERROR(VLOOKUP(TPI[[#This Row],[Codigo del Sector]],[10]!SEC[#Data],2,FALSE),"")</f>
        <v/>
      </c>
      <c r="L765" s="69"/>
      <c r="M765" s="67"/>
      <c r="N765" s="70" t="str">
        <f>IFERROR(VLOOKUP(TPI[[#This Row],[Código del Programa]],[10]!PROG[#Data],2,FALSE),"")</f>
        <v/>
      </c>
      <c r="O765" s="67"/>
      <c r="P765" s="68" t="str">
        <f>IFERROR(VLOOKUP(TPI[[#This Row],[Codigo Producto]],[10]!PROD[#Data],2,FALSE),"")</f>
        <v/>
      </c>
      <c r="Q765" s="67"/>
      <c r="R765" s="68" t="str">
        <f>IFERROR(VLOOKUP(TPI[[#This Row],[Codigo Indicador de Producto]],[10]!IP[#Data],2,FALSE),"")</f>
        <v/>
      </c>
      <c r="S765" s="69"/>
      <c r="T765" s="69"/>
      <c r="U765" s="69"/>
      <c r="V765" s="69"/>
      <c r="W765" s="69"/>
      <c r="X765" s="67"/>
      <c r="Y765" s="67"/>
      <c r="Z765" s="67"/>
      <c r="AA765" s="67"/>
      <c r="AB765" s="67"/>
      <c r="AC765" s="71"/>
      <c r="AD765" s="71"/>
      <c r="AE765" s="71"/>
      <c r="AF765" s="71"/>
      <c r="AG765" s="69"/>
    </row>
    <row r="766" spans="1:33" ht="12.75" customHeight="1" x14ac:dyDescent="0.3">
      <c r="A766" s="67"/>
      <c r="B766" s="68" t="str">
        <f>IFERROR(VLOOKUP(TPI[[#This Row],[Código del Municipio]],[10]!Tabla2[#Data],2,FALSE),"")</f>
        <v/>
      </c>
      <c r="C766" s="69"/>
      <c r="D766" s="69"/>
      <c r="E766" s="67"/>
      <c r="F766" s="69"/>
      <c r="G766" s="67"/>
      <c r="H766" s="69"/>
      <c r="I766" s="67"/>
      <c r="J766" s="67"/>
      <c r="K766" s="68" t="str">
        <f>IFERROR(VLOOKUP(TPI[[#This Row],[Codigo del Sector]],[10]!SEC[#Data],2,FALSE),"")</f>
        <v/>
      </c>
      <c r="L766" s="69"/>
      <c r="M766" s="67"/>
      <c r="N766" s="70" t="str">
        <f>IFERROR(VLOOKUP(TPI[[#This Row],[Código del Programa]],[10]!PROG[#Data],2,FALSE),"")</f>
        <v/>
      </c>
      <c r="O766" s="67"/>
      <c r="P766" s="68" t="str">
        <f>IFERROR(VLOOKUP(TPI[[#This Row],[Codigo Producto]],[10]!PROD[#Data],2,FALSE),"")</f>
        <v/>
      </c>
      <c r="Q766" s="67"/>
      <c r="R766" s="68" t="str">
        <f>IFERROR(VLOOKUP(TPI[[#This Row],[Codigo Indicador de Producto]],[10]!IP[#Data],2,FALSE),"")</f>
        <v/>
      </c>
      <c r="S766" s="69"/>
      <c r="T766" s="69"/>
      <c r="U766" s="69"/>
      <c r="V766" s="69"/>
      <c r="W766" s="69"/>
      <c r="X766" s="67"/>
      <c r="Y766" s="67"/>
      <c r="Z766" s="67"/>
      <c r="AA766" s="67"/>
      <c r="AB766" s="67"/>
      <c r="AC766" s="71"/>
      <c r="AD766" s="71"/>
      <c r="AE766" s="71"/>
      <c r="AF766" s="71"/>
      <c r="AG766" s="69"/>
    </row>
    <row r="767" spans="1:33" ht="12.75" customHeight="1" x14ac:dyDescent="0.3">
      <c r="A767" s="67"/>
      <c r="B767" s="68" t="str">
        <f>IFERROR(VLOOKUP(TPI[[#This Row],[Código del Municipio]],[10]!Tabla2[#Data],2,FALSE),"")</f>
        <v/>
      </c>
      <c r="C767" s="69"/>
      <c r="D767" s="69"/>
      <c r="E767" s="67"/>
      <c r="F767" s="69"/>
      <c r="G767" s="67"/>
      <c r="H767" s="69"/>
      <c r="I767" s="67"/>
      <c r="J767" s="67"/>
      <c r="K767" s="68" t="str">
        <f>IFERROR(VLOOKUP(TPI[[#This Row],[Codigo del Sector]],[10]!SEC[#Data],2,FALSE),"")</f>
        <v/>
      </c>
      <c r="L767" s="69"/>
      <c r="M767" s="67"/>
      <c r="N767" s="70" t="str">
        <f>IFERROR(VLOOKUP(TPI[[#This Row],[Código del Programa]],[10]!PROG[#Data],2,FALSE),"")</f>
        <v/>
      </c>
      <c r="O767" s="67"/>
      <c r="P767" s="68" t="str">
        <f>IFERROR(VLOOKUP(TPI[[#This Row],[Codigo Producto]],[10]!PROD[#Data],2,FALSE),"")</f>
        <v/>
      </c>
      <c r="Q767" s="67"/>
      <c r="R767" s="68" t="str">
        <f>IFERROR(VLOOKUP(TPI[[#This Row],[Codigo Indicador de Producto]],[10]!IP[#Data],2,FALSE),"")</f>
        <v/>
      </c>
      <c r="S767" s="69"/>
      <c r="T767" s="69"/>
      <c r="U767" s="69"/>
      <c r="V767" s="69"/>
      <c r="W767" s="69"/>
      <c r="X767" s="67"/>
      <c r="Y767" s="67"/>
      <c r="Z767" s="67"/>
      <c r="AA767" s="67"/>
      <c r="AB767" s="67"/>
      <c r="AC767" s="71"/>
      <c r="AD767" s="71"/>
      <c r="AE767" s="71"/>
      <c r="AF767" s="71"/>
      <c r="AG767" s="69"/>
    </row>
    <row r="768" spans="1:33" ht="12.75" customHeight="1" x14ac:dyDescent="0.3">
      <c r="A768" s="67"/>
      <c r="B768" s="68" t="str">
        <f>IFERROR(VLOOKUP(TPI[[#This Row],[Código del Municipio]],[10]!Tabla2[#Data],2,FALSE),"")</f>
        <v/>
      </c>
      <c r="C768" s="69"/>
      <c r="D768" s="69"/>
      <c r="E768" s="67"/>
      <c r="F768" s="69"/>
      <c r="G768" s="67"/>
      <c r="H768" s="69"/>
      <c r="I768" s="67"/>
      <c r="J768" s="67"/>
      <c r="K768" s="68" t="str">
        <f>IFERROR(VLOOKUP(TPI[[#This Row],[Codigo del Sector]],[10]!SEC[#Data],2,FALSE),"")</f>
        <v/>
      </c>
      <c r="L768" s="69"/>
      <c r="M768" s="67"/>
      <c r="N768" s="70" t="str">
        <f>IFERROR(VLOOKUP(TPI[[#This Row],[Código del Programa]],[10]!PROG[#Data],2,FALSE),"")</f>
        <v/>
      </c>
      <c r="O768" s="67"/>
      <c r="P768" s="68" t="str">
        <f>IFERROR(VLOOKUP(TPI[[#This Row],[Codigo Producto]],[10]!PROD[#Data],2,FALSE),"")</f>
        <v/>
      </c>
      <c r="Q768" s="67"/>
      <c r="R768" s="68" t="str">
        <f>IFERROR(VLOOKUP(TPI[[#This Row],[Codigo Indicador de Producto]],[10]!IP[#Data],2,FALSE),"")</f>
        <v/>
      </c>
      <c r="S768" s="69"/>
      <c r="T768" s="69"/>
      <c r="U768" s="69"/>
      <c r="V768" s="69"/>
      <c r="W768" s="69"/>
      <c r="X768" s="67"/>
      <c r="Y768" s="67"/>
      <c r="Z768" s="67"/>
      <c r="AA768" s="67"/>
      <c r="AB768" s="67"/>
      <c r="AC768" s="71"/>
      <c r="AD768" s="71"/>
      <c r="AE768" s="71"/>
      <c r="AF768" s="71"/>
      <c r="AG768" s="69"/>
    </row>
    <row r="769" spans="1:33" ht="12.75" customHeight="1" x14ac:dyDescent="0.3">
      <c r="A769" s="67"/>
      <c r="B769" s="68" t="str">
        <f>IFERROR(VLOOKUP(TPI[[#This Row],[Código del Municipio]],[10]!Tabla2[#Data],2,FALSE),"")</f>
        <v/>
      </c>
      <c r="C769" s="69"/>
      <c r="D769" s="69"/>
      <c r="E769" s="67"/>
      <c r="F769" s="69"/>
      <c r="G769" s="67"/>
      <c r="H769" s="69"/>
      <c r="I769" s="67"/>
      <c r="J769" s="67"/>
      <c r="K769" s="68" t="str">
        <f>IFERROR(VLOOKUP(TPI[[#This Row],[Codigo del Sector]],[10]!SEC[#Data],2,FALSE),"")</f>
        <v/>
      </c>
      <c r="L769" s="69"/>
      <c r="M769" s="67"/>
      <c r="N769" s="70" t="str">
        <f>IFERROR(VLOOKUP(TPI[[#This Row],[Código del Programa]],[10]!PROG[#Data],2,FALSE),"")</f>
        <v/>
      </c>
      <c r="O769" s="67"/>
      <c r="P769" s="68" t="str">
        <f>IFERROR(VLOOKUP(TPI[[#This Row],[Codigo Producto]],[10]!PROD[#Data],2,FALSE),"")</f>
        <v/>
      </c>
      <c r="Q769" s="67"/>
      <c r="R769" s="68" t="str">
        <f>IFERROR(VLOOKUP(TPI[[#This Row],[Codigo Indicador de Producto]],[10]!IP[#Data],2,FALSE),"")</f>
        <v/>
      </c>
      <c r="S769" s="69"/>
      <c r="T769" s="69"/>
      <c r="U769" s="69"/>
      <c r="V769" s="69"/>
      <c r="W769" s="69"/>
      <c r="X769" s="67"/>
      <c r="Y769" s="67"/>
      <c r="Z769" s="67"/>
      <c r="AA769" s="67"/>
      <c r="AB769" s="67"/>
      <c r="AC769" s="71"/>
      <c r="AD769" s="71"/>
      <c r="AE769" s="71"/>
      <c r="AF769" s="71"/>
      <c r="AG769" s="69"/>
    </row>
    <row r="770" spans="1:33" ht="12.75" customHeight="1" x14ac:dyDescent="0.3">
      <c r="A770" s="67"/>
      <c r="B770" s="68" t="str">
        <f>IFERROR(VLOOKUP(TPI[[#This Row],[Código del Municipio]],[10]!Tabla2[#Data],2,FALSE),"")</f>
        <v/>
      </c>
      <c r="C770" s="69"/>
      <c r="D770" s="69"/>
      <c r="E770" s="67"/>
      <c r="F770" s="69"/>
      <c r="G770" s="67"/>
      <c r="H770" s="69"/>
      <c r="I770" s="67"/>
      <c r="J770" s="67"/>
      <c r="K770" s="68" t="str">
        <f>IFERROR(VLOOKUP(TPI[[#This Row],[Codigo del Sector]],[10]!SEC[#Data],2,FALSE),"")</f>
        <v/>
      </c>
      <c r="L770" s="69"/>
      <c r="M770" s="67"/>
      <c r="N770" s="70" t="str">
        <f>IFERROR(VLOOKUP(TPI[[#This Row],[Código del Programa]],[10]!PROG[#Data],2,FALSE),"")</f>
        <v/>
      </c>
      <c r="O770" s="67"/>
      <c r="P770" s="68" t="str">
        <f>IFERROR(VLOOKUP(TPI[[#This Row],[Codigo Producto]],[10]!PROD[#Data],2,FALSE),"")</f>
        <v/>
      </c>
      <c r="Q770" s="67"/>
      <c r="R770" s="68" t="str">
        <f>IFERROR(VLOOKUP(TPI[[#This Row],[Codigo Indicador de Producto]],[10]!IP[#Data],2,FALSE),"")</f>
        <v/>
      </c>
      <c r="S770" s="69"/>
      <c r="T770" s="69"/>
      <c r="U770" s="69"/>
      <c r="V770" s="69"/>
      <c r="W770" s="69"/>
      <c r="X770" s="67"/>
      <c r="Y770" s="67"/>
      <c r="Z770" s="67"/>
      <c r="AA770" s="67"/>
      <c r="AB770" s="67"/>
      <c r="AC770" s="71"/>
      <c r="AD770" s="71"/>
      <c r="AE770" s="71"/>
      <c r="AF770" s="71"/>
      <c r="AG770" s="69"/>
    </row>
    <row r="771" spans="1:33" ht="12.75" customHeight="1" x14ac:dyDescent="0.3">
      <c r="A771" s="67"/>
      <c r="B771" s="68" t="str">
        <f>IFERROR(VLOOKUP(TPI[[#This Row],[Código del Municipio]],[10]!Tabla2[#Data],2,FALSE),"")</f>
        <v/>
      </c>
      <c r="C771" s="69"/>
      <c r="D771" s="69"/>
      <c r="E771" s="67"/>
      <c r="F771" s="69"/>
      <c r="G771" s="67"/>
      <c r="H771" s="69"/>
      <c r="I771" s="67"/>
      <c r="J771" s="67"/>
      <c r="K771" s="68" t="str">
        <f>IFERROR(VLOOKUP(TPI[[#This Row],[Codigo del Sector]],[10]!SEC[#Data],2,FALSE),"")</f>
        <v/>
      </c>
      <c r="L771" s="69"/>
      <c r="M771" s="67"/>
      <c r="N771" s="70" t="str">
        <f>IFERROR(VLOOKUP(TPI[[#This Row],[Código del Programa]],[10]!PROG[#Data],2,FALSE),"")</f>
        <v/>
      </c>
      <c r="O771" s="67"/>
      <c r="P771" s="68" t="str">
        <f>IFERROR(VLOOKUP(TPI[[#This Row],[Codigo Producto]],[10]!PROD[#Data],2,FALSE),"")</f>
        <v/>
      </c>
      <c r="Q771" s="67"/>
      <c r="R771" s="68" t="str">
        <f>IFERROR(VLOOKUP(TPI[[#This Row],[Codigo Indicador de Producto]],[10]!IP[#Data],2,FALSE),"")</f>
        <v/>
      </c>
      <c r="S771" s="69"/>
      <c r="T771" s="69"/>
      <c r="U771" s="69"/>
      <c r="V771" s="69"/>
      <c r="W771" s="69"/>
      <c r="X771" s="67"/>
      <c r="Y771" s="67"/>
      <c r="Z771" s="67"/>
      <c r="AA771" s="67"/>
      <c r="AB771" s="67"/>
      <c r="AC771" s="71"/>
      <c r="AD771" s="71"/>
      <c r="AE771" s="71"/>
      <c r="AF771" s="71"/>
      <c r="AG771" s="69"/>
    </row>
    <row r="772" spans="1:33" ht="12.75" customHeight="1" x14ac:dyDescent="0.3">
      <c r="A772" s="67"/>
      <c r="B772" s="68" t="str">
        <f>IFERROR(VLOOKUP(TPI[[#This Row],[Código del Municipio]],[10]!Tabla2[#Data],2,FALSE),"")</f>
        <v/>
      </c>
      <c r="C772" s="69"/>
      <c r="D772" s="69"/>
      <c r="E772" s="67"/>
      <c r="F772" s="69"/>
      <c r="G772" s="67"/>
      <c r="H772" s="69"/>
      <c r="I772" s="67"/>
      <c r="J772" s="67"/>
      <c r="K772" s="68" t="str">
        <f>IFERROR(VLOOKUP(TPI[[#This Row],[Codigo del Sector]],[10]!SEC[#Data],2,FALSE),"")</f>
        <v/>
      </c>
      <c r="L772" s="69"/>
      <c r="M772" s="67"/>
      <c r="N772" s="70" t="str">
        <f>IFERROR(VLOOKUP(TPI[[#This Row],[Código del Programa]],[10]!PROG[#Data],2,FALSE),"")</f>
        <v/>
      </c>
      <c r="O772" s="67"/>
      <c r="P772" s="68" t="str">
        <f>IFERROR(VLOOKUP(TPI[[#This Row],[Codigo Producto]],[10]!PROD[#Data],2,FALSE),"")</f>
        <v/>
      </c>
      <c r="Q772" s="67"/>
      <c r="R772" s="68" t="str">
        <f>IFERROR(VLOOKUP(TPI[[#This Row],[Codigo Indicador de Producto]],[10]!IP[#Data],2,FALSE),"")</f>
        <v/>
      </c>
      <c r="S772" s="69"/>
      <c r="T772" s="69"/>
      <c r="U772" s="69"/>
      <c r="V772" s="69"/>
      <c r="W772" s="69"/>
      <c r="X772" s="67"/>
      <c r="Y772" s="67"/>
      <c r="Z772" s="67"/>
      <c r="AA772" s="67"/>
      <c r="AB772" s="67"/>
      <c r="AC772" s="71"/>
      <c r="AD772" s="71"/>
      <c r="AE772" s="71"/>
      <c r="AF772" s="71"/>
      <c r="AG772" s="69"/>
    </row>
    <row r="773" spans="1:33" ht="12.75" customHeight="1" x14ac:dyDescent="0.3">
      <c r="A773" s="67"/>
      <c r="B773" s="68" t="str">
        <f>IFERROR(VLOOKUP(TPI[[#This Row],[Código del Municipio]],[10]!Tabla2[#Data],2,FALSE),"")</f>
        <v/>
      </c>
      <c r="C773" s="69"/>
      <c r="D773" s="69"/>
      <c r="E773" s="67"/>
      <c r="F773" s="69"/>
      <c r="G773" s="67"/>
      <c r="H773" s="69"/>
      <c r="I773" s="67"/>
      <c r="J773" s="67"/>
      <c r="K773" s="68" t="str">
        <f>IFERROR(VLOOKUP(TPI[[#This Row],[Codigo del Sector]],[10]!SEC[#Data],2,FALSE),"")</f>
        <v/>
      </c>
      <c r="L773" s="69"/>
      <c r="M773" s="67"/>
      <c r="N773" s="70" t="str">
        <f>IFERROR(VLOOKUP(TPI[[#This Row],[Código del Programa]],[10]!PROG[#Data],2,FALSE),"")</f>
        <v/>
      </c>
      <c r="O773" s="67"/>
      <c r="P773" s="68" t="str">
        <f>IFERROR(VLOOKUP(TPI[[#This Row],[Codigo Producto]],[10]!PROD[#Data],2,FALSE),"")</f>
        <v/>
      </c>
      <c r="Q773" s="67"/>
      <c r="R773" s="68" t="str">
        <f>IFERROR(VLOOKUP(TPI[[#This Row],[Codigo Indicador de Producto]],[10]!IP[#Data],2,FALSE),"")</f>
        <v/>
      </c>
      <c r="S773" s="69"/>
      <c r="T773" s="69"/>
      <c r="U773" s="69"/>
      <c r="V773" s="69"/>
      <c r="W773" s="69"/>
      <c r="X773" s="67"/>
      <c r="Y773" s="67"/>
      <c r="Z773" s="67"/>
      <c r="AA773" s="67"/>
      <c r="AB773" s="67"/>
      <c r="AC773" s="71"/>
      <c r="AD773" s="71"/>
      <c r="AE773" s="71"/>
      <c r="AF773" s="71"/>
      <c r="AG773" s="69"/>
    </row>
    <row r="774" spans="1:33" ht="12.75" customHeight="1" x14ac:dyDescent="0.3">
      <c r="A774" s="67"/>
      <c r="B774" s="68" t="str">
        <f>IFERROR(VLOOKUP(TPI[[#This Row],[Código del Municipio]],[10]!Tabla2[#Data],2,FALSE),"")</f>
        <v/>
      </c>
      <c r="C774" s="69"/>
      <c r="D774" s="69"/>
      <c r="E774" s="67"/>
      <c r="F774" s="69"/>
      <c r="G774" s="67"/>
      <c r="H774" s="69"/>
      <c r="I774" s="67"/>
      <c r="J774" s="67"/>
      <c r="K774" s="68" t="str">
        <f>IFERROR(VLOOKUP(TPI[[#This Row],[Codigo del Sector]],[10]!SEC[#Data],2,FALSE),"")</f>
        <v/>
      </c>
      <c r="L774" s="69"/>
      <c r="M774" s="67"/>
      <c r="N774" s="70" t="str">
        <f>IFERROR(VLOOKUP(TPI[[#This Row],[Código del Programa]],[10]!PROG[#Data],2,FALSE),"")</f>
        <v/>
      </c>
      <c r="O774" s="67"/>
      <c r="P774" s="68" t="str">
        <f>IFERROR(VLOOKUP(TPI[[#This Row],[Codigo Producto]],[10]!PROD[#Data],2,FALSE),"")</f>
        <v/>
      </c>
      <c r="Q774" s="67"/>
      <c r="R774" s="68" t="str">
        <f>IFERROR(VLOOKUP(TPI[[#This Row],[Codigo Indicador de Producto]],[10]!IP[#Data],2,FALSE),"")</f>
        <v/>
      </c>
      <c r="S774" s="69"/>
      <c r="T774" s="69"/>
      <c r="U774" s="69"/>
      <c r="V774" s="69"/>
      <c r="W774" s="69"/>
      <c r="X774" s="67"/>
      <c r="Y774" s="67"/>
      <c r="Z774" s="67"/>
      <c r="AA774" s="67"/>
      <c r="AB774" s="67"/>
      <c r="AC774" s="71"/>
      <c r="AD774" s="71"/>
      <c r="AE774" s="71"/>
      <c r="AF774" s="71"/>
      <c r="AG774" s="69"/>
    </row>
    <row r="775" spans="1:33" ht="12.75" customHeight="1" x14ac:dyDescent="0.3">
      <c r="A775" s="67"/>
      <c r="B775" s="68" t="str">
        <f>IFERROR(VLOOKUP(TPI[[#This Row],[Código del Municipio]],[10]!Tabla2[#Data],2,FALSE),"")</f>
        <v/>
      </c>
      <c r="C775" s="69"/>
      <c r="D775" s="69"/>
      <c r="E775" s="67"/>
      <c r="F775" s="69"/>
      <c r="G775" s="67"/>
      <c r="H775" s="69"/>
      <c r="I775" s="67"/>
      <c r="J775" s="67"/>
      <c r="K775" s="68" t="str">
        <f>IFERROR(VLOOKUP(TPI[[#This Row],[Codigo del Sector]],[10]!SEC[#Data],2,FALSE),"")</f>
        <v/>
      </c>
      <c r="L775" s="69"/>
      <c r="M775" s="67"/>
      <c r="N775" s="70" t="str">
        <f>IFERROR(VLOOKUP(TPI[[#This Row],[Código del Programa]],[10]!PROG[#Data],2,FALSE),"")</f>
        <v/>
      </c>
      <c r="O775" s="67"/>
      <c r="P775" s="68" t="str">
        <f>IFERROR(VLOOKUP(TPI[[#This Row],[Codigo Producto]],[10]!PROD[#Data],2,FALSE),"")</f>
        <v/>
      </c>
      <c r="Q775" s="67"/>
      <c r="R775" s="68" t="str">
        <f>IFERROR(VLOOKUP(TPI[[#This Row],[Codigo Indicador de Producto]],[10]!IP[#Data],2,FALSE),"")</f>
        <v/>
      </c>
      <c r="S775" s="69"/>
      <c r="T775" s="69"/>
      <c r="U775" s="69"/>
      <c r="V775" s="69"/>
      <c r="W775" s="69"/>
      <c r="X775" s="67"/>
      <c r="Y775" s="67"/>
      <c r="Z775" s="67"/>
      <c r="AA775" s="67"/>
      <c r="AB775" s="67"/>
      <c r="AC775" s="71"/>
      <c r="AD775" s="71"/>
      <c r="AE775" s="71"/>
      <c r="AF775" s="71"/>
      <c r="AG775" s="69"/>
    </row>
    <row r="776" spans="1:33" ht="12.75" customHeight="1" x14ac:dyDescent="0.3">
      <c r="A776" s="67"/>
      <c r="B776" s="68" t="str">
        <f>IFERROR(VLOOKUP(TPI[[#This Row],[Código del Municipio]],[10]!Tabla2[#Data],2,FALSE),"")</f>
        <v/>
      </c>
      <c r="C776" s="69"/>
      <c r="D776" s="69"/>
      <c r="E776" s="67"/>
      <c r="F776" s="69"/>
      <c r="G776" s="67"/>
      <c r="H776" s="69"/>
      <c r="I776" s="67"/>
      <c r="J776" s="67"/>
      <c r="K776" s="68" t="str">
        <f>IFERROR(VLOOKUP(TPI[[#This Row],[Codigo del Sector]],[10]!SEC[#Data],2,FALSE),"")</f>
        <v/>
      </c>
      <c r="L776" s="69"/>
      <c r="M776" s="67"/>
      <c r="N776" s="70" t="str">
        <f>IFERROR(VLOOKUP(TPI[[#This Row],[Código del Programa]],[10]!PROG[#Data],2,FALSE),"")</f>
        <v/>
      </c>
      <c r="O776" s="67"/>
      <c r="P776" s="68" t="str">
        <f>IFERROR(VLOOKUP(TPI[[#This Row],[Codigo Producto]],[10]!PROD[#Data],2,FALSE),"")</f>
        <v/>
      </c>
      <c r="Q776" s="67"/>
      <c r="R776" s="68" t="str">
        <f>IFERROR(VLOOKUP(TPI[[#This Row],[Codigo Indicador de Producto]],[10]!IP[#Data],2,FALSE),"")</f>
        <v/>
      </c>
      <c r="S776" s="69"/>
      <c r="T776" s="69"/>
      <c r="U776" s="69"/>
      <c r="V776" s="69"/>
      <c r="W776" s="69"/>
      <c r="X776" s="67"/>
      <c r="Y776" s="67"/>
      <c r="Z776" s="67"/>
      <c r="AA776" s="67"/>
      <c r="AB776" s="67"/>
      <c r="AC776" s="71"/>
      <c r="AD776" s="71"/>
      <c r="AE776" s="71"/>
      <c r="AF776" s="71"/>
      <c r="AG776" s="69"/>
    </row>
    <row r="777" spans="1:33" ht="12.75" customHeight="1" x14ac:dyDescent="0.3">
      <c r="A777" s="67"/>
      <c r="B777" s="68" t="str">
        <f>IFERROR(VLOOKUP(TPI[[#This Row],[Código del Municipio]],[10]!Tabla2[#Data],2,FALSE),"")</f>
        <v/>
      </c>
      <c r="C777" s="69"/>
      <c r="D777" s="69"/>
      <c r="E777" s="67"/>
      <c r="F777" s="69"/>
      <c r="G777" s="67"/>
      <c r="H777" s="69"/>
      <c r="I777" s="67"/>
      <c r="J777" s="67"/>
      <c r="K777" s="68" t="str">
        <f>IFERROR(VLOOKUP(TPI[[#This Row],[Codigo del Sector]],[10]!SEC[#Data],2,FALSE),"")</f>
        <v/>
      </c>
      <c r="L777" s="69"/>
      <c r="M777" s="67"/>
      <c r="N777" s="70" t="str">
        <f>IFERROR(VLOOKUP(TPI[[#This Row],[Código del Programa]],[10]!PROG[#Data],2,FALSE),"")</f>
        <v/>
      </c>
      <c r="O777" s="67"/>
      <c r="P777" s="68" t="str">
        <f>IFERROR(VLOOKUP(TPI[[#This Row],[Codigo Producto]],[10]!PROD[#Data],2,FALSE),"")</f>
        <v/>
      </c>
      <c r="Q777" s="67"/>
      <c r="R777" s="68" t="str">
        <f>IFERROR(VLOOKUP(TPI[[#This Row],[Codigo Indicador de Producto]],[10]!IP[#Data],2,FALSE),"")</f>
        <v/>
      </c>
      <c r="S777" s="69"/>
      <c r="T777" s="69"/>
      <c r="U777" s="69"/>
      <c r="V777" s="69"/>
      <c r="W777" s="69"/>
      <c r="X777" s="67"/>
      <c r="Y777" s="67"/>
      <c r="Z777" s="67"/>
      <c r="AA777" s="67"/>
      <c r="AB777" s="67"/>
      <c r="AC777" s="71"/>
      <c r="AD777" s="71"/>
      <c r="AE777" s="71"/>
      <c r="AF777" s="71"/>
      <c r="AG777" s="69"/>
    </row>
    <row r="778" spans="1:33" ht="12.75" customHeight="1" x14ac:dyDescent="0.3">
      <c r="A778" s="67"/>
      <c r="B778" s="68" t="str">
        <f>IFERROR(VLOOKUP(TPI[[#This Row],[Código del Municipio]],[10]!Tabla2[#Data],2,FALSE),"")</f>
        <v/>
      </c>
      <c r="C778" s="69"/>
      <c r="D778" s="69"/>
      <c r="E778" s="67"/>
      <c r="F778" s="69"/>
      <c r="G778" s="67"/>
      <c r="H778" s="69"/>
      <c r="I778" s="67"/>
      <c r="J778" s="67"/>
      <c r="K778" s="68" t="str">
        <f>IFERROR(VLOOKUP(TPI[[#This Row],[Codigo del Sector]],[10]!SEC[#Data],2,FALSE),"")</f>
        <v/>
      </c>
      <c r="L778" s="69"/>
      <c r="M778" s="67"/>
      <c r="N778" s="70" t="str">
        <f>IFERROR(VLOOKUP(TPI[[#This Row],[Código del Programa]],[10]!PROG[#Data],2,FALSE),"")</f>
        <v/>
      </c>
      <c r="O778" s="67"/>
      <c r="P778" s="68" t="str">
        <f>IFERROR(VLOOKUP(TPI[[#This Row],[Codigo Producto]],[10]!PROD[#Data],2,FALSE),"")</f>
        <v/>
      </c>
      <c r="Q778" s="67"/>
      <c r="R778" s="68" t="str">
        <f>IFERROR(VLOOKUP(TPI[[#This Row],[Codigo Indicador de Producto]],[10]!IP[#Data],2,FALSE),"")</f>
        <v/>
      </c>
      <c r="S778" s="69"/>
      <c r="T778" s="69"/>
      <c r="U778" s="69"/>
      <c r="V778" s="69"/>
      <c r="W778" s="69"/>
      <c r="X778" s="67"/>
      <c r="Y778" s="67"/>
      <c r="Z778" s="67"/>
      <c r="AA778" s="67"/>
      <c r="AB778" s="67"/>
      <c r="AC778" s="71"/>
      <c r="AD778" s="71"/>
      <c r="AE778" s="71"/>
      <c r="AF778" s="71"/>
      <c r="AG778" s="69"/>
    </row>
    <row r="779" spans="1:33" ht="12.75" customHeight="1" x14ac:dyDescent="0.3">
      <c r="A779" s="67"/>
      <c r="B779" s="68" t="str">
        <f>IFERROR(VLOOKUP(TPI[[#This Row],[Código del Municipio]],[10]!Tabla2[#Data],2,FALSE),"")</f>
        <v/>
      </c>
      <c r="C779" s="69"/>
      <c r="D779" s="69"/>
      <c r="E779" s="67"/>
      <c r="F779" s="69"/>
      <c r="G779" s="67"/>
      <c r="H779" s="69"/>
      <c r="I779" s="67"/>
      <c r="J779" s="67"/>
      <c r="K779" s="68" t="str">
        <f>IFERROR(VLOOKUP(TPI[[#This Row],[Codigo del Sector]],[10]!SEC[#Data],2,FALSE),"")</f>
        <v/>
      </c>
      <c r="L779" s="69"/>
      <c r="M779" s="67"/>
      <c r="N779" s="70" t="str">
        <f>IFERROR(VLOOKUP(TPI[[#This Row],[Código del Programa]],[10]!PROG[#Data],2,FALSE),"")</f>
        <v/>
      </c>
      <c r="O779" s="67"/>
      <c r="P779" s="68" t="str">
        <f>IFERROR(VLOOKUP(TPI[[#This Row],[Codigo Producto]],[10]!PROD[#Data],2,FALSE),"")</f>
        <v/>
      </c>
      <c r="Q779" s="67"/>
      <c r="R779" s="68" t="str">
        <f>IFERROR(VLOOKUP(TPI[[#This Row],[Codigo Indicador de Producto]],[10]!IP[#Data],2,FALSE),"")</f>
        <v/>
      </c>
      <c r="S779" s="69"/>
      <c r="T779" s="69"/>
      <c r="U779" s="69"/>
      <c r="V779" s="69"/>
      <c r="W779" s="69"/>
      <c r="X779" s="67"/>
      <c r="Y779" s="67"/>
      <c r="Z779" s="67"/>
      <c r="AA779" s="67"/>
      <c r="AB779" s="67"/>
      <c r="AC779" s="71"/>
      <c r="AD779" s="71"/>
      <c r="AE779" s="71"/>
      <c r="AF779" s="71"/>
      <c r="AG779" s="69"/>
    </row>
    <row r="780" spans="1:33" ht="12.75" customHeight="1" x14ac:dyDescent="0.3">
      <c r="A780" s="67"/>
      <c r="B780" s="68" t="str">
        <f>IFERROR(VLOOKUP(TPI[[#This Row],[Código del Municipio]],[10]!Tabla2[#Data],2,FALSE),"")</f>
        <v/>
      </c>
      <c r="C780" s="69"/>
      <c r="D780" s="69"/>
      <c r="E780" s="67"/>
      <c r="F780" s="69"/>
      <c r="G780" s="67"/>
      <c r="H780" s="69"/>
      <c r="I780" s="67"/>
      <c r="J780" s="67"/>
      <c r="K780" s="68" t="str">
        <f>IFERROR(VLOOKUP(TPI[[#This Row],[Codigo del Sector]],[10]!SEC[#Data],2,FALSE),"")</f>
        <v/>
      </c>
      <c r="L780" s="69"/>
      <c r="M780" s="67"/>
      <c r="N780" s="70" t="str">
        <f>IFERROR(VLOOKUP(TPI[[#This Row],[Código del Programa]],[10]!PROG[#Data],2,FALSE),"")</f>
        <v/>
      </c>
      <c r="O780" s="67"/>
      <c r="P780" s="68" t="str">
        <f>IFERROR(VLOOKUP(TPI[[#This Row],[Codigo Producto]],[10]!PROD[#Data],2,FALSE),"")</f>
        <v/>
      </c>
      <c r="Q780" s="67"/>
      <c r="R780" s="68" t="str">
        <f>IFERROR(VLOOKUP(TPI[[#This Row],[Codigo Indicador de Producto]],[10]!IP[#Data],2,FALSE),"")</f>
        <v/>
      </c>
      <c r="S780" s="69"/>
      <c r="T780" s="69"/>
      <c r="U780" s="69"/>
      <c r="V780" s="69"/>
      <c r="W780" s="69"/>
      <c r="X780" s="67"/>
      <c r="Y780" s="67"/>
      <c r="Z780" s="67"/>
      <c r="AA780" s="67"/>
      <c r="AB780" s="67"/>
      <c r="AC780" s="71"/>
      <c r="AD780" s="71"/>
      <c r="AE780" s="71"/>
      <c r="AF780" s="71"/>
      <c r="AG780" s="69"/>
    </row>
    <row r="781" spans="1:33" ht="12.75" customHeight="1" x14ac:dyDescent="0.3">
      <c r="A781" s="67"/>
      <c r="B781" s="68" t="str">
        <f>IFERROR(VLOOKUP(TPI[[#This Row],[Código del Municipio]],[10]!Tabla2[#Data],2,FALSE),"")</f>
        <v/>
      </c>
      <c r="C781" s="69"/>
      <c r="D781" s="69"/>
      <c r="E781" s="67"/>
      <c r="F781" s="69"/>
      <c r="G781" s="67"/>
      <c r="H781" s="69"/>
      <c r="I781" s="67"/>
      <c r="J781" s="67"/>
      <c r="K781" s="68" t="str">
        <f>IFERROR(VLOOKUP(TPI[[#This Row],[Codigo del Sector]],[10]!SEC[#Data],2,FALSE),"")</f>
        <v/>
      </c>
      <c r="L781" s="69"/>
      <c r="M781" s="67"/>
      <c r="N781" s="70" t="str">
        <f>IFERROR(VLOOKUP(TPI[[#This Row],[Código del Programa]],[10]!PROG[#Data],2,FALSE),"")</f>
        <v/>
      </c>
      <c r="O781" s="67"/>
      <c r="P781" s="68" t="str">
        <f>IFERROR(VLOOKUP(TPI[[#This Row],[Codigo Producto]],[10]!PROD[#Data],2,FALSE),"")</f>
        <v/>
      </c>
      <c r="Q781" s="67"/>
      <c r="R781" s="68" t="str">
        <f>IFERROR(VLOOKUP(TPI[[#This Row],[Codigo Indicador de Producto]],[10]!IP[#Data],2,FALSE),"")</f>
        <v/>
      </c>
      <c r="S781" s="69"/>
      <c r="T781" s="69"/>
      <c r="U781" s="69"/>
      <c r="V781" s="69"/>
      <c r="W781" s="69"/>
      <c r="X781" s="67"/>
      <c r="Y781" s="67"/>
      <c r="Z781" s="67"/>
      <c r="AA781" s="67"/>
      <c r="AB781" s="67"/>
      <c r="AC781" s="71"/>
      <c r="AD781" s="71"/>
      <c r="AE781" s="71"/>
      <c r="AF781" s="71"/>
      <c r="AG781" s="69"/>
    </row>
    <row r="782" spans="1:33" ht="12.75" customHeight="1" x14ac:dyDescent="0.3">
      <c r="A782" s="67"/>
      <c r="B782" s="68" t="str">
        <f>IFERROR(VLOOKUP(TPI[[#This Row],[Código del Municipio]],[10]!Tabla2[#Data],2,FALSE),"")</f>
        <v/>
      </c>
      <c r="C782" s="69"/>
      <c r="D782" s="69"/>
      <c r="E782" s="67"/>
      <c r="F782" s="69"/>
      <c r="G782" s="67"/>
      <c r="H782" s="69"/>
      <c r="I782" s="67"/>
      <c r="J782" s="67"/>
      <c r="K782" s="68" t="str">
        <f>IFERROR(VLOOKUP(TPI[[#This Row],[Codigo del Sector]],[10]!SEC[#Data],2,FALSE),"")</f>
        <v/>
      </c>
      <c r="L782" s="69"/>
      <c r="M782" s="67"/>
      <c r="N782" s="70" t="str">
        <f>IFERROR(VLOOKUP(TPI[[#This Row],[Código del Programa]],[10]!PROG[#Data],2,FALSE),"")</f>
        <v/>
      </c>
      <c r="O782" s="67"/>
      <c r="P782" s="68" t="str">
        <f>IFERROR(VLOOKUP(TPI[[#This Row],[Codigo Producto]],[10]!PROD[#Data],2,FALSE),"")</f>
        <v/>
      </c>
      <c r="Q782" s="67"/>
      <c r="R782" s="68" t="str">
        <f>IFERROR(VLOOKUP(TPI[[#This Row],[Codigo Indicador de Producto]],[10]!IP[#Data],2,FALSE),"")</f>
        <v/>
      </c>
      <c r="S782" s="69"/>
      <c r="T782" s="69"/>
      <c r="U782" s="69"/>
      <c r="V782" s="69"/>
      <c r="W782" s="69"/>
      <c r="X782" s="67"/>
      <c r="Y782" s="67"/>
      <c r="Z782" s="67"/>
      <c r="AA782" s="67"/>
      <c r="AB782" s="67"/>
      <c r="AC782" s="71"/>
      <c r="AD782" s="71"/>
      <c r="AE782" s="71"/>
      <c r="AF782" s="71"/>
      <c r="AG782" s="69"/>
    </row>
    <row r="783" spans="1:33" ht="12.75" customHeight="1" x14ac:dyDescent="0.3">
      <c r="A783" s="67"/>
      <c r="B783" s="68" t="str">
        <f>IFERROR(VLOOKUP(TPI[[#This Row],[Código del Municipio]],[10]!Tabla2[#Data],2,FALSE),"")</f>
        <v/>
      </c>
      <c r="C783" s="69"/>
      <c r="D783" s="69"/>
      <c r="E783" s="67"/>
      <c r="F783" s="69"/>
      <c r="G783" s="67"/>
      <c r="H783" s="69"/>
      <c r="I783" s="67"/>
      <c r="J783" s="67"/>
      <c r="K783" s="68" t="str">
        <f>IFERROR(VLOOKUP(TPI[[#This Row],[Codigo del Sector]],[10]!SEC[#Data],2,FALSE),"")</f>
        <v/>
      </c>
      <c r="L783" s="69"/>
      <c r="M783" s="67"/>
      <c r="N783" s="70" t="str">
        <f>IFERROR(VLOOKUP(TPI[[#This Row],[Código del Programa]],[10]!PROG[#Data],2,FALSE),"")</f>
        <v/>
      </c>
      <c r="O783" s="67"/>
      <c r="P783" s="68" t="str">
        <f>IFERROR(VLOOKUP(TPI[[#This Row],[Codigo Producto]],[10]!PROD[#Data],2,FALSE),"")</f>
        <v/>
      </c>
      <c r="Q783" s="67"/>
      <c r="R783" s="68" t="str">
        <f>IFERROR(VLOOKUP(TPI[[#This Row],[Codigo Indicador de Producto]],[10]!IP[#Data],2,FALSE),"")</f>
        <v/>
      </c>
      <c r="S783" s="69"/>
      <c r="T783" s="69"/>
      <c r="U783" s="69"/>
      <c r="V783" s="69"/>
      <c r="W783" s="69"/>
      <c r="X783" s="67"/>
      <c r="Y783" s="67"/>
      <c r="Z783" s="67"/>
      <c r="AA783" s="67"/>
      <c r="AB783" s="67"/>
      <c r="AC783" s="71"/>
      <c r="AD783" s="71"/>
      <c r="AE783" s="71"/>
      <c r="AF783" s="71"/>
      <c r="AG783" s="69"/>
    </row>
    <row r="784" spans="1:33" ht="12.75" customHeight="1" x14ac:dyDescent="0.3">
      <c r="A784" s="67"/>
      <c r="B784" s="68" t="str">
        <f>IFERROR(VLOOKUP(TPI[[#This Row],[Código del Municipio]],[10]!Tabla2[#Data],2,FALSE),"")</f>
        <v/>
      </c>
      <c r="C784" s="69"/>
      <c r="D784" s="69"/>
      <c r="E784" s="67"/>
      <c r="F784" s="69"/>
      <c r="G784" s="67"/>
      <c r="H784" s="69"/>
      <c r="I784" s="67"/>
      <c r="J784" s="67"/>
      <c r="K784" s="68" t="str">
        <f>IFERROR(VLOOKUP(TPI[[#This Row],[Codigo del Sector]],[10]!SEC[#Data],2,FALSE),"")</f>
        <v/>
      </c>
      <c r="L784" s="69"/>
      <c r="M784" s="67"/>
      <c r="N784" s="70" t="str">
        <f>IFERROR(VLOOKUP(TPI[[#This Row],[Código del Programa]],[10]!PROG[#Data],2,FALSE),"")</f>
        <v/>
      </c>
      <c r="O784" s="67"/>
      <c r="P784" s="68" t="str">
        <f>IFERROR(VLOOKUP(TPI[[#This Row],[Codigo Producto]],[10]!PROD[#Data],2,FALSE),"")</f>
        <v/>
      </c>
      <c r="Q784" s="67"/>
      <c r="R784" s="68" t="str">
        <f>IFERROR(VLOOKUP(TPI[[#This Row],[Codigo Indicador de Producto]],[10]!IP[#Data],2,FALSE),"")</f>
        <v/>
      </c>
      <c r="S784" s="69"/>
      <c r="T784" s="69"/>
      <c r="U784" s="69"/>
      <c r="V784" s="69"/>
      <c r="W784" s="69"/>
      <c r="X784" s="67"/>
      <c r="Y784" s="67"/>
      <c r="Z784" s="67"/>
      <c r="AA784" s="67"/>
      <c r="AB784" s="67"/>
      <c r="AC784" s="71"/>
      <c r="AD784" s="71"/>
      <c r="AE784" s="71"/>
      <c r="AF784" s="71"/>
      <c r="AG784" s="69"/>
    </row>
    <row r="785" spans="1:33" ht="12.75" customHeight="1" x14ac:dyDescent="0.3">
      <c r="A785" s="67"/>
      <c r="B785" s="68" t="str">
        <f>IFERROR(VLOOKUP(TPI[[#This Row],[Código del Municipio]],[10]!Tabla2[#Data],2,FALSE),"")</f>
        <v/>
      </c>
      <c r="C785" s="69"/>
      <c r="D785" s="69"/>
      <c r="E785" s="67"/>
      <c r="F785" s="69"/>
      <c r="G785" s="67"/>
      <c r="H785" s="69"/>
      <c r="I785" s="67"/>
      <c r="J785" s="67"/>
      <c r="K785" s="68" t="str">
        <f>IFERROR(VLOOKUP(TPI[[#This Row],[Codigo del Sector]],[10]!SEC[#Data],2,FALSE),"")</f>
        <v/>
      </c>
      <c r="L785" s="69"/>
      <c r="M785" s="67"/>
      <c r="N785" s="70" t="str">
        <f>IFERROR(VLOOKUP(TPI[[#This Row],[Código del Programa]],[10]!PROG[#Data],2,FALSE),"")</f>
        <v/>
      </c>
      <c r="O785" s="67"/>
      <c r="P785" s="68" t="str">
        <f>IFERROR(VLOOKUP(TPI[[#This Row],[Codigo Producto]],[10]!PROD[#Data],2,FALSE),"")</f>
        <v/>
      </c>
      <c r="Q785" s="67"/>
      <c r="R785" s="68" t="str">
        <f>IFERROR(VLOOKUP(TPI[[#This Row],[Codigo Indicador de Producto]],[10]!IP[#Data],2,FALSE),"")</f>
        <v/>
      </c>
      <c r="S785" s="69"/>
      <c r="T785" s="69"/>
      <c r="U785" s="69"/>
      <c r="V785" s="69"/>
      <c r="W785" s="69"/>
      <c r="X785" s="67"/>
      <c r="Y785" s="67"/>
      <c r="Z785" s="67"/>
      <c r="AA785" s="67"/>
      <c r="AB785" s="67"/>
      <c r="AC785" s="71"/>
      <c r="AD785" s="71"/>
      <c r="AE785" s="71"/>
      <c r="AF785" s="71"/>
      <c r="AG785" s="69"/>
    </row>
    <row r="786" spans="1:33" ht="12.75" customHeight="1" x14ac:dyDescent="0.3">
      <c r="A786" s="67"/>
      <c r="B786" s="68" t="str">
        <f>IFERROR(VLOOKUP(TPI[[#This Row],[Código del Municipio]],[10]!Tabla2[#Data],2,FALSE),"")</f>
        <v/>
      </c>
      <c r="C786" s="69"/>
      <c r="D786" s="69"/>
      <c r="E786" s="67"/>
      <c r="F786" s="69"/>
      <c r="G786" s="67"/>
      <c r="H786" s="69"/>
      <c r="I786" s="67"/>
      <c r="J786" s="67"/>
      <c r="K786" s="68" t="str">
        <f>IFERROR(VLOOKUP(TPI[[#This Row],[Codigo del Sector]],[10]!SEC[#Data],2,FALSE),"")</f>
        <v/>
      </c>
      <c r="L786" s="69"/>
      <c r="M786" s="67"/>
      <c r="N786" s="70" t="str">
        <f>IFERROR(VLOOKUP(TPI[[#This Row],[Código del Programa]],[10]!PROG[#Data],2,FALSE),"")</f>
        <v/>
      </c>
      <c r="O786" s="67"/>
      <c r="P786" s="68" t="str">
        <f>IFERROR(VLOOKUP(TPI[[#This Row],[Codigo Producto]],[10]!PROD[#Data],2,FALSE),"")</f>
        <v/>
      </c>
      <c r="Q786" s="67"/>
      <c r="R786" s="68" t="str">
        <f>IFERROR(VLOOKUP(TPI[[#This Row],[Codigo Indicador de Producto]],[10]!IP[#Data],2,FALSE),"")</f>
        <v/>
      </c>
      <c r="S786" s="69"/>
      <c r="T786" s="69"/>
      <c r="U786" s="69"/>
      <c r="V786" s="69"/>
      <c r="W786" s="69"/>
      <c r="X786" s="67"/>
      <c r="Y786" s="67"/>
      <c r="Z786" s="67"/>
      <c r="AA786" s="67"/>
      <c r="AB786" s="67"/>
      <c r="AC786" s="71"/>
      <c r="AD786" s="71"/>
      <c r="AE786" s="71"/>
      <c r="AF786" s="71"/>
      <c r="AG786" s="69"/>
    </row>
    <row r="787" spans="1:33" ht="12.75" customHeight="1" x14ac:dyDescent="0.3">
      <c r="A787" s="67"/>
      <c r="B787" s="68" t="str">
        <f>IFERROR(VLOOKUP(TPI[[#This Row],[Código del Municipio]],[10]!Tabla2[#Data],2,FALSE),"")</f>
        <v/>
      </c>
      <c r="C787" s="69"/>
      <c r="D787" s="69"/>
      <c r="E787" s="67"/>
      <c r="F787" s="69"/>
      <c r="G787" s="67"/>
      <c r="H787" s="69"/>
      <c r="I787" s="67"/>
      <c r="J787" s="67"/>
      <c r="K787" s="68" t="str">
        <f>IFERROR(VLOOKUP(TPI[[#This Row],[Codigo del Sector]],[10]!SEC[#Data],2,FALSE),"")</f>
        <v/>
      </c>
      <c r="L787" s="69"/>
      <c r="M787" s="67"/>
      <c r="N787" s="70" t="str">
        <f>IFERROR(VLOOKUP(TPI[[#This Row],[Código del Programa]],[10]!PROG[#Data],2,FALSE),"")</f>
        <v/>
      </c>
      <c r="O787" s="67"/>
      <c r="P787" s="68" t="str">
        <f>IFERROR(VLOOKUP(TPI[[#This Row],[Codigo Producto]],[10]!PROD[#Data],2,FALSE),"")</f>
        <v/>
      </c>
      <c r="Q787" s="67"/>
      <c r="R787" s="68" t="str">
        <f>IFERROR(VLOOKUP(TPI[[#This Row],[Codigo Indicador de Producto]],[10]!IP[#Data],2,FALSE),"")</f>
        <v/>
      </c>
      <c r="S787" s="69"/>
      <c r="T787" s="69"/>
      <c r="U787" s="69"/>
      <c r="V787" s="69"/>
      <c r="W787" s="69"/>
      <c r="X787" s="67"/>
      <c r="Y787" s="67"/>
      <c r="Z787" s="67"/>
      <c r="AA787" s="67"/>
      <c r="AB787" s="67"/>
      <c r="AC787" s="71"/>
      <c r="AD787" s="71"/>
      <c r="AE787" s="71"/>
      <c r="AF787" s="71"/>
      <c r="AG787" s="69"/>
    </row>
    <row r="788" spans="1:33" ht="12.75" customHeight="1" x14ac:dyDescent="0.3">
      <c r="A788" s="67"/>
      <c r="B788" s="68" t="str">
        <f>IFERROR(VLOOKUP(TPI[[#This Row],[Código del Municipio]],[10]!Tabla2[#Data],2,FALSE),"")</f>
        <v/>
      </c>
      <c r="C788" s="69"/>
      <c r="D788" s="69"/>
      <c r="E788" s="67"/>
      <c r="F788" s="69"/>
      <c r="G788" s="67"/>
      <c r="H788" s="69"/>
      <c r="I788" s="67"/>
      <c r="J788" s="67"/>
      <c r="K788" s="68" t="str">
        <f>IFERROR(VLOOKUP(TPI[[#This Row],[Codigo del Sector]],[10]!SEC[#Data],2,FALSE),"")</f>
        <v/>
      </c>
      <c r="L788" s="69"/>
      <c r="M788" s="67"/>
      <c r="N788" s="70" t="str">
        <f>IFERROR(VLOOKUP(TPI[[#This Row],[Código del Programa]],[10]!PROG[#Data],2,FALSE),"")</f>
        <v/>
      </c>
      <c r="O788" s="67"/>
      <c r="P788" s="68" t="str">
        <f>IFERROR(VLOOKUP(TPI[[#This Row],[Codigo Producto]],[10]!PROD[#Data],2,FALSE),"")</f>
        <v/>
      </c>
      <c r="Q788" s="67"/>
      <c r="R788" s="68" t="str">
        <f>IFERROR(VLOOKUP(TPI[[#This Row],[Codigo Indicador de Producto]],[10]!IP[#Data],2,FALSE),"")</f>
        <v/>
      </c>
      <c r="S788" s="69"/>
      <c r="T788" s="69"/>
      <c r="U788" s="69"/>
      <c r="V788" s="69"/>
      <c r="W788" s="69"/>
      <c r="X788" s="67"/>
      <c r="Y788" s="67"/>
      <c r="Z788" s="67"/>
      <c r="AA788" s="67"/>
      <c r="AB788" s="67"/>
      <c r="AC788" s="71"/>
      <c r="AD788" s="71"/>
      <c r="AE788" s="71"/>
      <c r="AF788" s="71"/>
      <c r="AG788" s="69"/>
    </row>
    <row r="789" spans="1:33" ht="12.75" customHeight="1" x14ac:dyDescent="0.3">
      <c r="A789" s="67"/>
      <c r="B789" s="68" t="str">
        <f>IFERROR(VLOOKUP(TPI[[#This Row],[Código del Municipio]],[10]!Tabla2[#Data],2,FALSE),"")</f>
        <v/>
      </c>
      <c r="C789" s="69"/>
      <c r="D789" s="69"/>
      <c r="E789" s="67"/>
      <c r="F789" s="69"/>
      <c r="G789" s="67"/>
      <c r="H789" s="69"/>
      <c r="I789" s="67"/>
      <c r="J789" s="67"/>
      <c r="K789" s="68" t="str">
        <f>IFERROR(VLOOKUP(TPI[[#This Row],[Codigo del Sector]],[10]!SEC[#Data],2,FALSE),"")</f>
        <v/>
      </c>
      <c r="L789" s="69"/>
      <c r="M789" s="67"/>
      <c r="N789" s="70" t="str">
        <f>IFERROR(VLOOKUP(TPI[[#This Row],[Código del Programa]],[10]!PROG[#Data],2,FALSE),"")</f>
        <v/>
      </c>
      <c r="O789" s="67"/>
      <c r="P789" s="68" t="str">
        <f>IFERROR(VLOOKUP(TPI[[#This Row],[Codigo Producto]],[10]!PROD[#Data],2,FALSE),"")</f>
        <v/>
      </c>
      <c r="Q789" s="67"/>
      <c r="R789" s="68" t="str">
        <f>IFERROR(VLOOKUP(TPI[[#This Row],[Codigo Indicador de Producto]],[10]!IP[#Data],2,FALSE),"")</f>
        <v/>
      </c>
      <c r="S789" s="69"/>
      <c r="T789" s="69"/>
      <c r="U789" s="69"/>
      <c r="V789" s="69"/>
      <c r="W789" s="69"/>
      <c r="X789" s="67"/>
      <c r="Y789" s="67"/>
      <c r="Z789" s="67"/>
      <c r="AA789" s="67"/>
      <c r="AB789" s="67"/>
      <c r="AC789" s="71"/>
      <c r="AD789" s="71"/>
      <c r="AE789" s="71"/>
      <c r="AF789" s="71"/>
      <c r="AG789" s="69"/>
    </row>
    <row r="790" spans="1:33" ht="12.75" customHeight="1" x14ac:dyDescent="0.3">
      <c r="A790" s="67"/>
      <c r="B790" s="68" t="str">
        <f>IFERROR(VLOOKUP(TPI[[#This Row],[Código del Municipio]],[10]!Tabla2[#Data],2,FALSE),"")</f>
        <v/>
      </c>
      <c r="C790" s="69"/>
      <c r="D790" s="69"/>
      <c r="E790" s="67"/>
      <c r="F790" s="69"/>
      <c r="G790" s="67"/>
      <c r="H790" s="69"/>
      <c r="I790" s="67"/>
      <c r="J790" s="67"/>
      <c r="K790" s="68" t="str">
        <f>IFERROR(VLOOKUP(TPI[[#This Row],[Codigo del Sector]],[10]!SEC[#Data],2,FALSE),"")</f>
        <v/>
      </c>
      <c r="L790" s="69"/>
      <c r="M790" s="67"/>
      <c r="N790" s="70" t="str">
        <f>IFERROR(VLOOKUP(TPI[[#This Row],[Código del Programa]],[10]!PROG[#Data],2,FALSE),"")</f>
        <v/>
      </c>
      <c r="O790" s="67"/>
      <c r="P790" s="68" t="str">
        <f>IFERROR(VLOOKUP(TPI[[#This Row],[Codigo Producto]],[10]!PROD[#Data],2,FALSE),"")</f>
        <v/>
      </c>
      <c r="Q790" s="67"/>
      <c r="R790" s="68" t="str">
        <f>IFERROR(VLOOKUP(TPI[[#This Row],[Codigo Indicador de Producto]],[10]!IP[#Data],2,FALSE),"")</f>
        <v/>
      </c>
      <c r="S790" s="69"/>
      <c r="T790" s="69"/>
      <c r="U790" s="69"/>
      <c r="V790" s="69"/>
      <c r="W790" s="69"/>
      <c r="X790" s="67"/>
      <c r="Y790" s="67"/>
      <c r="Z790" s="67"/>
      <c r="AA790" s="67"/>
      <c r="AB790" s="67"/>
      <c r="AC790" s="71"/>
      <c r="AD790" s="71"/>
      <c r="AE790" s="71"/>
      <c r="AF790" s="71"/>
      <c r="AG790" s="69"/>
    </row>
    <row r="791" spans="1:33" ht="12.75" customHeight="1" x14ac:dyDescent="0.3">
      <c r="A791" s="67"/>
      <c r="B791" s="68" t="str">
        <f>IFERROR(VLOOKUP(TPI[[#This Row],[Código del Municipio]],[10]!Tabla2[#Data],2,FALSE),"")</f>
        <v/>
      </c>
      <c r="C791" s="69"/>
      <c r="D791" s="69"/>
      <c r="E791" s="67"/>
      <c r="F791" s="69"/>
      <c r="G791" s="67"/>
      <c r="H791" s="69"/>
      <c r="I791" s="67"/>
      <c r="J791" s="67"/>
      <c r="K791" s="68" t="str">
        <f>IFERROR(VLOOKUP(TPI[[#This Row],[Codigo del Sector]],[10]!SEC[#Data],2,FALSE),"")</f>
        <v/>
      </c>
      <c r="L791" s="69"/>
      <c r="M791" s="67"/>
      <c r="N791" s="70" t="str">
        <f>IFERROR(VLOOKUP(TPI[[#This Row],[Código del Programa]],[10]!PROG[#Data],2,FALSE),"")</f>
        <v/>
      </c>
      <c r="O791" s="67"/>
      <c r="P791" s="68" t="str">
        <f>IFERROR(VLOOKUP(TPI[[#This Row],[Codigo Producto]],[10]!PROD[#Data],2,FALSE),"")</f>
        <v/>
      </c>
      <c r="Q791" s="67"/>
      <c r="R791" s="68" t="str">
        <f>IFERROR(VLOOKUP(TPI[[#This Row],[Codigo Indicador de Producto]],[10]!IP[#Data],2,FALSE),"")</f>
        <v/>
      </c>
      <c r="S791" s="69"/>
      <c r="T791" s="69"/>
      <c r="U791" s="69"/>
      <c r="V791" s="69"/>
      <c r="W791" s="69"/>
      <c r="X791" s="67"/>
      <c r="Y791" s="67"/>
      <c r="Z791" s="67"/>
      <c r="AA791" s="67"/>
      <c r="AB791" s="67"/>
      <c r="AC791" s="71"/>
      <c r="AD791" s="71"/>
      <c r="AE791" s="71"/>
      <c r="AF791" s="71"/>
      <c r="AG791" s="69"/>
    </row>
    <row r="792" spans="1:33" ht="12.75" customHeight="1" x14ac:dyDescent="0.3">
      <c r="A792" s="67"/>
      <c r="B792" s="68" t="str">
        <f>IFERROR(VLOOKUP(TPI[[#This Row],[Código del Municipio]],[10]!Tabla2[#Data],2,FALSE),"")</f>
        <v/>
      </c>
      <c r="C792" s="69"/>
      <c r="D792" s="69"/>
      <c r="E792" s="67"/>
      <c r="F792" s="69"/>
      <c r="G792" s="67"/>
      <c r="H792" s="69"/>
      <c r="I792" s="67"/>
      <c r="J792" s="67"/>
      <c r="K792" s="68" t="str">
        <f>IFERROR(VLOOKUP(TPI[[#This Row],[Codigo del Sector]],[10]!SEC[#Data],2,FALSE),"")</f>
        <v/>
      </c>
      <c r="L792" s="69"/>
      <c r="M792" s="67"/>
      <c r="N792" s="70" t="str">
        <f>IFERROR(VLOOKUP(TPI[[#This Row],[Código del Programa]],[10]!PROG[#Data],2,FALSE),"")</f>
        <v/>
      </c>
      <c r="O792" s="67"/>
      <c r="P792" s="68" t="str">
        <f>IFERROR(VLOOKUP(TPI[[#This Row],[Codigo Producto]],[10]!PROD[#Data],2,FALSE),"")</f>
        <v/>
      </c>
      <c r="Q792" s="67"/>
      <c r="R792" s="68" t="str">
        <f>IFERROR(VLOOKUP(TPI[[#This Row],[Codigo Indicador de Producto]],[10]!IP[#Data],2,FALSE),"")</f>
        <v/>
      </c>
      <c r="S792" s="69"/>
      <c r="T792" s="69"/>
      <c r="U792" s="69"/>
      <c r="V792" s="69"/>
      <c r="W792" s="69"/>
      <c r="X792" s="67"/>
      <c r="Y792" s="67"/>
      <c r="Z792" s="67"/>
      <c r="AA792" s="67"/>
      <c r="AB792" s="67"/>
      <c r="AC792" s="71"/>
      <c r="AD792" s="71"/>
      <c r="AE792" s="71"/>
      <c r="AF792" s="71"/>
      <c r="AG792" s="69"/>
    </row>
    <row r="793" spans="1:33" ht="12.75" customHeight="1" x14ac:dyDescent="0.3">
      <c r="A793" s="67"/>
      <c r="B793" s="68" t="str">
        <f>IFERROR(VLOOKUP(TPI[[#This Row],[Código del Municipio]],[10]!Tabla2[#Data],2,FALSE),"")</f>
        <v/>
      </c>
      <c r="C793" s="69"/>
      <c r="D793" s="69"/>
      <c r="E793" s="67"/>
      <c r="F793" s="69"/>
      <c r="G793" s="67"/>
      <c r="H793" s="69"/>
      <c r="I793" s="67"/>
      <c r="J793" s="67"/>
      <c r="K793" s="68" t="str">
        <f>IFERROR(VLOOKUP(TPI[[#This Row],[Codigo del Sector]],[10]!SEC[#Data],2,FALSE),"")</f>
        <v/>
      </c>
      <c r="L793" s="69"/>
      <c r="M793" s="67"/>
      <c r="N793" s="70" t="str">
        <f>IFERROR(VLOOKUP(TPI[[#This Row],[Código del Programa]],[10]!PROG[#Data],2,FALSE),"")</f>
        <v/>
      </c>
      <c r="O793" s="67"/>
      <c r="P793" s="68" t="str">
        <f>IFERROR(VLOOKUP(TPI[[#This Row],[Codigo Producto]],[10]!PROD[#Data],2,FALSE),"")</f>
        <v/>
      </c>
      <c r="Q793" s="67"/>
      <c r="R793" s="68" t="str">
        <f>IFERROR(VLOOKUP(TPI[[#This Row],[Codigo Indicador de Producto]],[10]!IP[#Data],2,FALSE),"")</f>
        <v/>
      </c>
      <c r="S793" s="69"/>
      <c r="T793" s="69"/>
      <c r="U793" s="69"/>
      <c r="V793" s="69"/>
      <c r="W793" s="69"/>
      <c r="X793" s="67"/>
      <c r="Y793" s="67"/>
      <c r="Z793" s="67"/>
      <c r="AA793" s="67"/>
      <c r="AB793" s="67"/>
      <c r="AC793" s="71"/>
      <c r="AD793" s="71"/>
      <c r="AE793" s="71"/>
      <c r="AF793" s="71"/>
      <c r="AG793" s="69"/>
    </row>
    <row r="794" spans="1:33" ht="12.75" customHeight="1" x14ac:dyDescent="0.3">
      <c r="A794" s="67"/>
      <c r="B794" s="68" t="str">
        <f>IFERROR(VLOOKUP(TPI[[#This Row],[Código del Municipio]],[10]!Tabla2[#Data],2,FALSE),"")</f>
        <v/>
      </c>
      <c r="C794" s="69"/>
      <c r="D794" s="69"/>
      <c r="E794" s="67"/>
      <c r="F794" s="69"/>
      <c r="G794" s="67"/>
      <c r="H794" s="69"/>
      <c r="I794" s="67"/>
      <c r="J794" s="67"/>
      <c r="K794" s="68" t="str">
        <f>IFERROR(VLOOKUP(TPI[[#This Row],[Codigo del Sector]],[10]!SEC[#Data],2,FALSE),"")</f>
        <v/>
      </c>
      <c r="L794" s="69"/>
      <c r="M794" s="67"/>
      <c r="N794" s="70" t="str">
        <f>IFERROR(VLOOKUP(TPI[[#This Row],[Código del Programa]],[10]!PROG[#Data],2,FALSE),"")</f>
        <v/>
      </c>
      <c r="O794" s="67"/>
      <c r="P794" s="68" t="str">
        <f>IFERROR(VLOOKUP(TPI[[#This Row],[Codigo Producto]],[10]!PROD[#Data],2,FALSE),"")</f>
        <v/>
      </c>
      <c r="Q794" s="67"/>
      <c r="R794" s="68" t="str">
        <f>IFERROR(VLOOKUP(TPI[[#This Row],[Codigo Indicador de Producto]],[10]!IP[#Data],2,FALSE),"")</f>
        <v/>
      </c>
      <c r="S794" s="69"/>
      <c r="T794" s="69"/>
      <c r="U794" s="69"/>
      <c r="V794" s="69"/>
      <c r="W794" s="69"/>
      <c r="X794" s="67"/>
      <c r="Y794" s="67"/>
      <c r="Z794" s="67"/>
      <c r="AA794" s="67"/>
      <c r="AB794" s="67"/>
      <c r="AC794" s="71"/>
      <c r="AD794" s="71"/>
      <c r="AE794" s="71"/>
      <c r="AF794" s="71"/>
      <c r="AG794" s="69"/>
    </row>
    <row r="795" spans="1:33" ht="12.75" customHeight="1" x14ac:dyDescent="0.3">
      <c r="A795" s="67"/>
      <c r="B795" s="68" t="str">
        <f>IFERROR(VLOOKUP(TPI[[#This Row],[Código del Municipio]],[10]!Tabla2[#Data],2,FALSE),"")</f>
        <v/>
      </c>
      <c r="C795" s="69"/>
      <c r="D795" s="69"/>
      <c r="E795" s="67"/>
      <c r="F795" s="69"/>
      <c r="G795" s="67"/>
      <c r="H795" s="69"/>
      <c r="I795" s="67"/>
      <c r="J795" s="67"/>
      <c r="K795" s="68" t="str">
        <f>IFERROR(VLOOKUP(TPI[[#This Row],[Codigo del Sector]],[10]!SEC[#Data],2,FALSE),"")</f>
        <v/>
      </c>
      <c r="L795" s="69"/>
      <c r="M795" s="67"/>
      <c r="N795" s="70" t="str">
        <f>IFERROR(VLOOKUP(TPI[[#This Row],[Código del Programa]],[10]!PROG[#Data],2,FALSE),"")</f>
        <v/>
      </c>
      <c r="O795" s="67"/>
      <c r="P795" s="68" t="str">
        <f>IFERROR(VLOOKUP(TPI[[#This Row],[Codigo Producto]],[10]!PROD[#Data],2,FALSE),"")</f>
        <v/>
      </c>
      <c r="Q795" s="67"/>
      <c r="R795" s="68" t="str">
        <f>IFERROR(VLOOKUP(TPI[[#This Row],[Codigo Indicador de Producto]],[10]!IP[#Data],2,FALSE),"")</f>
        <v/>
      </c>
      <c r="S795" s="69"/>
      <c r="T795" s="69"/>
      <c r="U795" s="69"/>
      <c r="V795" s="69"/>
      <c r="W795" s="69"/>
      <c r="X795" s="67"/>
      <c r="Y795" s="67"/>
      <c r="Z795" s="67"/>
      <c r="AA795" s="67"/>
      <c r="AB795" s="67"/>
      <c r="AC795" s="71"/>
      <c r="AD795" s="71"/>
      <c r="AE795" s="71"/>
      <c r="AF795" s="71"/>
      <c r="AG795" s="69"/>
    </row>
    <row r="796" spans="1:33" ht="12.75" customHeight="1" x14ac:dyDescent="0.3">
      <c r="A796" s="67"/>
      <c r="B796" s="68" t="str">
        <f>IFERROR(VLOOKUP(TPI[[#This Row],[Código del Municipio]],[10]!Tabla2[#Data],2,FALSE),"")</f>
        <v/>
      </c>
      <c r="C796" s="69"/>
      <c r="D796" s="69"/>
      <c r="E796" s="67"/>
      <c r="F796" s="69"/>
      <c r="G796" s="67"/>
      <c r="H796" s="69"/>
      <c r="I796" s="67"/>
      <c r="J796" s="67"/>
      <c r="K796" s="68" t="str">
        <f>IFERROR(VLOOKUP(TPI[[#This Row],[Codigo del Sector]],[10]!SEC[#Data],2,FALSE),"")</f>
        <v/>
      </c>
      <c r="L796" s="69"/>
      <c r="M796" s="67"/>
      <c r="N796" s="70" t="str">
        <f>IFERROR(VLOOKUP(TPI[[#This Row],[Código del Programa]],[10]!PROG[#Data],2,FALSE),"")</f>
        <v/>
      </c>
      <c r="O796" s="67"/>
      <c r="P796" s="68" t="str">
        <f>IFERROR(VLOOKUP(TPI[[#This Row],[Codigo Producto]],[10]!PROD[#Data],2,FALSE),"")</f>
        <v/>
      </c>
      <c r="Q796" s="67"/>
      <c r="R796" s="68" t="str">
        <f>IFERROR(VLOOKUP(TPI[[#This Row],[Codigo Indicador de Producto]],[10]!IP[#Data],2,FALSE),"")</f>
        <v/>
      </c>
      <c r="S796" s="69"/>
      <c r="T796" s="69"/>
      <c r="U796" s="69"/>
      <c r="V796" s="69"/>
      <c r="W796" s="69"/>
      <c r="X796" s="67"/>
      <c r="Y796" s="67"/>
      <c r="Z796" s="67"/>
      <c r="AA796" s="67"/>
      <c r="AB796" s="67"/>
      <c r="AC796" s="71"/>
      <c r="AD796" s="71"/>
      <c r="AE796" s="71"/>
      <c r="AF796" s="71"/>
      <c r="AG796" s="69"/>
    </row>
    <row r="797" spans="1:33" ht="12.75" customHeight="1" x14ac:dyDescent="0.3">
      <c r="A797" s="67"/>
      <c r="B797" s="68" t="str">
        <f>IFERROR(VLOOKUP(TPI[[#This Row],[Código del Municipio]],[10]!Tabla2[#Data],2,FALSE),"")</f>
        <v/>
      </c>
      <c r="C797" s="69"/>
      <c r="D797" s="69"/>
      <c r="E797" s="67"/>
      <c r="F797" s="69"/>
      <c r="G797" s="67"/>
      <c r="H797" s="69"/>
      <c r="I797" s="67"/>
      <c r="J797" s="67"/>
      <c r="K797" s="68" t="str">
        <f>IFERROR(VLOOKUP(TPI[[#This Row],[Codigo del Sector]],[10]!SEC[#Data],2,FALSE),"")</f>
        <v/>
      </c>
      <c r="L797" s="69"/>
      <c r="M797" s="67"/>
      <c r="N797" s="70" t="str">
        <f>IFERROR(VLOOKUP(TPI[[#This Row],[Código del Programa]],[10]!PROG[#Data],2,FALSE),"")</f>
        <v/>
      </c>
      <c r="O797" s="67"/>
      <c r="P797" s="68" t="str">
        <f>IFERROR(VLOOKUP(TPI[[#This Row],[Codigo Producto]],[10]!PROD[#Data],2,FALSE),"")</f>
        <v/>
      </c>
      <c r="Q797" s="67"/>
      <c r="R797" s="68" t="str">
        <f>IFERROR(VLOOKUP(TPI[[#This Row],[Codigo Indicador de Producto]],[10]!IP[#Data],2,FALSE),"")</f>
        <v/>
      </c>
      <c r="S797" s="69"/>
      <c r="T797" s="69"/>
      <c r="U797" s="69"/>
      <c r="V797" s="69"/>
      <c r="W797" s="69"/>
      <c r="X797" s="67"/>
      <c r="Y797" s="67"/>
      <c r="Z797" s="67"/>
      <c r="AA797" s="67"/>
      <c r="AB797" s="67"/>
      <c r="AC797" s="71"/>
      <c r="AD797" s="71"/>
      <c r="AE797" s="71"/>
      <c r="AF797" s="71"/>
      <c r="AG797" s="69"/>
    </row>
    <row r="798" spans="1:33" ht="12.75" customHeight="1" x14ac:dyDescent="0.3">
      <c r="A798" s="67"/>
      <c r="B798" s="68" t="str">
        <f>IFERROR(VLOOKUP(TPI[[#This Row],[Código del Municipio]],[10]!Tabla2[#Data],2,FALSE),"")</f>
        <v/>
      </c>
      <c r="C798" s="69"/>
      <c r="D798" s="69"/>
      <c r="E798" s="67"/>
      <c r="F798" s="69"/>
      <c r="G798" s="67"/>
      <c r="H798" s="69"/>
      <c r="I798" s="67"/>
      <c r="J798" s="67"/>
      <c r="K798" s="68" t="str">
        <f>IFERROR(VLOOKUP(TPI[[#This Row],[Codigo del Sector]],[10]!SEC[#Data],2,FALSE),"")</f>
        <v/>
      </c>
      <c r="L798" s="69"/>
      <c r="M798" s="67"/>
      <c r="N798" s="70" t="str">
        <f>IFERROR(VLOOKUP(TPI[[#This Row],[Código del Programa]],[10]!PROG[#Data],2,FALSE),"")</f>
        <v/>
      </c>
      <c r="O798" s="67"/>
      <c r="P798" s="68" t="str">
        <f>IFERROR(VLOOKUP(TPI[[#This Row],[Codigo Producto]],[10]!PROD[#Data],2,FALSE),"")</f>
        <v/>
      </c>
      <c r="Q798" s="67"/>
      <c r="R798" s="68" t="str">
        <f>IFERROR(VLOOKUP(TPI[[#This Row],[Codigo Indicador de Producto]],[10]!IP[#Data],2,FALSE),"")</f>
        <v/>
      </c>
      <c r="S798" s="69"/>
      <c r="T798" s="69"/>
      <c r="U798" s="69"/>
      <c r="V798" s="69"/>
      <c r="W798" s="69"/>
      <c r="X798" s="67"/>
      <c r="Y798" s="67"/>
      <c r="Z798" s="67"/>
      <c r="AA798" s="67"/>
      <c r="AB798" s="67"/>
      <c r="AC798" s="71"/>
      <c r="AD798" s="71"/>
      <c r="AE798" s="71"/>
      <c r="AF798" s="71"/>
      <c r="AG798" s="69"/>
    </row>
    <row r="799" spans="1:33" ht="12.75" customHeight="1" x14ac:dyDescent="0.3">
      <c r="A799" s="67"/>
      <c r="B799" s="68" t="str">
        <f>IFERROR(VLOOKUP(TPI[[#This Row],[Código del Municipio]],[10]!Tabla2[#Data],2,FALSE),"")</f>
        <v/>
      </c>
      <c r="C799" s="69"/>
      <c r="D799" s="69"/>
      <c r="E799" s="67"/>
      <c r="F799" s="69"/>
      <c r="G799" s="67"/>
      <c r="H799" s="69"/>
      <c r="I799" s="67"/>
      <c r="J799" s="67"/>
      <c r="K799" s="68" t="str">
        <f>IFERROR(VLOOKUP(TPI[[#This Row],[Codigo del Sector]],[10]!SEC[#Data],2,FALSE),"")</f>
        <v/>
      </c>
      <c r="L799" s="69"/>
      <c r="M799" s="67"/>
      <c r="N799" s="70" t="str">
        <f>IFERROR(VLOOKUP(TPI[[#This Row],[Código del Programa]],[10]!PROG[#Data],2,FALSE),"")</f>
        <v/>
      </c>
      <c r="O799" s="67"/>
      <c r="P799" s="68" t="str">
        <f>IFERROR(VLOOKUP(TPI[[#This Row],[Codigo Producto]],[10]!PROD[#Data],2,FALSE),"")</f>
        <v/>
      </c>
      <c r="Q799" s="67"/>
      <c r="R799" s="68" t="str">
        <f>IFERROR(VLOOKUP(TPI[[#This Row],[Codigo Indicador de Producto]],[10]!IP[#Data],2,FALSE),"")</f>
        <v/>
      </c>
      <c r="S799" s="69"/>
      <c r="T799" s="69"/>
      <c r="U799" s="69"/>
      <c r="V799" s="69"/>
      <c r="W799" s="69"/>
      <c r="X799" s="67"/>
      <c r="Y799" s="67"/>
      <c r="Z799" s="67"/>
      <c r="AA799" s="67"/>
      <c r="AB799" s="67"/>
      <c r="AC799" s="71"/>
      <c r="AD799" s="71"/>
      <c r="AE799" s="71"/>
      <c r="AF799" s="71"/>
      <c r="AG799" s="69"/>
    </row>
    <row r="800" spans="1:33" ht="12.75" customHeight="1" x14ac:dyDescent="0.3">
      <c r="A800" s="67"/>
      <c r="B800" s="68" t="str">
        <f>IFERROR(VLOOKUP(TPI[[#This Row],[Código del Municipio]],[10]!Tabla2[#Data],2,FALSE),"")</f>
        <v/>
      </c>
      <c r="C800" s="69"/>
      <c r="D800" s="69"/>
      <c r="E800" s="67"/>
      <c r="F800" s="69"/>
      <c r="G800" s="67"/>
      <c r="H800" s="69"/>
      <c r="I800" s="67"/>
      <c r="J800" s="67"/>
      <c r="K800" s="68" t="str">
        <f>IFERROR(VLOOKUP(TPI[[#This Row],[Codigo del Sector]],[10]!SEC[#Data],2,FALSE),"")</f>
        <v/>
      </c>
      <c r="L800" s="69"/>
      <c r="M800" s="67"/>
      <c r="N800" s="70" t="str">
        <f>IFERROR(VLOOKUP(TPI[[#This Row],[Código del Programa]],[10]!PROG[#Data],2,FALSE),"")</f>
        <v/>
      </c>
      <c r="O800" s="67"/>
      <c r="P800" s="68" t="str">
        <f>IFERROR(VLOOKUP(TPI[[#This Row],[Codigo Producto]],[10]!PROD[#Data],2,FALSE),"")</f>
        <v/>
      </c>
      <c r="Q800" s="67"/>
      <c r="R800" s="68" t="str">
        <f>IFERROR(VLOOKUP(TPI[[#This Row],[Codigo Indicador de Producto]],[10]!IP[#Data],2,FALSE),"")</f>
        <v/>
      </c>
      <c r="S800" s="69"/>
      <c r="T800" s="69"/>
      <c r="U800" s="69"/>
      <c r="V800" s="69"/>
      <c r="W800" s="69"/>
      <c r="X800" s="67"/>
      <c r="Y800" s="67"/>
      <c r="Z800" s="67"/>
      <c r="AA800" s="67"/>
      <c r="AB800" s="67"/>
      <c r="AC800" s="71"/>
      <c r="AD800" s="71"/>
      <c r="AE800" s="71"/>
      <c r="AF800" s="71"/>
      <c r="AG800" s="69"/>
    </row>
    <row r="801" spans="1:33" ht="12.75" customHeight="1" x14ac:dyDescent="0.3">
      <c r="A801" s="67"/>
      <c r="B801" s="68" t="str">
        <f>IFERROR(VLOOKUP(TPI[[#This Row],[Código del Municipio]],[10]!Tabla2[#Data],2,FALSE),"")</f>
        <v/>
      </c>
      <c r="C801" s="69"/>
      <c r="D801" s="69"/>
      <c r="E801" s="67"/>
      <c r="F801" s="69"/>
      <c r="G801" s="67"/>
      <c r="H801" s="69"/>
      <c r="I801" s="67"/>
      <c r="J801" s="67"/>
      <c r="K801" s="68" t="str">
        <f>IFERROR(VLOOKUP(TPI[[#This Row],[Codigo del Sector]],[10]!SEC[#Data],2,FALSE),"")</f>
        <v/>
      </c>
      <c r="L801" s="69"/>
      <c r="M801" s="67"/>
      <c r="N801" s="70" t="str">
        <f>IFERROR(VLOOKUP(TPI[[#This Row],[Código del Programa]],[10]!PROG[#Data],2,FALSE),"")</f>
        <v/>
      </c>
      <c r="O801" s="67"/>
      <c r="P801" s="68" t="str">
        <f>IFERROR(VLOOKUP(TPI[[#This Row],[Codigo Producto]],[10]!PROD[#Data],2,FALSE),"")</f>
        <v/>
      </c>
      <c r="Q801" s="67"/>
      <c r="R801" s="68" t="str">
        <f>IFERROR(VLOOKUP(TPI[[#This Row],[Codigo Indicador de Producto]],[10]!IP[#Data],2,FALSE),"")</f>
        <v/>
      </c>
      <c r="S801" s="69"/>
      <c r="T801" s="69"/>
      <c r="U801" s="69"/>
      <c r="V801" s="69"/>
      <c r="W801" s="69"/>
      <c r="X801" s="67"/>
      <c r="Y801" s="67"/>
      <c r="Z801" s="67"/>
      <c r="AA801" s="67"/>
      <c r="AB801" s="67"/>
      <c r="AC801" s="71"/>
      <c r="AD801" s="71"/>
      <c r="AE801" s="71"/>
      <c r="AF801" s="71"/>
      <c r="AG801" s="69"/>
    </row>
    <row r="802" spans="1:33" ht="12.75" customHeight="1" x14ac:dyDescent="0.3">
      <c r="A802" s="67"/>
      <c r="B802" s="68" t="str">
        <f>IFERROR(VLOOKUP(TPI[[#This Row],[Código del Municipio]],[10]!Tabla2[#Data],2,FALSE),"")</f>
        <v/>
      </c>
      <c r="C802" s="69"/>
      <c r="D802" s="69"/>
      <c r="E802" s="67"/>
      <c r="F802" s="69"/>
      <c r="G802" s="67"/>
      <c r="H802" s="69"/>
      <c r="I802" s="67"/>
      <c r="J802" s="67"/>
      <c r="K802" s="68" t="str">
        <f>IFERROR(VLOOKUP(TPI[[#This Row],[Codigo del Sector]],[10]!SEC[#Data],2,FALSE),"")</f>
        <v/>
      </c>
      <c r="L802" s="69"/>
      <c r="M802" s="67"/>
      <c r="N802" s="70" t="str">
        <f>IFERROR(VLOOKUP(TPI[[#This Row],[Código del Programa]],[10]!PROG[#Data],2,FALSE),"")</f>
        <v/>
      </c>
      <c r="O802" s="67"/>
      <c r="P802" s="68" t="str">
        <f>IFERROR(VLOOKUP(TPI[[#This Row],[Codigo Producto]],[10]!PROD[#Data],2,FALSE),"")</f>
        <v/>
      </c>
      <c r="Q802" s="67"/>
      <c r="R802" s="68" t="str">
        <f>IFERROR(VLOOKUP(TPI[[#This Row],[Codigo Indicador de Producto]],[10]!IP[#Data],2,FALSE),"")</f>
        <v/>
      </c>
      <c r="S802" s="69"/>
      <c r="T802" s="69"/>
      <c r="U802" s="69"/>
      <c r="V802" s="69"/>
      <c r="W802" s="69"/>
      <c r="X802" s="67"/>
      <c r="Y802" s="67"/>
      <c r="Z802" s="67"/>
      <c r="AA802" s="67"/>
      <c r="AB802" s="67"/>
      <c r="AC802" s="71"/>
      <c r="AD802" s="71"/>
      <c r="AE802" s="71"/>
      <c r="AF802" s="71"/>
      <c r="AG802" s="69"/>
    </row>
    <row r="803" spans="1:33" ht="12.75" customHeight="1" x14ac:dyDescent="0.3">
      <c r="A803" s="67"/>
      <c r="B803" s="68" t="str">
        <f>IFERROR(VLOOKUP(TPI[[#This Row],[Código del Municipio]],[10]!Tabla2[#Data],2,FALSE),"")</f>
        <v/>
      </c>
      <c r="C803" s="69"/>
      <c r="D803" s="69"/>
      <c r="E803" s="67"/>
      <c r="F803" s="69"/>
      <c r="G803" s="67"/>
      <c r="H803" s="69"/>
      <c r="I803" s="67"/>
      <c r="J803" s="67"/>
      <c r="K803" s="68" t="str">
        <f>IFERROR(VLOOKUP(TPI[[#This Row],[Codigo del Sector]],[10]!SEC[#Data],2,FALSE),"")</f>
        <v/>
      </c>
      <c r="L803" s="69"/>
      <c r="M803" s="67"/>
      <c r="N803" s="70" t="str">
        <f>IFERROR(VLOOKUP(TPI[[#This Row],[Código del Programa]],[10]!PROG[#Data],2,FALSE),"")</f>
        <v/>
      </c>
      <c r="O803" s="67"/>
      <c r="P803" s="68" t="str">
        <f>IFERROR(VLOOKUP(TPI[[#This Row],[Codigo Producto]],[10]!PROD[#Data],2,FALSE),"")</f>
        <v/>
      </c>
      <c r="Q803" s="67"/>
      <c r="R803" s="68" t="str">
        <f>IFERROR(VLOOKUP(TPI[[#This Row],[Codigo Indicador de Producto]],[10]!IP[#Data],2,FALSE),"")</f>
        <v/>
      </c>
      <c r="S803" s="69"/>
      <c r="T803" s="69"/>
      <c r="U803" s="69"/>
      <c r="V803" s="69"/>
      <c r="W803" s="69"/>
      <c r="X803" s="67"/>
      <c r="Y803" s="67"/>
      <c r="Z803" s="67"/>
      <c r="AA803" s="67"/>
      <c r="AB803" s="67"/>
      <c r="AC803" s="71"/>
      <c r="AD803" s="71"/>
      <c r="AE803" s="71"/>
      <c r="AF803" s="71"/>
      <c r="AG803" s="69"/>
    </row>
    <row r="804" spans="1:33" ht="12.75" customHeight="1" x14ac:dyDescent="0.3">
      <c r="A804" s="67"/>
      <c r="B804" s="68" t="str">
        <f>IFERROR(VLOOKUP(TPI[[#This Row],[Código del Municipio]],[10]!Tabla2[#Data],2,FALSE),"")</f>
        <v/>
      </c>
      <c r="C804" s="69"/>
      <c r="D804" s="69"/>
      <c r="E804" s="67"/>
      <c r="F804" s="69"/>
      <c r="G804" s="67"/>
      <c r="H804" s="69"/>
      <c r="I804" s="67"/>
      <c r="J804" s="67"/>
      <c r="K804" s="68" t="str">
        <f>IFERROR(VLOOKUP(TPI[[#This Row],[Codigo del Sector]],[10]!SEC[#Data],2,FALSE),"")</f>
        <v/>
      </c>
      <c r="L804" s="69"/>
      <c r="M804" s="67"/>
      <c r="N804" s="70" t="str">
        <f>IFERROR(VLOOKUP(TPI[[#This Row],[Código del Programa]],[10]!PROG[#Data],2,FALSE),"")</f>
        <v/>
      </c>
      <c r="O804" s="67"/>
      <c r="P804" s="68" t="str">
        <f>IFERROR(VLOOKUP(TPI[[#This Row],[Codigo Producto]],[10]!PROD[#Data],2,FALSE),"")</f>
        <v/>
      </c>
      <c r="Q804" s="67"/>
      <c r="R804" s="68" t="str">
        <f>IFERROR(VLOOKUP(TPI[[#This Row],[Codigo Indicador de Producto]],[10]!IP[#Data],2,FALSE),"")</f>
        <v/>
      </c>
      <c r="S804" s="69"/>
      <c r="T804" s="69"/>
      <c r="U804" s="69"/>
      <c r="V804" s="69"/>
      <c r="W804" s="69"/>
      <c r="X804" s="67"/>
      <c r="Y804" s="67"/>
      <c r="Z804" s="67"/>
      <c r="AA804" s="67"/>
      <c r="AB804" s="67"/>
      <c r="AC804" s="71"/>
      <c r="AD804" s="71"/>
      <c r="AE804" s="71"/>
      <c r="AF804" s="71"/>
      <c r="AG804" s="69"/>
    </row>
    <row r="805" spans="1:33" ht="12.75" customHeight="1" x14ac:dyDescent="0.3">
      <c r="A805" s="67"/>
      <c r="B805" s="68" t="str">
        <f>IFERROR(VLOOKUP(TPI[[#This Row],[Código del Municipio]],[10]!Tabla2[#Data],2,FALSE),"")</f>
        <v/>
      </c>
      <c r="C805" s="69"/>
      <c r="D805" s="69"/>
      <c r="E805" s="67"/>
      <c r="F805" s="69"/>
      <c r="G805" s="67"/>
      <c r="H805" s="69"/>
      <c r="I805" s="67"/>
      <c r="J805" s="67"/>
      <c r="K805" s="68" t="str">
        <f>IFERROR(VLOOKUP(TPI[[#This Row],[Codigo del Sector]],[10]!SEC[#Data],2,FALSE),"")</f>
        <v/>
      </c>
      <c r="L805" s="69"/>
      <c r="M805" s="67"/>
      <c r="N805" s="70" t="str">
        <f>IFERROR(VLOOKUP(TPI[[#This Row],[Código del Programa]],[10]!PROG[#Data],2,FALSE),"")</f>
        <v/>
      </c>
      <c r="O805" s="67"/>
      <c r="P805" s="68" t="str">
        <f>IFERROR(VLOOKUP(TPI[[#This Row],[Codigo Producto]],[10]!PROD[#Data],2,FALSE),"")</f>
        <v/>
      </c>
      <c r="Q805" s="67"/>
      <c r="R805" s="68" t="str">
        <f>IFERROR(VLOOKUP(TPI[[#This Row],[Codigo Indicador de Producto]],[10]!IP[#Data],2,FALSE),"")</f>
        <v/>
      </c>
      <c r="S805" s="69"/>
      <c r="T805" s="69"/>
      <c r="U805" s="69"/>
      <c r="V805" s="69"/>
      <c r="W805" s="69"/>
      <c r="X805" s="67"/>
      <c r="Y805" s="67"/>
      <c r="Z805" s="67"/>
      <c r="AA805" s="67"/>
      <c r="AB805" s="67"/>
      <c r="AC805" s="71"/>
      <c r="AD805" s="71"/>
      <c r="AE805" s="71"/>
      <c r="AF805" s="71"/>
      <c r="AG805" s="69"/>
    </row>
    <row r="806" spans="1:33" ht="12.75" customHeight="1" x14ac:dyDescent="0.3">
      <c r="A806" s="67"/>
      <c r="B806" s="68" t="str">
        <f>IFERROR(VLOOKUP(TPI[[#This Row],[Código del Municipio]],[10]!Tabla2[#Data],2,FALSE),"")</f>
        <v/>
      </c>
      <c r="C806" s="69"/>
      <c r="D806" s="69"/>
      <c r="E806" s="67"/>
      <c r="F806" s="69"/>
      <c r="G806" s="67"/>
      <c r="H806" s="69"/>
      <c r="I806" s="67"/>
      <c r="J806" s="67"/>
      <c r="K806" s="68" t="str">
        <f>IFERROR(VLOOKUP(TPI[[#This Row],[Codigo del Sector]],[10]!SEC[#Data],2,FALSE),"")</f>
        <v/>
      </c>
      <c r="L806" s="69"/>
      <c r="M806" s="67"/>
      <c r="N806" s="70" t="str">
        <f>IFERROR(VLOOKUP(TPI[[#This Row],[Código del Programa]],[10]!PROG[#Data],2,FALSE),"")</f>
        <v/>
      </c>
      <c r="O806" s="67"/>
      <c r="P806" s="68" t="str">
        <f>IFERROR(VLOOKUP(TPI[[#This Row],[Codigo Producto]],[10]!PROD[#Data],2,FALSE),"")</f>
        <v/>
      </c>
      <c r="Q806" s="67"/>
      <c r="R806" s="68" t="str">
        <f>IFERROR(VLOOKUP(TPI[[#This Row],[Codigo Indicador de Producto]],[10]!IP[#Data],2,FALSE),"")</f>
        <v/>
      </c>
      <c r="S806" s="69"/>
      <c r="T806" s="69"/>
      <c r="U806" s="69"/>
      <c r="V806" s="69"/>
      <c r="W806" s="69"/>
      <c r="X806" s="67"/>
      <c r="Y806" s="67"/>
      <c r="Z806" s="67"/>
      <c r="AA806" s="67"/>
      <c r="AB806" s="67"/>
      <c r="AC806" s="71"/>
      <c r="AD806" s="71"/>
      <c r="AE806" s="71"/>
      <c r="AF806" s="71"/>
      <c r="AG806" s="69"/>
    </row>
    <row r="807" spans="1:33" ht="12.75" customHeight="1" x14ac:dyDescent="0.3">
      <c r="A807" s="67"/>
      <c r="B807" s="68" t="str">
        <f>IFERROR(VLOOKUP(TPI[[#This Row],[Código del Municipio]],[10]!Tabla2[#Data],2,FALSE),"")</f>
        <v/>
      </c>
      <c r="C807" s="69"/>
      <c r="D807" s="69"/>
      <c r="E807" s="67"/>
      <c r="F807" s="69"/>
      <c r="G807" s="67"/>
      <c r="H807" s="69"/>
      <c r="I807" s="67"/>
      <c r="J807" s="67"/>
      <c r="K807" s="68" t="str">
        <f>IFERROR(VLOOKUP(TPI[[#This Row],[Codigo del Sector]],[10]!SEC[#Data],2,FALSE),"")</f>
        <v/>
      </c>
      <c r="L807" s="69"/>
      <c r="M807" s="67"/>
      <c r="N807" s="70" t="str">
        <f>IFERROR(VLOOKUP(TPI[[#This Row],[Código del Programa]],[10]!PROG[#Data],2,FALSE),"")</f>
        <v/>
      </c>
      <c r="O807" s="67"/>
      <c r="P807" s="68" t="str">
        <f>IFERROR(VLOOKUP(TPI[[#This Row],[Codigo Producto]],[10]!PROD[#Data],2,FALSE),"")</f>
        <v/>
      </c>
      <c r="Q807" s="67"/>
      <c r="R807" s="68" t="str">
        <f>IFERROR(VLOOKUP(TPI[[#This Row],[Codigo Indicador de Producto]],[10]!IP[#Data],2,FALSE),"")</f>
        <v/>
      </c>
      <c r="S807" s="69"/>
      <c r="T807" s="69"/>
      <c r="U807" s="69"/>
      <c r="V807" s="69"/>
      <c r="W807" s="69"/>
      <c r="X807" s="67"/>
      <c r="Y807" s="67"/>
      <c r="Z807" s="67"/>
      <c r="AA807" s="67"/>
      <c r="AB807" s="67"/>
      <c r="AC807" s="71"/>
      <c r="AD807" s="71"/>
      <c r="AE807" s="71"/>
      <c r="AF807" s="71"/>
      <c r="AG807" s="69"/>
    </row>
    <row r="808" spans="1:33" ht="12.75" customHeight="1" x14ac:dyDescent="0.3">
      <c r="A808" s="67"/>
      <c r="B808" s="68" t="str">
        <f>IFERROR(VLOOKUP(TPI[[#This Row],[Código del Municipio]],[10]!Tabla2[#Data],2,FALSE),"")</f>
        <v/>
      </c>
      <c r="C808" s="69"/>
      <c r="D808" s="69"/>
      <c r="E808" s="67"/>
      <c r="F808" s="69"/>
      <c r="G808" s="67"/>
      <c r="H808" s="69"/>
      <c r="I808" s="67"/>
      <c r="J808" s="67"/>
      <c r="K808" s="68" t="str">
        <f>IFERROR(VLOOKUP(TPI[[#This Row],[Codigo del Sector]],[10]!SEC[#Data],2,FALSE),"")</f>
        <v/>
      </c>
      <c r="L808" s="69"/>
      <c r="M808" s="67"/>
      <c r="N808" s="70" t="str">
        <f>IFERROR(VLOOKUP(TPI[[#This Row],[Código del Programa]],[10]!PROG[#Data],2,FALSE),"")</f>
        <v/>
      </c>
      <c r="O808" s="67"/>
      <c r="P808" s="68" t="str">
        <f>IFERROR(VLOOKUP(TPI[[#This Row],[Codigo Producto]],[10]!PROD[#Data],2,FALSE),"")</f>
        <v/>
      </c>
      <c r="Q808" s="67"/>
      <c r="R808" s="68" t="str">
        <f>IFERROR(VLOOKUP(TPI[[#This Row],[Codigo Indicador de Producto]],[10]!IP[#Data],2,FALSE),"")</f>
        <v/>
      </c>
      <c r="S808" s="69"/>
      <c r="T808" s="69"/>
      <c r="U808" s="69"/>
      <c r="V808" s="69"/>
      <c r="W808" s="69"/>
      <c r="X808" s="67"/>
      <c r="Y808" s="67"/>
      <c r="Z808" s="67"/>
      <c r="AA808" s="67"/>
      <c r="AB808" s="67"/>
      <c r="AC808" s="71"/>
      <c r="AD808" s="71"/>
      <c r="AE808" s="71"/>
      <c r="AF808" s="71"/>
      <c r="AG808" s="69"/>
    </row>
    <row r="809" spans="1:33" ht="12.75" customHeight="1" x14ac:dyDescent="0.3">
      <c r="A809" s="67"/>
      <c r="B809" s="68" t="str">
        <f>IFERROR(VLOOKUP(TPI[[#This Row],[Código del Municipio]],[10]!Tabla2[#Data],2,FALSE),"")</f>
        <v/>
      </c>
      <c r="C809" s="69"/>
      <c r="D809" s="69"/>
      <c r="E809" s="67"/>
      <c r="F809" s="69"/>
      <c r="G809" s="67"/>
      <c r="H809" s="69"/>
      <c r="I809" s="67"/>
      <c r="J809" s="67"/>
      <c r="K809" s="68" t="str">
        <f>IFERROR(VLOOKUP(TPI[[#This Row],[Codigo del Sector]],[10]!SEC[#Data],2,FALSE),"")</f>
        <v/>
      </c>
      <c r="L809" s="69"/>
      <c r="M809" s="67"/>
      <c r="N809" s="70" t="str">
        <f>IFERROR(VLOOKUP(TPI[[#This Row],[Código del Programa]],[10]!PROG[#Data],2,FALSE),"")</f>
        <v/>
      </c>
      <c r="O809" s="67"/>
      <c r="P809" s="68" t="str">
        <f>IFERROR(VLOOKUP(TPI[[#This Row],[Codigo Producto]],[10]!PROD[#Data],2,FALSE),"")</f>
        <v/>
      </c>
      <c r="Q809" s="67"/>
      <c r="R809" s="68" t="str">
        <f>IFERROR(VLOOKUP(TPI[[#This Row],[Codigo Indicador de Producto]],[10]!IP[#Data],2,FALSE),"")</f>
        <v/>
      </c>
      <c r="S809" s="69"/>
      <c r="T809" s="69"/>
      <c r="U809" s="69"/>
      <c r="V809" s="69"/>
      <c r="W809" s="69"/>
      <c r="X809" s="67"/>
      <c r="Y809" s="67"/>
      <c r="Z809" s="67"/>
      <c r="AA809" s="67"/>
      <c r="AB809" s="67"/>
      <c r="AC809" s="71"/>
      <c r="AD809" s="71"/>
      <c r="AE809" s="71"/>
      <c r="AF809" s="71"/>
      <c r="AG809" s="69"/>
    </row>
    <row r="810" spans="1:33" ht="12.75" customHeight="1" x14ac:dyDescent="0.3">
      <c r="A810" s="67"/>
      <c r="B810" s="68" t="str">
        <f>IFERROR(VLOOKUP(TPI[[#This Row],[Código del Municipio]],[10]!Tabla2[#Data],2,FALSE),"")</f>
        <v/>
      </c>
      <c r="C810" s="69"/>
      <c r="D810" s="69"/>
      <c r="E810" s="67"/>
      <c r="F810" s="69"/>
      <c r="G810" s="67"/>
      <c r="H810" s="69"/>
      <c r="I810" s="67"/>
      <c r="J810" s="67"/>
      <c r="K810" s="68" t="str">
        <f>IFERROR(VLOOKUP(TPI[[#This Row],[Codigo del Sector]],[10]!SEC[#Data],2,FALSE),"")</f>
        <v/>
      </c>
      <c r="L810" s="69"/>
      <c r="M810" s="67"/>
      <c r="N810" s="70" t="str">
        <f>IFERROR(VLOOKUP(TPI[[#This Row],[Código del Programa]],[10]!PROG[#Data],2,FALSE),"")</f>
        <v/>
      </c>
      <c r="O810" s="67"/>
      <c r="P810" s="68" t="str">
        <f>IFERROR(VLOOKUP(TPI[[#This Row],[Codigo Producto]],[10]!PROD[#Data],2,FALSE),"")</f>
        <v/>
      </c>
      <c r="Q810" s="67"/>
      <c r="R810" s="68" t="str">
        <f>IFERROR(VLOOKUP(TPI[[#This Row],[Codigo Indicador de Producto]],[10]!IP[#Data],2,FALSE),"")</f>
        <v/>
      </c>
      <c r="S810" s="69"/>
      <c r="T810" s="69"/>
      <c r="U810" s="69"/>
      <c r="V810" s="69"/>
      <c r="W810" s="69"/>
      <c r="X810" s="67"/>
      <c r="Y810" s="67"/>
      <c r="Z810" s="67"/>
      <c r="AA810" s="67"/>
      <c r="AB810" s="67"/>
      <c r="AC810" s="71"/>
      <c r="AD810" s="71"/>
      <c r="AE810" s="71"/>
      <c r="AF810" s="71"/>
      <c r="AG810" s="69"/>
    </row>
    <row r="811" spans="1:33" ht="12.75" customHeight="1" x14ac:dyDescent="0.3">
      <c r="A811" s="67"/>
      <c r="B811" s="68" t="str">
        <f>IFERROR(VLOOKUP(TPI[[#This Row],[Código del Municipio]],[10]!Tabla2[#Data],2,FALSE),"")</f>
        <v/>
      </c>
      <c r="C811" s="69"/>
      <c r="D811" s="69"/>
      <c r="E811" s="67"/>
      <c r="F811" s="69"/>
      <c r="G811" s="67"/>
      <c r="H811" s="69"/>
      <c r="I811" s="67"/>
      <c r="J811" s="67"/>
      <c r="K811" s="68" t="str">
        <f>IFERROR(VLOOKUP(TPI[[#This Row],[Codigo del Sector]],[10]!SEC[#Data],2,FALSE),"")</f>
        <v/>
      </c>
      <c r="L811" s="69"/>
      <c r="M811" s="67"/>
      <c r="N811" s="70" t="str">
        <f>IFERROR(VLOOKUP(TPI[[#This Row],[Código del Programa]],[10]!PROG[#Data],2,FALSE),"")</f>
        <v/>
      </c>
      <c r="O811" s="67"/>
      <c r="P811" s="68" t="str">
        <f>IFERROR(VLOOKUP(TPI[[#This Row],[Codigo Producto]],[10]!PROD[#Data],2,FALSE),"")</f>
        <v/>
      </c>
      <c r="Q811" s="67"/>
      <c r="R811" s="68" t="str">
        <f>IFERROR(VLOOKUP(TPI[[#This Row],[Codigo Indicador de Producto]],[10]!IP[#Data],2,FALSE),"")</f>
        <v/>
      </c>
      <c r="S811" s="69"/>
      <c r="T811" s="69"/>
      <c r="U811" s="69"/>
      <c r="V811" s="69"/>
      <c r="W811" s="69"/>
      <c r="X811" s="67"/>
      <c r="Y811" s="67"/>
      <c r="Z811" s="67"/>
      <c r="AA811" s="67"/>
      <c r="AB811" s="67"/>
      <c r="AC811" s="71"/>
      <c r="AD811" s="71"/>
      <c r="AE811" s="71"/>
      <c r="AF811" s="71"/>
      <c r="AG811" s="69"/>
    </row>
    <row r="812" spans="1:33" ht="12.75" customHeight="1" x14ac:dyDescent="0.3">
      <c r="A812" s="67"/>
      <c r="B812" s="68" t="str">
        <f>IFERROR(VLOOKUP(TPI[[#This Row],[Código del Municipio]],[10]!Tabla2[#Data],2,FALSE),"")</f>
        <v/>
      </c>
      <c r="C812" s="69"/>
      <c r="D812" s="69"/>
      <c r="E812" s="67"/>
      <c r="F812" s="69"/>
      <c r="G812" s="67"/>
      <c r="H812" s="69"/>
      <c r="I812" s="67"/>
      <c r="J812" s="67"/>
      <c r="K812" s="68" t="str">
        <f>IFERROR(VLOOKUP(TPI[[#This Row],[Codigo del Sector]],[10]!SEC[#Data],2,FALSE),"")</f>
        <v/>
      </c>
      <c r="L812" s="69"/>
      <c r="M812" s="67"/>
      <c r="N812" s="70" t="str">
        <f>IFERROR(VLOOKUP(TPI[[#This Row],[Código del Programa]],[10]!PROG[#Data],2,FALSE),"")</f>
        <v/>
      </c>
      <c r="O812" s="67"/>
      <c r="P812" s="68" t="str">
        <f>IFERROR(VLOOKUP(TPI[[#This Row],[Codigo Producto]],[10]!PROD[#Data],2,FALSE),"")</f>
        <v/>
      </c>
      <c r="Q812" s="67"/>
      <c r="R812" s="68" t="str">
        <f>IFERROR(VLOOKUP(TPI[[#This Row],[Codigo Indicador de Producto]],[10]!IP[#Data],2,FALSE),"")</f>
        <v/>
      </c>
      <c r="S812" s="69"/>
      <c r="T812" s="69"/>
      <c r="U812" s="69"/>
      <c r="V812" s="69"/>
      <c r="W812" s="69"/>
      <c r="X812" s="67"/>
      <c r="Y812" s="67"/>
      <c r="Z812" s="67"/>
      <c r="AA812" s="67"/>
      <c r="AB812" s="67"/>
      <c r="AC812" s="71"/>
      <c r="AD812" s="71"/>
      <c r="AE812" s="71"/>
      <c r="AF812" s="71"/>
      <c r="AG812" s="69"/>
    </row>
    <row r="813" spans="1:33" ht="12.75" customHeight="1" x14ac:dyDescent="0.3">
      <c r="A813" s="67"/>
      <c r="B813" s="68" t="str">
        <f>IFERROR(VLOOKUP(TPI[[#This Row],[Código del Municipio]],[10]!Tabla2[#Data],2,FALSE),"")</f>
        <v/>
      </c>
      <c r="C813" s="69"/>
      <c r="D813" s="69"/>
      <c r="E813" s="67"/>
      <c r="F813" s="69"/>
      <c r="G813" s="67"/>
      <c r="H813" s="69"/>
      <c r="I813" s="67"/>
      <c r="J813" s="67"/>
      <c r="K813" s="68" t="str">
        <f>IFERROR(VLOOKUP(TPI[[#This Row],[Codigo del Sector]],[10]!SEC[#Data],2,FALSE),"")</f>
        <v/>
      </c>
      <c r="L813" s="69"/>
      <c r="M813" s="67"/>
      <c r="N813" s="70" t="str">
        <f>IFERROR(VLOOKUP(TPI[[#This Row],[Código del Programa]],[10]!PROG[#Data],2,FALSE),"")</f>
        <v/>
      </c>
      <c r="O813" s="67"/>
      <c r="P813" s="68" t="str">
        <f>IFERROR(VLOOKUP(TPI[[#This Row],[Codigo Producto]],[10]!PROD[#Data],2,FALSE),"")</f>
        <v/>
      </c>
      <c r="Q813" s="67"/>
      <c r="R813" s="68" t="str">
        <f>IFERROR(VLOOKUP(TPI[[#This Row],[Codigo Indicador de Producto]],[10]!IP[#Data],2,FALSE),"")</f>
        <v/>
      </c>
      <c r="S813" s="69"/>
      <c r="T813" s="69"/>
      <c r="U813" s="69"/>
      <c r="V813" s="69"/>
      <c r="W813" s="69"/>
      <c r="X813" s="67"/>
      <c r="Y813" s="67"/>
      <c r="Z813" s="67"/>
      <c r="AA813" s="67"/>
      <c r="AB813" s="67"/>
      <c r="AC813" s="71"/>
      <c r="AD813" s="71"/>
      <c r="AE813" s="71"/>
      <c r="AF813" s="71"/>
      <c r="AG813" s="69"/>
    </row>
    <row r="814" spans="1:33" ht="12.75" customHeight="1" x14ac:dyDescent="0.3">
      <c r="A814" s="67"/>
      <c r="B814" s="68" t="str">
        <f>IFERROR(VLOOKUP(TPI[[#This Row],[Código del Municipio]],[10]!Tabla2[#Data],2,FALSE),"")</f>
        <v/>
      </c>
      <c r="C814" s="69"/>
      <c r="D814" s="69"/>
      <c r="E814" s="67"/>
      <c r="F814" s="69"/>
      <c r="G814" s="67"/>
      <c r="H814" s="69"/>
      <c r="I814" s="67"/>
      <c r="J814" s="67"/>
      <c r="K814" s="68" t="str">
        <f>IFERROR(VLOOKUP(TPI[[#This Row],[Codigo del Sector]],[10]!SEC[#Data],2,FALSE),"")</f>
        <v/>
      </c>
      <c r="L814" s="69"/>
      <c r="M814" s="67"/>
      <c r="N814" s="70" t="str">
        <f>IFERROR(VLOOKUP(TPI[[#This Row],[Código del Programa]],[10]!PROG[#Data],2,FALSE),"")</f>
        <v/>
      </c>
      <c r="O814" s="67"/>
      <c r="P814" s="68" t="str">
        <f>IFERROR(VLOOKUP(TPI[[#This Row],[Codigo Producto]],[10]!PROD[#Data],2,FALSE),"")</f>
        <v/>
      </c>
      <c r="Q814" s="67"/>
      <c r="R814" s="68" t="str">
        <f>IFERROR(VLOOKUP(TPI[[#This Row],[Codigo Indicador de Producto]],[10]!IP[#Data],2,FALSE),"")</f>
        <v/>
      </c>
      <c r="S814" s="69"/>
      <c r="T814" s="69"/>
      <c r="U814" s="69"/>
      <c r="V814" s="69"/>
      <c r="W814" s="69"/>
      <c r="X814" s="67"/>
      <c r="Y814" s="67"/>
      <c r="Z814" s="67"/>
      <c r="AA814" s="67"/>
      <c r="AB814" s="67"/>
      <c r="AC814" s="71"/>
      <c r="AD814" s="71"/>
      <c r="AE814" s="71"/>
      <c r="AF814" s="71"/>
      <c r="AG814" s="69"/>
    </row>
    <row r="815" spans="1:33" ht="12.75" customHeight="1" x14ac:dyDescent="0.3">
      <c r="A815" s="67"/>
      <c r="B815" s="68" t="str">
        <f>IFERROR(VLOOKUP(TPI[[#This Row],[Código del Municipio]],[10]!Tabla2[#Data],2,FALSE),"")</f>
        <v/>
      </c>
      <c r="C815" s="69"/>
      <c r="D815" s="69"/>
      <c r="E815" s="67"/>
      <c r="F815" s="69"/>
      <c r="G815" s="67"/>
      <c r="H815" s="69"/>
      <c r="I815" s="67"/>
      <c r="J815" s="67"/>
      <c r="K815" s="68" t="str">
        <f>IFERROR(VLOOKUP(TPI[[#This Row],[Codigo del Sector]],[10]!SEC[#Data],2,FALSE),"")</f>
        <v/>
      </c>
      <c r="L815" s="69"/>
      <c r="M815" s="67"/>
      <c r="N815" s="70" t="str">
        <f>IFERROR(VLOOKUP(TPI[[#This Row],[Código del Programa]],[10]!PROG[#Data],2,FALSE),"")</f>
        <v/>
      </c>
      <c r="O815" s="67"/>
      <c r="P815" s="68" t="str">
        <f>IFERROR(VLOOKUP(TPI[[#This Row],[Codigo Producto]],[10]!PROD[#Data],2,FALSE),"")</f>
        <v/>
      </c>
      <c r="Q815" s="67"/>
      <c r="R815" s="68" t="str">
        <f>IFERROR(VLOOKUP(TPI[[#This Row],[Codigo Indicador de Producto]],[10]!IP[#Data],2,FALSE),"")</f>
        <v/>
      </c>
      <c r="S815" s="69"/>
      <c r="T815" s="69"/>
      <c r="U815" s="69"/>
      <c r="V815" s="69"/>
      <c r="W815" s="69"/>
      <c r="X815" s="67"/>
      <c r="Y815" s="67"/>
      <c r="Z815" s="67"/>
      <c r="AA815" s="67"/>
      <c r="AB815" s="67"/>
      <c r="AC815" s="71"/>
      <c r="AD815" s="71"/>
      <c r="AE815" s="71"/>
      <c r="AF815" s="71"/>
      <c r="AG815" s="69"/>
    </row>
    <row r="816" spans="1:33" ht="12.75" customHeight="1" x14ac:dyDescent="0.3">
      <c r="A816" s="67"/>
      <c r="B816" s="68" t="str">
        <f>IFERROR(VLOOKUP(TPI[[#This Row],[Código del Municipio]],[10]!Tabla2[#Data],2,FALSE),"")</f>
        <v/>
      </c>
      <c r="C816" s="69"/>
      <c r="D816" s="69"/>
      <c r="E816" s="67"/>
      <c r="F816" s="69"/>
      <c r="G816" s="67"/>
      <c r="H816" s="69"/>
      <c r="I816" s="67"/>
      <c r="J816" s="67"/>
      <c r="K816" s="68" t="str">
        <f>IFERROR(VLOOKUP(TPI[[#This Row],[Codigo del Sector]],[10]!SEC[#Data],2,FALSE),"")</f>
        <v/>
      </c>
      <c r="L816" s="69"/>
      <c r="M816" s="67"/>
      <c r="N816" s="70" t="str">
        <f>IFERROR(VLOOKUP(TPI[[#This Row],[Código del Programa]],[10]!PROG[#Data],2,FALSE),"")</f>
        <v/>
      </c>
      <c r="O816" s="67"/>
      <c r="P816" s="68" t="str">
        <f>IFERROR(VLOOKUP(TPI[[#This Row],[Codigo Producto]],[10]!PROD[#Data],2,FALSE),"")</f>
        <v/>
      </c>
      <c r="Q816" s="67"/>
      <c r="R816" s="68" t="str">
        <f>IFERROR(VLOOKUP(TPI[[#This Row],[Codigo Indicador de Producto]],[10]!IP[#Data],2,FALSE),"")</f>
        <v/>
      </c>
      <c r="S816" s="69"/>
      <c r="T816" s="69"/>
      <c r="U816" s="69"/>
      <c r="V816" s="69"/>
      <c r="W816" s="69"/>
      <c r="X816" s="67"/>
      <c r="Y816" s="67"/>
      <c r="Z816" s="67"/>
      <c r="AA816" s="67"/>
      <c r="AB816" s="67"/>
      <c r="AC816" s="71"/>
      <c r="AD816" s="71"/>
      <c r="AE816" s="71"/>
      <c r="AF816" s="71"/>
      <c r="AG816" s="69"/>
    </row>
    <row r="817" spans="1:33" ht="12.75" customHeight="1" x14ac:dyDescent="0.3">
      <c r="A817" s="67"/>
      <c r="B817" s="68" t="str">
        <f>IFERROR(VLOOKUP(TPI[[#This Row],[Código del Municipio]],[10]!Tabla2[#Data],2,FALSE),"")</f>
        <v/>
      </c>
      <c r="C817" s="69"/>
      <c r="D817" s="69"/>
      <c r="E817" s="67"/>
      <c r="F817" s="69"/>
      <c r="G817" s="67"/>
      <c r="H817" s="69"/>
      <c r="I817" s="67"/>
      <c r="J817" s="67"/>
      <c r="K817" s="68" t="str">
        <f>IFERROR(VLOOKUP(TPI[[#This Row],[Codigo del Sector]],[10]!SEC[#Data],2,FALSE),"")</f>
        <v/>
      </c>
      <c r="L817" s="69"/>
      <c r="M817" s="67"/>
      <c r="N817" s="70" t="str">
        <f>IFERROR(VLOOKUP(TPI[[#This Row],[Código del Programa]],[10]!PROG[#Data],2,FALSE),"")</f>
        <v/>
      </c>
      <c r="O817" s="67"/>
      <c r="P817" s="68" t="str">
        <f>IFERROR(VLOOKUP(TPI[[#This Row],[Codigo Producto]],[10]!PROD[#Data],2,FALSE),"")</f>
        <v/>
      </c>
      <c r="Q817" s="67"/>
      <c r="R817" s="68" t="str">
        <f>IFERROR(VLOOKUP(TPI[[#This Row],[Codigo Indicador de Producto]],[10]!IP[#Data],2,FALSE),"")</f>
        <v/>
      </c>
      <c r="S817" s="69"/>
      <c r="T817" s="69"/>
      <c r="U817" s="69"/>
      <c r="V817" s="69"/>
      <c r="W817" s="69"/>
      <c r="X817" s="67"/>
      <c r="Y817" s="67"/>
      <c r="Z817" s="67"/>
      <c r="AA817" s="67"/>
      <c r="AB817" s="67"/>
      <c r="AC817" s="71"/>
      <c r="AD817" s="71"/>
      <c r="AE817" s="71"/>
      <c r="AF817" s="71"/>
      <c r="AG817" s="69"/>
    </row>
    <row r="818" spans="1:33" ht="12.75" customHeight="1" x14ac:dyDescent="0.3">
      <c r="A818" s="67"/>
      <c r="B818" s="68" t="str">
        <f>IFERROR(VLOOKUP(TPI[[#This Row],[Código del Municipio]],[10]!Tabla2[#Data],2,FALSE),"")</f>
        <v/>
      </c>
      <c r="C818" s="69"/>
      <c r="D818" s="69"/>
      <c r="E818" s="67"/>
      <c r="F818" s="69"/>
      <c r="G818" s="67"/>
      <c r="H818" s="69"/>
      <c r="I818" s="67"/>
      <c r="J818" s="67"/>
      <c r="K818" s="68" t="str">
        <f>IFERROR(VLOOKUP(TPI[[#This Row],[Codigo del Sector]],[10]!SEC[#Data],2,FALSE),"")</f>
        <v/>
      </c>
      <c r="L818" s="69"/>
      <c r="M818" s="67"/>
      <c r="N818" s="70" t="str">
        <f>IFERROR(VLOOKUP(TPI[[#This Row],[Código del Programa]],[10]!PROG[#Data],2,FALSE),"")</f>
        <v/>
      </c>
      <c r="O818" s="67"/>
      <c r="P818" s="68" t="str">
        <f>IFERROR(VLOOKUP(TPI[[#This Row],[Codigo Producto]],[10]!PROD[#Data],2,FALSE),"")</f>
        <v/>
      </c>
      <c r="Q818" s="67"/>
      <c r="R818" s="68" t="str">
        <f>IFERROR(VLOOKUP(TPI[[#This Row],[Codigo Indicador de Producto]],[10]!IP[#Data],2,FALSE),"")</f>
        <v/>
      </c>
      <c r="S818" s="69"/>
      <c r="T818" s="69"/>
      <c r="U818" s="69"/>
      <c r="V818" s="69"/>
      <c r="W818" s="69"/>
      <c r="X818" s="67"/>
      <c r="Y818" s="67"/>
      <c r="Z818" s="67"/>
      <c r="AA818" s="67"/>
      <c r="AB818" s="67"/>
      <c r="AC818" s="71"/>
      <c r="AD818" s="71"/>
      <c r="AE818" s="71"/>
      <c r="AF818" s="71"/>
      <c r="AG818" s="69"/>
    </row>
    <row r="819" spans="1:33" ht="12.75" customHeight="1" x14ac:dyDescent="0.3">
      <c r="A819" s="67"/>
      <c r="B819" s="68" t="str">
        <f>IFERROR(VLOOKUP(TPI[[#This Row],[Código del Municipio]],[10]!Tabla2[#Data],2,FALSE),"")</f>
        <v/>
      </c>
      <c r="C819" s="69"/>
      <c r="D819" s="69"/>
      <c r="E819" s="67"/>
      <c r="F819" s="69"/>
      <c r="G819" s="67"/>
      <c r="H819" s="69"/>
      <c r="I819" s="67"/>
      <c r="J819" s="67"/>
      <c r="K819" s="68" t="str">
        <f>IFERROR(VLOOKUP(TPI[[#This Row],[Codigo del Sector]],[10]!SEC[#Data],2,FALSE),"")</f>
        <v/>
      </c>
      <c r="L819" s="69"/>
      <c r="M819" s="67"/>
      <c r="N819" s="70" t="str">
        <f>IFERROR(VLOOKUP(TPI[[#This Row],[Código del Programa]],[10]!PROG[#Data],2,FALSE),"")</f>
        <v/>
      </c>
      <c r="O819" s="67"/>
      <c r="P819" s="68" t="str">
        <f>IFERROR(VLOOKUP(TPI[[#This Row],[Codigo Producto]],[10]!PROD[#Data],2,FALSE),"")</f>
        <v/>
      </c>
      <c r="Q819" s="67"/>
      <c r="R819" s="68" t="str">
        <f>IFERROR(VLOOKUP(TPI[[#This Row],[Codigo Indicador de Producto]],[10]!IP[#Data],2,FALSE),"")</f>
        <v/>
      </c>
      <c r="S819" s="69"/>
      <c r="T819" s="69"/>
      <c r="U819" s="69"/>
      <c r="V819" s="69"/>
      <c r="W819" s="69"/>
      <c r="X819" s="67"/>
      <c r="Y819" s="67"/>
      <c r="Z819" s="67"/>
      <c r="AA819" s="67"/>
      <c r="AB819" s="67"/>
      <c r="AC819" s="71"/>
      <c r="AD819" s="71"/>
      <c r="AE819" s="71"/>
      <c r="AF819" s="71"/>
      <c r="AG819" s="69"/>
    </row>
    <row r="820" spans="1:33" ht="12.75" customHeight="1" x14ac:dyDescent="0.3">
      <c r="A820" s="67"/>
      <c r="B820" s="68" t="str">
        <f>IFERROR(VLOOKUP(TPI[[#This Row],[Código del Municipio]],[10]!Tabla2[#Data],2,FALSE),"")</f>
        <v/>
      </c>
      <c r="C820" s="69"/>
      <c r="D820" s="69"/>
      <c r="E820" s="67"/>
      <c r="F820" s="69"/>
      <c r="G820" s="67"/>
      <c r="H820" s="69"/>
      <c r="I820" s="67"/>
      <c r="J820" s="67"/>
      <c r="K820" s="68" t="str">
        <f>IFERROR(VLOOKUP(TPI[[#This Row],[Codigo del Sector]],[10]!SEC[#Data],2,FALSE),"")</f>
        <v/>
      </c>
      <c r="L820" s="69"/>
      <c r="M820" s="67"/>
      <c r="N820" s="70" t="str">
        <f>IFERROR(VLOOKUP(TPI[[#This Row],[Código del Programa]],[10]!PROG[#Data],2,FALSE),"")</f>
        <v/>
      </c>
      <c r="O820" s="67"/>
      <c r="P820" s="68" t="str">
        <f>IFERROR(VLOOKUP(TPI[[#This Row],[Codigo Producto]],[10]!PROD[#Data],2,FALSE),"")</f>
        <v/>
      </c>
      <c r="Q820" s="67"/>
      <c r="R820" s="68" t="str">
        <f>IFERROR(VLOOKUP(TPI[[#This Row],[Codigo Indicador de Producto]],[10]!IP[#Data],2,FALSE),"")</f>
        <v/>
      </c>
      <c r="S820" s="69"/>
      <c r="T820" s="69"/>
      <c r="U820" s="69"/>
      <c r="V820" s="69"/>
      <c r="W820" s="69"/>
      <c r="X820" s="67"/>
      <c r="Y820" s="67"/>
      <c r="Z820" s="67"/>
      <c r="AA820" s="67"/>
      <c r="AB820" s="67"/>
      <c r="AC820" s="71"/>
      <c r="AD820" s="71"/>
      <c r="AE820" s="71"/>
      <c r="AF820" s="71"/>
      <c r="AG820" s="69"/>
    </row>
    <row r="821" spans="1:33" ht="12.75" customHeight="1" x14ac:dyDescent="0.3">
      <c r="A821" s="67"/>
      <c r="B821" s="68" t="str">
        <f>IFERROR(VLOOKUP(TPI[[#This Row],[Código del Municipio]],[10]!Tabla2[#Data],2,FALSE),"")</f>
        <v/>
      </c>
      <c r="C821" s="69"/>
      <c r="D821" s="69"/>
      <c r="E821" s="67"/>
      <c r="F821" s="69"/>
      <c r="G821" s="67"/>
      <c r="H821" s="69"/>
      <c r="I821" s="67"/>
      <c r="J821" s="67"/>
      <c r="K821" s="68" t="str">
        <f>IFERROR(VLOOKUP(TPI[[#This Row],[Codigo del Sector]],[10]!SEC[#Data],2,FALSE),"")</f>
        <v/>
      </c>
      <c r="L821" s="69"/>
      <c r="M821" s="67"/>
      <c r="N821" s="70" t="str">
        <f>IFERROR(VLOOKUP(TPI[[#This Row],[Código del Programa]],[10]!PROG[#Data],2,FALSE),"")</f>
        <v/>
      </c>
      <c r="O821" s="67"/>
      <c r="P821" s="68" t="str">
        <f>IFERROR(VLOOKUP(TPI[[#This Row],[Codigo Producto]],[10]!PROD[#Data],2,FALSE),"")</f>
        <v/>
      </c>
      <c r="Q821" s="67"/>
      <c r="R821" s="68" t="str">
        <f>IFERROR(VLOOKUP(TPI[[#This Row],[Codigo Indicador de Producto]],[10]!IP[#Data],2,FALSE),"")</f>
        <v/>
      </c>
      <c r="S821" s="69"/>
      <c r="T821" s="69"/>
      <c r="U821" s="69"/>
      <c r="V821" s="69"/>
      <c r="W821" s="69"/>
      <c r="X821" s="67"/>
      <c r="Y821" s="67"/>
      <c r="Z821" s="67"/>
      <c r="AA821" s="67"/>
      <c r="AB821" s="67"/>
      <c r="AC821" s="71"/>
      <c r="AD821" s="71"/>
      <c r="AE821" s="71"/>
      <c r="AF821" s="71"/>
      <c r="AG821" s="69"/>
    </row>
    <row r="822" spans="1:33" ht="12.75" customHeight="1" x14ac:dyDescent="0.3">
      <c r="A822" s="67"/>
      <c r="B822" s="68" t="str">
        <f>IFERROR(VLOOKUP(TPI[[#This Row],[Código del Municipio]],[10]!Tabla2[#Data],2,FALSE),"")</f>
        <v/>
      </c>
      <c r="C822" s="69"/>
      <c r="D822" s="69"/>
      <c r="E822" s="67"/>
      <c r="F822" s="69"/>
      <c r="G822" s="67"/>
      <c r="H822" s="69"/>
      <c r="I822" s="67"/>
      <c r="J822" s="67"/>
      <c r="K822" s="68" t="str">
        <f>IFERROR(VLOOKUP(TPI[[#This Row],[Codigo del Sector]],[10]!SEC[#Data],2,FALSE),"")</f>
        <v/>
      </c>
      <c r="L822" s="69"/>
      <c r="M822" s="67"/>
      <c r="N822" s="70" t="str">
        <f>IFERROR(VLOOKUP(TPI[[#This Row],[Código del Programa]],[10]!PROG[#Data],2,FALSE),"")</f>
        <v/>
      </c>
      <c r="O822" s="67"/>
      <c r="P822" s="68" t="str">
        <f>IFERROR(VLOOKUP(TPI[[#This Row],[Codigo Producto]],[10]!PROD[#Data],2,FALSE),"")</f>
        <v/>
      </c>
      <c r="Q822" s="67"/>
      <c r="R822" s="68" t="str">
        <f>IFERROR(VLOOKUP(TPI[[#This Row],[Codigo Indicador de Producto]],[10]!IP[#Data],2,FALSE),"")</f>
        <v/>
      </c>
      <c r="S822" s="69"/>
      <c r="T822" s="69"/>
      <c r="U822" s="69"/>
      <c r="V822" s="69"/>
      <c r="W822" s="69"/>
      <c r="X822" s="67"/>
      <c r="Y822" s="67"/>
      <c r="Z822" s="67"/>
      <c r="AA822" s="67"/>
      <c r="AB822" s="67"/>
      <c r="AC822" s="71"/>
      <c r="AD822" s="71"/>
      <c r="AE822" s="71"/>
      <c r="AF822" s="71"/>
      <c r="AG822" s="69"/>
    </row>
    <row r="823" spans="1:33" ht="12.75" customHeight="1" x14ac:dyDescent="0.3">
      <c r="A823" s="67"/>
      <c r="B823" s="68" t="str">
        <f>IFERROR(VLOOKUP(TPI[[#This Row],[Código del Municipio]],[10]!Tabla2[#Data],2,FALSE),"")</f>
        <v/>
      </c>
      <c r="C823" s="69"/>
      <c r="D823" s="69"/>
      <c r="E823" s="67"/>
      <c r="F823" s="69"/>
      <c r="G823" s="67"/>
      <c r="H823" s="69"/>
      <c r="I823" s="67"/>
      <c r="J823" s="67"/>
      <c r="K823" s="68" t="str">
        <f>IFERROR(VLOOKUP(TPI[[#This Row],[Codigo del Sector]],[10]!SEC[#Data],2,FALSE),"")</f>
        <v/>
      </c>
      <c r="L823" s="69"/>
      <c r="M823" s="67"/>
      <c r="N823" s="70" t="str">
        <f>IFERROR(VLOOKUP(TPI[[#This Row],[Código del Programa]],[10]!PROG[#Data],2,FALSE),"")</f>
        <v/>
      </c>
      <c r="O823" s="67"/>
      <c r="P823" s="68" t="str">
        <f>IFERROR(VLOOKUP(TPI[[#This Row],[Codigo Producto]],[10]!PROD[#Data],2,FALSE),"")</f>
        <v/>
      </c>
      <c r="Q823" s="67"/>
      <c r="R823" s="68" t="str">
        <f>IFERROR(VLOOKUP(TPI[[#This Row],[Codigo Indicador de Producto]],[10]!IP[#Data],2,FALSE),"")</f>
        <v/>
      </c>
      <c r="S823" s="69"/>
      <c r="T823" s="69"/>
      <c r="U823" s="69"/>
      <c r="V823" s="69"/>
      <c r="W823" s="69"/>
      <c r="X823" s="67"/>
      <c r="Y823" s="67"/>
      <c r="Z823" s="67"/>
      <c r="AA823" s="67"/>
      <c r="AB823" s="67"/>
      <c r="AC823" s="71"/>
      <c r="AD823" s="71"/>
      <c r="AE823" s="71"/>
      <c r="AF823" s="71"/>
      <c r="AG823" s="69"/>
    </row>
    <row r="824" spans="1:33" ht="12.75" customHeight="1" x14ac:dyDescent="0.3">
      <c r="A824" s="67"/>
      <c r="B824" s="68" t="str">
        <f>IFERROR(VLOOKUP(TPI[[#This Row],[Código del Municipio]],[10]!Tabla2[#Data],2,FALSE),"")</f>
        <v/>
      </c>
      <c r="C824" s="69"/>
      <c r="D824" s="69"/>
      <c r="E824" s="67"/>
      <c r="F824" s="69"/>
      <c r="G824" s="67"/>
      <c r="H824" s="69"/>
      <c r="I824" s="67"/>
      <c r="J824" s="67"/>
      <c r="K824" s="68" t="str">
        <f>IFERROR(VLOOKUP(TPI[[#This Row],[Codigo del Sector]],[10]!SEC[#Data],2,FALSE),"")</f>
        <v/>
      </c>
      <c r="L824" s="69"/>
      <c r="M824" s="67"/>
      <c r="N824" s="70" t="str">
        <f>IFERROR(VLOOKUP(TPI[[#This Row],[Código del Programa]],[10]!PROG[#Data],2,FALSE),"")</f>
        <v/>
      </c>
      <c r="O824" s="67"/>
      <c r="P824" s="68" t="str">
        <f>IFERROR(VLOOKUP(TPI[[#This Row],[Codigo Producto]],[10]!PROD[#Data],2,FALSE),"")</f>
        <v/>
      </c>
      <c r="Q824" s="67"/>
      <c r="R824" s="68" t="str">
        <f>IFERROR(VLOOKUP(TPI[[#This Row],[Codigo Indicador de Producto]],[10]!IP[#Data],2,FALSE),"")</f>
        <v/>
      </c>
      <c r="S824" s="69"/>
      <c r="T824" s="69"/>
      <c r="U824" s="69"/>
      <c r="V824" s="69"/>
      <c r="W824" s="69"/>
      <c r="X824" s="67"/>
      <c r="Y824" s="67"/>
      <c r="Z824" s="67"/>
      <c r="AA824" s="67"/>
      <c r="AB824" s="67"/>
      <c r="AC824" s="71"/>
      <c r="AD824" s="71"/>
      <c r="AE824" s="71"/>
      <c r="AF824" s="71"/>
      <c r="AG824" s="69"/>
    </row>
    <row r="825" spans="1:33" ht="12.75" customHeight="1" x14ac:dyDescent="0.3">
      <c r="A825" s="67"/>
      <c r="B825" s="68" t="str">
        <f>IFERROR(VLOOKUP(TPI[[#This Row],[Código del Municipio]],[10]!Tabla2[#Data],2,FALSE),"")</f>
        <v/>
      </c>
      <c r="C825" s="69"/>
      <c r="D825" s="69"/>
      <c r="E825" s="67"/>
      <c r="F825" s="69"/>
      <c r="G825" s="67"/>
      <c r="H825" s="69"/>
      <c r="I825" s="67"/>
      <c r="J825" s="67"/>
      <c r="K825" s="68" t="str">
        <f>IFERROR(VLOOKUP(TPI[[#This Row],[Codigo del Sector]],[10]!SEC[#Data],2,FALSE),"")</f>
        <v/>
      </c>
      <c r="L825" s="69"/>
      <c r="M825" s="67"/>
      <c r="N825" s="70" t="str">
        <f>IFERROR(VLOOKUP(TPI[[#This Row],[Código del Programa]],[10]!PROG[#Data],2,FALSE),"")</f>
        <v/>
      </c>
      <c r="O825" s="67"/>
      <c r="P825" s="68" t="str">
        <f>IFERROR(VLOOKUP(TPI[[#This Row],[Codigo Producto]],[10]!PROD[#Data],2,FALSE),"")</f>
        <v/>
      </c>
      <c r="Q825" s="67"/>
      <c r="R825" s="68" t="str">
        <f>IFERROR(VLOOKUP(TPI[[#This Row],[Codigo Indicador de Producto]],[10]!IP[#Data],2,FALSE),"")</f>
        <v/>
      </c>
      <c r="S825" s="69"/>
      <c r="T825" s="69"/>
      <c r="U825" s="69"/>
      <c r="V825" s="69"/>
      <c r="W825" s="69"/>
      <c r="X825" s="67"/>
      <c r="Y825" s="67"/>
      <c r="Z825" s="67"/>
      <c r="AA825" s="67"/>
      <c r="AB825" s="67"/>
      <c r="AC825" s="71"/>
      <c r="AD825" s="71"/>
      <c r="AE825" s="71"/>
      <c r="AF825" s="71"/>
      <c r="AG825" s="69"/>
    </row>
    <row r="826" spans="1:33" ht="12.75" customHeight="1" x14ac:dyDescent="0.3">
      <c r="A826" s="67"/>
      <c r="B826" s="68" t="str">
        <f>IFERROR(VLOOKUP(TPI[[#This Row],[Código del Municipio]],[10]!Tabla2[#Data],2,FALSE),"")</f>
        <v/>
      </c>
      <c r="C826" s="69"/>
      <c r="D826" s="69"/>
      <c r="E826" s="67"/>
      <c r="F826" s="69"/>
      <c r="G826" s="67"/>
      <c r="H826" s="69"/>
      <c r="I826" s="67"/>
      <c r="J826" s="67"/>
      <c r="K826" s="68" t="str">
        <f>IFERROR(VLOOKUP(TPI[[#This Row],[Codigo del Sector]],[10]!SEC[#Data],2,FALSE),"")</f>
        <v/>
      </c>
      <c r="L826" s="69"/>
      <c r="M826" s="67"/>
      <c r="N826" s="70" t="str">
        <f>IFERROR(VLOOKUP(TPI[[#This Row],[Código del Programa]],[10]!PROG[#Data],2,FALSE),"")</f>
        <v/>
      </c>
      <c r="O826" s="67"/>
      <c r="P826" s="68" t="str">
        <f>IFERROR(VLOOKUP(TPI[[#This Row],[Codigo Producto]],[10]!PROD[#Data],2,FALSE),"")</f>
        <v/>
      </c>
      <c r="Q826" s="67"/>
      <c r="R826" s="68" t="str">
        <f>IFERROR(VLOOKUP(TPI[[#This Row],[Codigo Indicador de Producto]],[10]!IP[#Data],2,FALSE),"")</f>
        <v/>
      </c>
      <c r="S826" s="69"/>
      <c r="T826" s="69"/>
      <c r="U826" s="69"/>
      <c r="V826" s="69"/>
      <c r="W826" s="69"/>
      <c r="X826" s="67"/>
      <c r="Y826" s="67"/>
      <c r="Z826" s="67"/>
      <c r="AA826" s="67"/>
      <c r="AB826" s="67"/>
      <c r="AC826" s="71"/>
      <c r="AD826" s="71"/>
      <c r="AE826" s="71"/>
      <c r="AF826" s="71"/>
      <c r="AG826" s="69"/>
    </row>
    <row r="827" spans="1:33" ht="12.75" customHeight="1" x14ac:dyDescent="0.3">
      <c r="A827" s="67"/>
      <c r="B827" s="68" t="str">
        <f>IFERROR(VLOOKUP(TPI[[#This Row],[Código del Municipio]],[10]!Tabla2[#Data],2,FALSE),"")</f>
        <v/>
      </c>
      <c r="C827" s="69"/>
      <c r="D827" s="69"/>
      <c r="E827" s="67"/>
      <c r="F827" s="69"/>
      <c r="G827" s="67"/>
      <c r="H827" s="69"/>
      <c r="I827" s="67"/>
      <c r="J827" s="67"/>
      <c r="K827" s="68" t="str">
        <f>IFERROR(VLOOKUP(TPI[[#This Row],[Codigo del Sector]],[10]!SEC[#Data],2,FALSE),"")</f>
        <v/>
      </c>
      <c r="L827" s="69"/>
      <c r="M827" s="67"/>
      <c r="N827" s="70" t="str">
        <f>IFERROR(VLOOKUP(TPI[[#This Row],[Código del Programa]],[10]!PROG[#Data],2,FALSE),"")</f>
        <v/>
      </c>
      <c r="O827" s="67"/>
      <c r="P827" s="68" t="str">
        <f>IFERROR(VLOOKUP(TPI[[#This Row],[Codigo Producto]],[10]!PROD[#Data],2,FALSE),"")</f>
        <v/>
      </c>
      <c r="Q827" s="67"/>
      <c r="R827" s="68" t="str">
        <f>IFERROR(VLOOKUP(TPI[[#This Row],[Codigo Indicador de Producto]],[10]!IP[#Data],2,FALSE),"")</f>
        <v/>
      </c>
      <c r="S827" s="69"/>
      <c r="T827" s="69"/>
      <c r="U827" s="69"/>
      <c r="V827" s="69"/>
      <c r="W827" s="69"/>
      <c r="X827" s="67"/>
      <c r="Y827" s="67"/>
      <c r="Z827" s="67"/>
      <c r="AA827" s="67"/>
      <c r="AB827" s="67"/>
      <c r="AC827" s="71"/>
      <c r="AD827" s="71"/>
      <c r="AE827" s="71"/>
      <c r="AF827" s="71"/>
      <c r="AG827" s="69"/>
    </row>
    <row r="828" spans="1:33" ht="12.75" customHeight="1" x14ac:dyDescent="0.3">
      <c r="A828" s="67"/>
      <c r="B828" s="68" t="str">
        <f>IFERROR(VLOOKUP(TPI[[#This Row],[Código del Municipio]],[10]!Tabla2[#Data],2,FALSE),"")</f>
        <v/>
      </c>
      <c r="C828" s="69"/>
      <c r="D828" s="69"/>
      <c r="E828" s="67"/>
      <c r="F828" s="69"/>
      <c r="G828" s="67"/>
      <c r="H828" s="69"/>
      <c r="I828" s="67"/>
      <c r="J828" s="67"/>
      <c r="K828" s="68" t="str">
        <f>IFERROR(VLOOKUP(TPI[[#This Row],[Codigo del Sector]],[10]!SEC[#Data],2,FALSE),"")</f>
        <v/>
      </c>
      <c r="L828" s="69"/>
      <c r="M828" s="67"/>
      <c r="N828" s="70" t="str">
        <f>IFERROR(VLOOKUP(TPI[[#This Row],[Código del Programa]],[10]!PROG[#Data],2,FALSE),"")</f>
        <v/>
      </c>
      <c r="O828" s="67"/>
      <c r="P828" s="68" t="str">
        <f>IFERROR(VLOOKUP(TPI[[#This Row],[Codigo Producto]],[10]!PROD[#Data],2,FALSE),"")</f>
        <v/>
      </c>
      <c r="Q828" s="67"/>
      <c r="R828" s="68" t="str">
        <f>IFERROR(VLOOKUP(TPI[[#This Row],[Codigo Indicador de Producto]],[10]!IP[#Data],2,FALSE),"")</f>
        <v/>
      </c>
      <c r="S828" s="69"/>
      <c r="T828" s="69"/>
      <c r="U828" s="69"/>
      <c r="V828" s="69"/>
      <c r="W828" s="69"/>
      <c r="X828" s="67"/>
      <c r="Y828" s="67"/>
      <c r="Z828" s="67"/>
      <c r="AA828" s="67"/>
      <c r="AB828" s="67"/>
      <c r="AC828" s="71"/>
      <c r="AD828" s="71"/>
      <c r="AE828" s="71"/>
      <c r="AF828" s="71"/>
      <c r="AG828" s="69"/>
    </row>
    <row r="829" spans="1:33" ht="12.75" customHeight="1" x14ac:dyDescent="0.3">
      <c r="A829" s="67"/>
      <c r="B829" s="68" t="str">
        <f>IFERROR(VLOOKUP(TPI[[#This Row],[Código del Municipio]],[10]!Tabla2[#Data],2,FALSE),"")</f>
        <v/>
      </c>
      <c r="C829" s="69"/>
      <c r="D829" s="69"/>
      <c r="E829" s="67"/>
      <c r="F829" s="69"/>
      <c r="G829" s="67"/>
      <c r="H829" s="69"/>
      <c r="I829" s="67"/>
      <c r="J829" s="67"/>
      <c r="K829" s="68" t="str">
        <f>IFERROR(VLOOKUP(TPI[[#This Row],[Codigo del Sector]],[10]!SEC[#Data],2,FALSE),"")</f>
        <v/>
      </c>
      <c r="L829" s="69"/>
      <c r="M829" s="67"/>
      <c r="N829" s="70" t="str">
        <f>IFERROR(VLOOKUP(TPI[[#This Row],[Código del Programa]],[10]!PROG[#Data],2,FALSE),"")</f>
        <v/>
      </c>
      <c r="O829" s="67"/>
      <c r="P829" s="68" t="str">
        <f>IFERROR(VLOOKUP(TPI[[#This Row],[Codigo Producto]],[10]!PROD[#Data],2,FALSE),"")</f>
        <v/>
      </c>
      <c r="Q829" s="67"/>
      <c r="R829" s="68" t="str">
        <f>IFERROR(VLOOKUP(TPI[[#This Row],[Codigo Indicador de Producto]],[10]!IP[#Data],2,FALSE),"")</f>
        <v/>
      </c>
      <c r="S829" s="69"/>
      <c r="T829" s="69"/>
      <c r="U829" s="69"/>
      <c r="V829" s="69"/>
      <c r="W829" s="69"/>
      <c r="X829" s="67"/>
      <c r="Y829" s="67"/>
      <c r="Z829" s="67"/>
      <c r="AA829" s="67"/>
      <c r="AB829" s="67"/>
      <c r="AC829" s="71"/>
      <c r="AD829" s="71"/>
      <c r="AE829" s="71"/>
      <c r="AF829" s="71"/>
      <c r="AG829" s="69"/>
    </row>
    <row r="830" spans="1:33" ht="12.75" customHeight="1" x14ac:dyDescent="0.3">
      <c r="A830" s="67"/>
      <c r="B830" s="68" t="str">
        <f>IFERROR(VLOOKUP(TPI[[#This Row],[Código del Municipio]],[10]!Tabla2[#Data],2,FALSE),"")</f>
        <v/>
      </c>
      <c r="C830" s="69"/>
      <c r="D830" s="69"/>
      <c r="E830" s="67"/>
      <c r="F830" s="69"/>
      <c r="G830" s="67"/>
      <c r="H830" s="69"/>
      <c r="I830" s="67"/>
      <c r="J830" s="67"/>
      <c r="K830" s="68" t="str">
        <f>IFERROR(VLOOKUP(TPI[[#This Row],[Codigo del Sector]],[10]!SEC[#Data],2,FALSE),"")</f>
        <v/>
      </c>
      <c r="L830" s="69"/>
      <c r="M830" s="67"/>
      <c r="N830" s="70" t="str">
        <f>IFERROR(VLOOKUP(TPI[[#This Row],[Código del Programa]],[10]!PROG[#Data],2,FALSE),"")</f>
        <v/>
      </c>
      <c r="O830" s="67"/>
      <c r="P830" s="68" t="str">
        <f>IFERROR(VLOOKUP(TPI[[#This Row],[Codigo Producto]],[10]!PROD[#Data],2,FALSE),"")</f>
        <v/>
      </c>
      <c r="Q830" s="67"/>
      <c r="R830" s="68" t="str">
        <f>IFERROR(VLOOKUP(TPI[[#This Row],[Codigo Indicador de Producto]],[10]!IP[#Data],2,FALSE),"")</f>
        <v/>
      </c>
      <c r="S830" s="69"/>
      <c r="T830" s="69"/>
      <c r="U830" s="69"/>
      <c r="V830" s="69"/>
      <c r="W830" s="69"/>
      <c r="X830" s="67"/>
      <c r="Y830" s="67"/>
      <c r="Z830" s="67"/>
      <c r="AA830" s="67"/>
      <c r="AB830" s="67"/>
      <c r="AC830" s="71"/>
      <c r="AD830" s="71"/>
      <c r="AE830" s="71"/>
      <c r="AF830" s="71"/>
      <c r="AG830" s="69"/>
    </row>
    <row r="831" spans="1:33" ht="12.75" customHeight="1" x14ac:dyDescent="0.3">
      <c r="A831" s="67"/>
      <c r="B831" s="68" t="str">
        <f>IFERROR(VLOOKUP(TPI[[#This Row],[Código del Municipio]],[10]!Tabla2[#Data],2,FALSE),"")</f>
        <v/>
      </c>
      <c r="C831" s="69"/>
      <c r="D831" s="69"/>
      <c r="E831" s="67"/>
      <c r="F831" s="69"/>
      <c r="G831" s="67"/>
      <c r="H831" s="69"/>
      <c r="I831" s="67"/>
      <c r="J831" s="67"/>
      <c r="K831" s="68" t="str">
        <f>IFERROR(VLOOKUP(TPI[[#This Row],[Codigo del Sector]],[10]!SEC[#Data],2,FALSE),"")</f>
        <v/>
      </c>
      <c r="L831" s="69"/>
      <c r="M831" s="67"/>
      <c r="N831" s="70" t="str">
        <f>IFERROR(VLOOKUP(TPI[[#This Row],[Código del Programa]],[10]!PROG[#Data],2,FALSE),"")</f>
        <v/>
      </c>
      <c r="O831" s="67"/>
      <c r="P831" s="68" t="str">
        <f>IFERROR(VLOOKUP(TPI[[#This Row],[Codigo Producto]],[10]!PROD[#Data],2,FALSE),"")</f>
        <v/>
      </c>
      <c r="Q831" s="67"/>
      <c r="R831" s="68" t="str">
        <f>IFERROR(VLOOKUP(TPI[[#This Row],[Codigo Indicador de Producto]],[10]!IP[#Data],2,FALSE),"")</f>
        <v/>
      </c>
      <c r="S831" s="69"/>
      <c r="T831" s="69"/>
      <c r="U831" s="69"/>
      <c r="V831" s="69"/>
      <c r="W831" s="69"/>
      <c r="X831" s="67"/>
      <c r="Y831" s="67"/>
      <c r="Z831" s="67"/>
      <c r="AA831" s="67"/>
      <c r="AB831" s="67"/>
      <c r="AC831" s="71"/>
      <c r="AD831" s="71"/>
      <c r="AE831" s="71"/>
      <c r="AF831" s="71"/>
      <c r="AG831" s="69"/>
    </row>
    <row r="832" spans="1:33" ht="12.75" customHeight="1" x14ac:dyDescent="0.3">
      <c r="A832" s="67"/>
      <c r="B832" s="68" t="str">
        <f>IFERROR(VLOOKUP(TPI[[#This Row],[Código del Municipio]],[10]!Tabla2[#Data],2,FALSE),"")</f>
        <v/>
      </c>
      <c r="C832" s="69"/>
      <c r="D832" s="69"/>
      <c r="E832" s="67"/>
      <c r="F832" s="69"/>
      <c r="G832" s="67"/>
      <c r="H832" s="69"/>
      <c r="I832" s="67"/>
      <c r="J832" s="67"/>
      <c r="K832" s="68" t="str">
        <f>IFERROR(VLOOKUP(TPI[[#This Row],[Codigo del Sector]],[10]!SEC[#Data],2,FALSE),"")</f>
        <v/>
      </c>
      <c r="L832" s="69"/>
      <c r="M832" s="67"/>
      <c r="N832" s="70" t="str">
        <f>IFERROR(VLOOKUP(TPI[[#This Row],[Código del Programa]],[10]!PROG[#Data],2,FALSE),"")</f>
        <v/>
      </c>
      <c r="O832" s="67"/>
      <c r="P832" s="68" t="str">
        <f>IFERROR(VLOOKUP(TPI[[#This Row],[Codigo Producto]],[10]!PROD[#Data],2,FALSE),"")</f>
        <v/>
      </c>
      <c r="Q832" s="67"/>
      <c r="R832" s="68" t="str">
        <f>IFERROR(VLOOKUP(TPI[[#This Row],[Codigo Indicador de Producto]],[10]!IP[#Data],2,FALSE),"")</f>
        <v/>
      </c>
      <c r="S832" s="69"/>
      <c r="T832" s="69"/>
      <c r="U832" s="69"/>
      <c r="V832" s="69"/>
      <c r="W832" s="69"/>
      <c r="X832" s="67"/>
      <c r="Y832" s="67"/>
      <c r="Z832" s="67"/>
      <c r="AA832" s="67"/>
      <c r="AB832" s="67"/>
      <c r="AC832" s="71"/>
      <c r="AD832" s="71"/>
      <c r="AE832" s="71"/>
      <c r="AF832" s="71"/>
      <c r="AG832" s="69"/>
    </row>
    <row r="833" spans="1:33" ht="12.75" customHeight="1" x14ac:dyDescent="0.3">
      <c r="A833" s="67"/>
      <c r="B833" s="68" t="str">
        <f>IFERROR(VLOOKUP(TPI[[#This Row],[Código del Municipio]],[10]!Tabla2[#Data],2,FALSE),"")</f>
        <v/>
      </c>
      <c r="C833" s="69"/>
      <c r="D833" s="69"/>
      <c r="E833" s="67"/>
      <c r="F833" s="69"/>
      <c r="G833" s="67"/>
      <c r="H833" s="69"/>
      <c r="I833" s="67"/>
      <c r="J833" s="67"/>
      <c r="K833" s="68" t="str">
        <f>IFERROR(VLOOKUP(TPI[[#This Row],[Codigo del Sector]],[10]!SEC[#Data],2,FALSE),"")</f>
        <v/>
      </c>
      <c r="L833" s="69"/>
      <c r="M833" s="67"/>
      <c r="N833" s="70" t="str">
        <f>IFERROR(VLOOKUP(TPI[[#This Row],[Código del Programa]],[10]!PROG[#Data],2,FALSE),"")</f>
        <v/>
      </c>
      <c r="O833" s="67"/>
      <c r="P833" s="68" t="str">
        <f>IFERROR(VLOOKUP(TPI[[#This Row],[Codigo Producto]],[10]!PROD[#Data],2,FALSE),"")</f>
        <v/>
      </c>
      <c r="Q833" s="67"/>
      <c r="R833" s="68" t="str">
        <f>IFERROR(VLOOKUP(TPI[[#This Row],[Codigo Indicador de Producto]],[10]!IP[#Data],2,FALSE),"")</f>
        <v/>
      </c>
      <c r="S833" s="69"/>
      <c r="T833" s="69"/>
      <c r="U833" s="69"/>
      <c r="V833" s="69"/>
      <c r="W833" s="69"/>
      <c r="X833" s="67"/>
      <c r="Y833" s="67"/>
      <c r="Z833" s="67"/>
      <c r="AA833" s="67"/>
      <c r="AB833" s="67"/>
      <c r="AC833" s="71"/>
      <c r="AD833" s="71"/>
      <c r="AE833" s="71"/>
      <c r="AF833" s="71"/>
      <c r="AG833" s="69"/>
    </row>
    <row r="834" spans="1:33" ht="12.75" customHeight="1" x14ac:dyDescent="0.3">
      <c r="A834" s="67"/>
      <c r="B834" s="68" t="str">
        <f>IFERROR(VLOOKUP(TPI[[#This Row],[Código del Municipio]],[10]!Tabla2[#Data],2,FALSE),"")</f>
        <v/>
      </c>
      <c r="C834" s="69"/>
      <c r="D834" s="69"/>
      <c r="E834" s="67"/>
      <c r="F834" s="69"/>
      <c r="G834" s="67"/>
      <c r="H834" s="69"/>
      <c r="I834" s="67"/>
      <c r="J834" s="67"/>
      <c r="K834" s="68" t="str">
        <f>IFERROR(VLOOKUP(TPI[[#This Row],[Codigo del Sector]],[10]!SEC[#Data],2,FALSE),"")</f>
        <v/>
      </c>
      <c r="L834" s="69"/>
      <c r="M834" s="67"/>
      <c r="N834" s="70" t="str">
        <f>IFERROR(VLOOKUP(TPI[[#This Row],[Código del Programa]],[10]!PROG[#Data],2,FALSE),"")</f>
        <v/>
      </c>
      <c r="O834" s="67"/>
      <c r="P834" s="68" t="str">
        <f>IFERROR(VLOOKUP(TPI[[#This Row],[Codigo Producto]],[10]!PROD[#Data],2,FALSE),"")</f>
        <v/>
      </c>
      <c r="Q834" s="67"/>
      <c r="R834" s="68" t="str">
        <f>IFERROR(VLOOKUP(TPI[[#This Row],[Codigo Indicador de Producto]],[10]!IP[#Data],2,FALSE),"")</f>
        <v/>
      </c>
      <c r="S834" s="69"/>
      <c r="T834" s="69"/>
      <c r="U834" s="69"/>
      <c r="V834" s="69"/>
      <c r="W834" s="69"/>
      <c r="X834" s="67"/>
      <c r="Y834" s="67"/>
      <c r="Z834" s="67"/>
      <c r="AA834" s="67"/>
      <c r="AB834" s="67"/>
      <c r="AC834" s="71"/>
      <c r="AD834" s="71"/>
      <c r="AE834" s="71"/>
      <c r="AF834" s="71"/>
      <c r="AG834" s="69"/>
    </row>
    <row r="835" spans="1:33" ht="12.75" customHeight="1" x14ac:dyDescent="0.3">
      <c r="A835" s="67"/>
      <c r="B835" s="68" t="str">
        <f>IFERROR(VLOOKUP(TPI[[#This Row],[Código del Municipio]],[10]!Tabla2[#Data],2,FALSE),"")</f>
        <v/>
      </c>
      <c r="C835" s="69"/>
      <c r="D835" s="69"/>
      <c r="E835" s="67"/>
      <c r="F835" s="69"/>
      <c r="G835" s="67"/>
      <c r="H835" s="69"/>
      <c r="I835" s="67"/>
      <c r="J835" s="67"/>
      <c r="K835" s="68" t="str">
        <f>IFERROR(VLOOKUP(TPI[[#This Row],[Codigo del Sector]],[10]!SEC[#Data],2,FALSE),"")</f>
        <v/>
      </c>
      <c r="L835" s="69"/>
      <c r="M835" s="67"/>
      <c r="N835" s="70" t="str">
        <f>IFERROR(VLOOKUP(TPI[[#This Row],[Código del Programa]],[10]!PROG[#Data],2,FALSE),"")</f>
        <v/>
      </c>
      <c r="O835" s="67"/>
      <c r="P835" s="68" t="str">
        <f>IFERROR(VLOOKUP(TPI[[#This Row],[Codigo Producto]],[10]!PROD[#Data],2,FALSE),"")</f>
        <v/>
      </c>
      <c r="Q835" s="67"/>
      <c r="R835" s="68" t="str">
        <f>IFERROR(VLOOKUP(TPI[[#This Row],[Codigo Indicador de Producto]],[10]!IP[#Data],2,FALSE),"")</f>
        <v/>
      </c>
      <c r="S835" s="69"/>
      <c r="T835" s="69"/>
      <c r="U835" s="69"/>
      <c r="V835" s="69"/>
      <c r="W835" s="69"/>
      <c r="X835" s="67"/>
      <c r="Y835" s="67"/>
      <c r="Z835" s="67"/>
      <c r="AA835" s="67"/>
      <c r="AB835" s="67"/>
      <c r="AC835" s="71"/>
      <c r="AD835" s="71"/>
      <c r="AE835" s="71"/>
      <c r="AF835" s="71"/>
      <c r="AG835" s="69"/>
    </row>
    <row r="836" spans="1:33" ht="12.75" customHeight="1" x14ac:dyDescent="0.3">
      <c r="A836" s="67"/>
      <c r="B836" s="68" t="str">
        <f>IFERROR(VLOOKUP(TPI[[#This Row],[Código del Municipio]],[10]!Tabla2[#Data],2,FALSE),"")</f>
        <v/>
      </c>
      <c r="C836" s="69"/>
      <c r="D836" s="69"/>
      <c r="E836" s="67"/>
      <c r="F836" s="69"/>
      <c r="G836" s="67"/>
      <c r="H836" s="69"/>
      <c r="I836" s="67"/>
      <c r="J836" s="67"/>
      <c r="K836" s="68" t="str">
        <f>IFERROR(VLOOKUP(TPI[[#This Row],[Codigo del Sector]],[10]!SEC[#Data],2,FALSE),"")</f>
        <v/>
      </c>
      <c r="L836" s="69"/>
      <c r="M836" s="67"/>
      <c r="N836" s="70" t="str">
        <f>IFERROR(VLOOKUP(TPI[[#This Row],[Código del Programa]],[10]!PROG[#Data],2,FALSE),"")</f>
        <v/>
      </c>
      <c r="O836" s="67"/>
      <c r="P836" s="68" t="str">
        <f>IFERROR(VLOOKUP(TPI[[#This Row],[Codigo Producto]],[10]!PROD[#Data],2,FALSE),"")</f>
        <v/>
      </c>
      <c r="Q836" s="67"/>
      <c r="R836" s="68" t="str">
        <f>IFERROR(VLOOKUP(TPI[[#This Row],[Codigo Indicador de Producto]],[10]!IP[#Data],2,FALSE),"")</f>
        <v/>
      </c>
      <c r="S836" s="69"/>
      <c r="T836" s="69"/>
      <c r="U836" s="69"/>
      <c r="V836" s="69"/>
      <c r="W836" s="69"/>
      <c r="X836" s="67"/>
      <c r="Y836" s="67"/>
      <c r="Z836" s="67"/>
      <c r="AA836" s="67"/>
      <c r="AB836" s="67"/>
      <c r="AC836" s="71"/>
      <c r="AD836" s="71"/>
      <c r="AE836" s="71"/>
      <c r="AF836" s="71"/>
      <c r="AG836" s="69"/>
    </row>
    <row r="837" spans="1:33" ht="12.75" customHeight="1" x14ac:dyDescent="0.3">
      <c r="A837" s="67"/>
      <c r="B837" s="68" t="str">
        <f>IFERROR(VLOOKUP(TPI[[#This Row],[Código del Municipio]],[10]!Tabla2[#Data],2,FALSE),"")</f>
        <v/>
      </c>
      <c r="C837" s="69"/>
      <c r="D837" s="69"/>
      <c r="E837" s="67"/>
      <c r="F837" s="69"/>
      <c r="G837" s="67"/>
      <c r="H837" s="69"/>
      <c r="I837" s="67"/>
      <c r="J837" s="67"/>
      <c r="K837" s="68" t="str">
        <f>IFERROR(VLOOKUP(TPI[[#This Row],[Codigo del Sector]],[10]!SEC[#Data],2,FALSE),"")</f>
        <v/>
      </c>
      <c r="L837" s="69"/>
      <c r="M837" s="67"/>
      <c r="N837" s="70" t="str">
        <f>IFERROR(VLOOKUP(TPI[[#This Row],[Código del Programa]],[10]!PROG[#Data],2,FALSE),"")</f>
        <v/>
      </c>
      <c r="O837" s="67"/>
      <c r="P837" s="68" t="str">
        <f>IFERROR(VLOOKUP(TPI[[#This Row],[Codigo Producto]],[10]!PROD[#Data],2,FALSE),"")</f>
        <v/>
      </c>
      <c r="Q837" s="67"/>
      <c r="R837" s="68" t="str">
        <f>IFERROR(VLOOKUP(TPI[[#This Row],[Codigo Indicador de Producto]],[10]!IP[#Data],2,FALSE),"")</f>
        <v/>
      </c>
      <c r="S837" s="69"/>
      <c r="T837" s="69"/>
      <c r="U837" s="69"/>
      <c r="V837" s="69"/>
      <c r="W837" s="69"/>
      <c r="X837" s="67"/>
      <c r="Y837" s="67"/>
      <c r="Z837" s="67"/>
      <c r="AA837" s="67"/>
      <c r="AB837" s="67"/>
      <c r="AC837" s="71"/>
      <c r="AD837" s="71"/>
      <c r="AE837" s="71"/>
      <c r="AF837" s="71"/>
      <c r="AG837" s="69"/>
    </row>
    <row r="838" spans="1:33" ht="12.75" customHeight="1" x14ac:dyDescent="0.3">
      <c r="A838" s="67"/>
      <c r="B838" s="68" t="str">
        <f>IFERROR(VLOOKUP(TPI[[#This Row],[Código del Municipio]],[10]!Tabla2[#Data],2,FALSE),"")</f>
        <v/>
      </c>
      <c r="C838" s="69"/>
      <c r="D838" s="69"/>
      <c r="E838" s="67"/>
      <c r="F838" s="69"/>
      <c r="G838" s="67"/>
      <c r="H838" s="69"/>
      <c r="I838" s="67"/>
      <c r="J838" s="67"/>
      <c r="K838" s="68" t="str">
        <f>IFERROR(VLOOKUP(TPI[[#This Row],[Codigo del Sector]],[10]!SEC[#Data],2,FALSE),"")</f>
        <v/>
      </c>
      <c r="L838" s="69"/>
      <c r="M838" s="67"/>
      <c r="N838" s="70" t="str">
        <f>IFERROR(VLOOKUP(TPI[[#This Row],[Código del Programa]],[10]!PROG[#Data],2,FALSE),"")</f>
        <v/>
      </c>
      <c r="O838" s="67"/>
      <c r="P838" s="68" t="str">
        <f>IFERROR(VLOOKUP(TPI[[#This Row],[Codigo Producto]],[10]!PROD[#Data],2,FALSE),"")</f>
        <v/>
      </c>
      <c r="Q838" s="67"/>
      <c r="R838" s="68" t="str">
        <f>IFERROR(VLOOKUP(TPI[[#This Row],[Codigo Indicador de Producto]],[10]!IP[#Data],2,FALSE),"")</f>
        <v/>
      </c>
      <c r="S838" s="69"/>
      <c r="T838" s="69"/>
      <c r="U838" s="69"/>
      <c r="V838" s="69"/>
      <c r="W838" s="69"/>
      <c r="X838" s="67"/>
      <c r="Y838" s="67"/>
      <c r="Z838" s="67"/>
      <c r="AA838" s="67"/>
      <c r="AB838" s="67"/>
      <c r="AC838" s="71"/>
      <c r="AD838" s="71"/>
      <c r="AE838" s="71"/>
      <c r="AF838" s="71"/>
      <c r="AG838" s="69"/>
    </row>
    <row r="839" spans="1:33" ht="12.75" customHeight="1" x14ac:dyDescent="0.3">
      <c r="A839" s="67"/>
      <c r="B839" s="68" t="str">
        <f>IFERROR(VLOOKUP(TPI[[#This Row],[Código del Municipio]],[10]!Tabla2[#Data],2,FALSE),"")</f>
        <v/>
      </c>
      <c r="C839" s="69"/>
      <c r="D839" s="69"/>
      <c r="E839" s="67"/>
      <c r="F839" s="69"/>
      <c r="G839" s="67"/>
      <c r="H839" s="69"/>
      <c r="I839" s="67"/>
      <c r="J839" s="67"/>
      <c r="K839" s="68" t="str">
        <f>IFERROR(VLOOKUP(TPI[[#This Row],[Codigo del Sector]],[10]!SEC[#Data],2,FALSE),"")</f>
        <v/>
      </c>
      <c r="L839" s="69"/>
      <c r="M839" s="67"/>
      <c r="N839" s="70" t="str">
        <f>IFERROR(VLOOKUP(TPI[[#This Row],[Código del Programa]],[10]!PROG[#Data],2,FALSE),"")</f>
        <v/>
      </c>
      <c r="O839" s="67"/>
      <c r="P839" s="68" t="str">
        <f>IFERROR(VLOOKUP(TPI[[#This Row],[Codigo Producto]],[10]!PROD[#Data],2,FALSE),"")</f>
        <v/>
      </c>
      <c r="Q839" s="67"/>
      <c r="R839" s="68" t="str">
        <f>IFERROR(VLOOKUP(TPI[[#This Row],[Codigo Indicador de Producto]],[10]!IP[#Data],2,FALSE),"")</f>
        <v/>
      </c>
      <c r="S839" s="69"/>
      <c r="T839" s="69"/>
      <c r="U839" s="69"/>
      <c r="V839" s="69"/>
      <c r="W839" s="69"/>
      <c r="X839" s="67"/>
      <c r="Y839" s="67"/>
      <c r="Z839" s="67"/>
      <c r="AA839" s="67"/>
      <c r="AB839" s="67"/>
      <c r="AC839" s="71"/>
      <c r="AD839" s="71"/>
      <c r="AE839" s="71"/>
      <c r="AF839" s="71"/>
      <c r="AG839" s="69"/>
    </row>
    <row r="840" spans="1:33" ht="12.75" customHeight="1" x14ac:dyDescent="0.3">
      <c r="A840" s="67"/>
      <c r="B840" s="68" t="str">
        <f>IFERROR(VLOOKUP(TPI[[#This Row],[Código del Municipio]],[10]!Tabla2[#Data],2,FALSE),"")</f>
        <v/>
      </c>
      <c r="C840" s="69"/>
      <c r="D840" s="69"/>
      <c r="E840" s="67"/>
      <c r="F840" s="69"/>
      <c r="G840" s="67"/>
      <c r="H840" s="69"/>
      <c r="I840" s="67"/>
      <c r="J840" s="67"/>
      <c r="K840" s="68" t="str">
        <f>IFERROR(VLOOKUP(TPI[[#This Row],[Codigo del Sector]],[10]!SEC[#Data],2,FALSE),"")</f>
        <v/>
      </c>
      <c r="L840" s="69"/>
      <c r="M840" s="67"/>
      <c r="N840" s="70" t="str">
        <f>IFERROR(VLOOKUP(TPI[[#This Row],[Código del Programa]],[10]!PROG[#Data],2,FALSE),"")</f>
        <v/>
      </c>
      <c r="O840" s="67"/>
      <c r="P840" s="68" t="str">
        <f>IFERROR(VLOOKUP(TPI[[#This Row],[Codigo Producto]],[10]!PROD[#Data],2,FALSE),"")</f>
        <v/>
      </c>
      <c r="Q840" s="67"/>
      <c r="R840" s="68" t="str">
        <f>IFERROR(VLOOKUP(TPI[[#This Row],[Codigo Indicador de Producto]],[10]!IP[#Data],2,FALSE),"")</f>
        <v/>
      </c>
      <c r="S840" s="69"/>
      <c r="T840" s="69"/>
      <c r="U840" s="69"/>
      <c r="V840" s="69"/>
      <c r="W840" s="69"/>
      <c r="X840" s="67"/>
      <c r="Y840" s="67"/>
      <c r="Z840" s="67"/>
      <c r="AA840" s="67"/>
      <c r="AB840" s="67"/>
      <c r="AC840" s="71"/>
      <c r="AD840" s="71"/>
      <c r="AE840" s="71"/>
      <c r="AF840" s="71"/>
      <c r="AG840" s="69"/>
    </row>
    <row r="841" spans="1:33" ht="12.75" customHeight="1" x14ac:dyDescent="0.3">
      <c r="A841" s="67"/>
      <c r="B841" s="68" t="str">
        <f>IFERROR(VLOOKUP(TPI[[#This Row],[Código del Municipio]],[10]!Tabla2[#Data],2,FALSE),"")</f>
        <v/>
      </c>
      <c r="C841" s="69"/>
      <c r="D841" s="69"/>
      <c r="E841" s="67"/>
      <c r="F841" s="69"/>
      <c r="G841" s="67"/>
      <c r="H841" s="69"/>
      <c r="I841" s="67"/>
      <c r="J841" s="67"/>
      <c r="K841" s="68" t="str">
        <f>IFERROR(VLOOKUP(TPI[[#This Row],[Codigo del Sector]],[10]!SEC[#Data],2,FALSE),"")</f>
        <v/>
      </c>
      <c r="L841" s="69"/>
      <c r="M841" s="67"/>
      <c r="N841" s="70" t="str">
        <f>IFERROR(VLOOKUP(TPI[[#This Row],[Código del Programa]],[10]!PROG[#Data],2,FALSE),"")</f>
        <v/>
      </c>
      <c r="O841" s="67"/>
      <c r="P841" s="68" t="str">
        <f>IFERROR(VLOOKUP(TPI[[#This Row],[Codigo Producto]],[10]!PROD[#Data],2,FALSE),"")</f>
        <v/>
      </c>
      <c r="Q841" s="67"/>
      <c r="R841" s="68" t="str">
        <f>IFERROR(VLOOKUP(TPI[[#This Row],[Codigo Indicador de Producto]],[10]!IP[#Data],2,FALSE),"")</f>
        <v/>
      </c>
      <c r="S841" s="69"/>
      <c r="T841" s="69"/>
      <c r="U841" s="69"/>
      <c r="V841" s="69"/>
      <c r="W841" s="69"/>
      <c r="X841" s="67"/>
      <c r="Y841" s="67"/>
      <c r="Z841" s="67"/>
      <c r="AA841" s="67"/>
      <c r="AB841" s="67"/>
      <c r="AC841" s="71"/>
      <c r="AD841" s="71"/>
      <c r="AE841" s="71"/>
      <c r="AF841" s="71"/>
      <c r="AG841" s="69"/>
    </row>
    <row r="842" spans="1:33" ht="12.75" customHeight="1" x14ac:dyDescent="0.3">
      <c r="A842" s="67"/>
      <c r="B842" s="68" t="str">
        <f>IFERROR(VLOOKUP(TPI[[#This Row],[Código del Municipio]],[10]!Tabla2[#Data],2,FALSE),"")</f>
        <v/>
      </c>
      <c r="C842" s="69"/>
      <c r="D842" s="69"/>
      <c r="E842" s="67"/>
      <c r="F842" s="69"/>
      <c r="G842" s="67"/>
      <c r="H842" s="69"/>
      <c r="I842" s="67"/>
      <c r="J842" s="67"/>
      <c r="K842" s="68" t="str">
        <f>IFERROR(VLOOKUP(TPI[[#This Row],[Codigo del Sector]],[10]!SEC[#Data],2,FALSE),"")</f>
        <v/>
      </c>
      <c r="L842" s="69"/>
      <c r="M842" s="67"/>
      <c r="N842" s="70" t="str">
        <f>IFERROR(VLOOKUP(TPI[[#This Row],[Código del Programa]],[10]!PROG[#Data],2,FALSE),"")</f>
        <v/>
      </c>
      <c r="O842" s="67"/>
      <c r="P842" s="68" t="str">
        <f>IFERROR(VLOOKUP(TPI[[#This Row],[Codigo Producto]],[10]!PROD[#Data],2,FALSE),"")</f>
        <v/>
      </c>
      <c r="Q842" s="67"/>
      <c r="R842" s="68" t="str">
        <f>IFERROR(VLOOKUP(TPI[[#This Row],[Codigo Indicador de Producto]],[10]!IP[#Data],2,FALSE),"")</f>
        <v/>
      </c>
      <c r="S842" s="69"/>
      <c r="T842" s="69"/>
      <c r="U842" s="69"/>
      <c r="V842" s="69"/>
      <c r="W842" s="69"/>
      <c r="X842" s="67"/>
      <c r="Y842" s="67"/>
      <c r="Z842" s="67"/>
      <c r="AA842" s="67"/>
      <c r="AB842" s="67"/>
      <c r="AC842" s="71"/>
      <c r="AD842" s="71"/>
      <c r="AE842" s="71"/>
      <c r="AF842" s="71"/>
      <c r="AG842" s="69"/>
    </row>
    <row r="843" spans="1:33" ht="12.75" customHeight="1" x14ac:dyDescent="0.3">
      <c r="A843" s="67"/>
      <c r="B843" s="68" t="str">
        <f>IFERROR(VLOOKUP(TPI[[#This Row],[Código del Municipio]],[10]!Tabla2[#Data],2,FALSE),"")</f>
        <v/>
      </c>
      <c r="C843" s="69"/>
      <c r="D843" s="69"/>
      <c r="E843" s="67"/>
      <c r="F843" s="69"/>
      <c r="G843" s="67"/>
      <c r="H843" s="69"/>
      <c r="I843" s="67"/>
      <c r="J843" s="67"/>
      <c r="K843" s="68" t="str">
        <f>IFERROR(VLOOKUP(TPI[[#This Row],[Codigo del Sector]],[10]!SEC[#Data],2,FALSE),"")</f>
        <v/>
      </c>
      <c r="L843" s="69"/>
      <c r="M843" s="67"/>
      <c r="N843" s="70" t="str">
        <f>IFERROR(VLOOKUP(TPI[[#This Row],[Código del Programa]],[10]!PROG[#Data],2,FALSE),"")</f>
        <v/>
      </c>
      <c r="O843" s="67"/>
      <c r="P843" s="68" t="str">
        <f>IFERROR(VLOOKUP(TPI[[#This Row],[Codigo Producto]],[10]!PROD[#Data],2,FALSE),"")</f>
        <v/>
      </c>
      <c r="Q843" s="67"/>
      <c r="R843" s="68" t="str">
        <f>IFERROR(VLOOKUP(TPI[[#This Row],[Codigo Indicador de Producto]],[10]!IP[#Data],2,FALSE),"")</f>
        <v/>
      </c>
      <c r="S843" s="69"/>
      <c r="T843" s="69"/>
      <c r="U843" s="69"/>
      <c r="V843" s="69"/>
      <c r="W843" s="69"/>
      <c r="X843" s="67"/>
      <c r="Y843" s="67"/>
      <c r="Z843" s="67"/>
      <c r="AA843" s="67"/>
      <c r="AB843" s="67"/>
      <c r="AC843" s="71"/>
      <c r="AD843" s="71"/>
      <c r="AE843" s="71"/>
      <c r="AF843" s="71"/>
      <c r="AG843" s="69"/>
    </row>
    <row r="844" spans="1:33" ht="12.75" customHeight="1" x14ac:dyDescent="0.3">
      <c r="A844" s="67"/>
      <c r="B844" s="68" t="str">
        <f>IFERROR(VLOOKUP(TPI[[#This Row],[Código del Municipio]],[10]!Tabla2[#Data],2,FALSE),"")</f>
        <v/>
      </c>
      <c r="C844" s="69"/>
      <c r="D844" s="69"/>
      <c r="E844" s="67"/>
      <c r="F844" s="69"/>
      <c r="G844" s="67"/>
      <c r="H844" s="69"/>
      <c r="I844" s="67"/>
      <c r="J844" s="67"/>
      <c r="K844" s="68" t="str">
        <f>IFERROR(VLOOKUP(TPI[[#This Row],[Codigo del Sector]],[10]!SEC[#Data],2,FALSE),"")</f>
        <v/>
      </c>
      <c r="L844" s="69"/>
      <c r="M844" s="67"/>
      <c r="N844" s="70" t="str">
        <f>IFERROR(VLOOKUP(TPI[[#This Row],[Código del Programa]],[10]!PROG[#Data],2,FALSE),"")</f>
        <v/>
      </c>
      <c r="O844" s="67"/>
      <c r="P844" s="68" t="str">
        <f>IFERROR(VLOOKUP(TPI[[#This Row],[Codigo Producto]],[10]!PROD[#Data],2,FALSE),"")</f>
        <v/>
      </c>
      <c r="Q844" s="67"/>
      <c r="R844" s="68" t="str">
        <f>IFERROR(VLOOKUP(TPI[[#This Row],[Codigo Indicador de Producto]],[10]!IP[#Data],2,FALSE),"")</f>
        <v/>
      </c>
      <c r="S844" s="69"/>
      <c r="T844" s="69"/>
      <c r="U844" s="69"/>
      <c r="V844" s="69"/>
      <c r="W844" s="69"/>
      <c r="X844" s="67"/>
      <c r="Y844" s="67"/>
      <c r="Z844" s="67"/>
      <c r="AA844" s="67"/>
      <c r="AB844" s="67"/>
      <c r="AC844" s="71"/>
      <c r="AD844" s="71"/>
      <c r="AE844" s="71"/>
      <c r="AF844" s="71"/>
      <c r="AG844" s="69"/>
    </row>
    <row r="845" spans="1:33" ht="12.75" customHeight="1" x14ac:dyDescent="0.3">
      <c r="A845" s="67"/>
      <c r="B845" s="68" t="str">
        <f>IFERROR(VLOOKUP(TPI[[#This Row],[Código del Municipio]],[10]!Tabla2[#Data],2,FALSE),"")</f>
        <v/>
      </c>
      <c r="C845" s="69"/>
      <c r="D845" s="69"/>
      <c r="E845" s="67"/>
      <c r="F845" s="69"/>
      <c r="G845" s="67"/>
      <c r="H845" s="69"/>
      <c r="I845" s="67"/>
      <c r="J845" s="67"/>
      <c r="K845" s="68" t="str">
        <f>IFERROR(VLOOKUP(TPI[[#This Row],[Codigo del Sector]],[10]!SEC[#Data],2,FALSE),"")</f>
        <v/>
      </c>
      <c r="L845" s="69"/>
      <c r="M845" s="67"/>
      <c r="N845" s="70" t="str">
        <f>IFERROR(VLOOKUP(TPI[[#This Row],[Código del Programa]],[10]!PROG[#Data],2,FALSE),"")</f>
        <v/>
      </c>
      <c r="O845" s="67"/>
      <c r="P845" s="68" t="str">
        <f>IFERROR(VLOOKUP(TPI[[#This Row],[Codigo Producto]],[10]!PROD[#Data],2,FALSE),"")</f>
        <v/>
      </c>
      <c r="Q845" s="67"/>
      <c r="R845" s="68" t="str">
        <f>IFERROR(VLOOKUP(TPI[[#This Row],[Codigo Indicador de Producto]],[10]!IP[#Data],2,FALSE),"")</f>
        <v/>
      </c>
      <c r="S845" s="69"/>
      <c r="T845" s="69"/>
      <c r="U845" s="69"/>
      <c r="V845" s="69"/>
      <c r="W845" s="69"/>
      <c r="X845" s="67"/>
      <c r="Y845" s="67"/>
      <c r="Z845" s="67"/>
      <c r="AA845" s="67"/>
      <c r="AB845" s="67"/>
      <c r="AC845" s="71"/>
      <c r="AD845" s="71"/>
      <c r="AE845" s="71"/>
      <c r="AF845" s="71"/>
      <c r="AG845" s="69"/>
    </row>
    <row r="846" spans="1:33" ht="12.75" customHeight="1" x14ac:dyDescent="0.3">
      <c r="A846" s="67"/>
      <c r="B846" s="68" t="str">
        <f>IFERROR(VLOOKUP(TPI[[#This Row],[Código del Municipio]],[10]!Tabla2[#Data],2,FALSE),"")</f>
        <v/>
      </c>
      <c r="C846" s="69"/>
      <c r="D846" s="69"/>
      <c r="E846" s="67"/>
      <c r="F846" s="69"/>
      <c r="G846" s="67"/>
      <c r="H846" s="69"/>
      <c r="I846" s="67"/>
      <c r="J846" s="67"/>
      <c r="K846" s="68" t="str">
        <f>IFERROR(VLOOKUP(TPI[[#This Row],[Codigo del Sector]],[10]!SEC[#Data],2,FALSE),"")</f>
        <v/>
      </c>
      <c r="L846" s="69"/>
      <c r="M846" s="67"/>
      <c r="N846" s="70" t="str">
        <f>IFERROR(VLOOKUP(TPI[[#This Row],[Código del Programa]],[10]!PROG[#Data],2,FALSE),"")</f>
        <v/>
      </c>
      <c r="O846" s="67"/>
      <c r="P846" s="68" t="str">
        <f>IFERROR(VLOOKUP(TPI[[#This Row],[Codigo Producto]],[10]!PROD[#Data],2,FALSE),"")</f>
        <v/>
      </c>
      <c r="Q846" s="67"/>
      <c r="R846" s="68" t="str">
        <f>IFERROR(VLOOKUP(TPI[[#This Row],[Codigo Indicador de Producto]],[10]!IP[#Data],2,FALSE),"")</f>
        <v/>
      </c>
      <c r="S846" s="69"/>
      <c r="T846" s="69"/>
      <c r="U846" s="69"/>
      <c r="V846" s="69"/>
      <c r="W846" s="69"/>
      <c r="X846" s="67"/>
      <c r="Y846" s="67"/>
      <c r="Z846" s="67"/>
      <c r="AA846" s="67"/>
      <c r="AB846" s="67"/>
      <c r="AC846" s="71"/>
      <c r="AD846" s="71"/>
      <c r="AE846" s="71"/>
      <c r="AF846" s="71"/>
      <c r="AG846" s="69"/>
    </row>
    <row r="847" spans="1:33" x14ac:dyDescent="0.3">
      <c r="A847" s="67"/>
      <c r="B847" s="68" t="str">
        <f>IFERROR(VLOOKUP(TPI[[#This Row],[Código del Municipio]],[10]!Tabla2[#Data],2,FALSE),"")</f>
        <v/>
      </c>
      <c r="C847" s="69"/>
      <c r="D847" s="69"/>
      <c r="E847" s="67"/>
      <c r="F847" s="69"/>
      <c r="G847" s="67"/>
      <c r="H847" s="69"/>
      <c r="I847" s="67"/>
      <c r="J847" s="67"/>
      <c r="K847" s="68" t="str">
        <f>IFERROR(VLOOKUP(TPI[[#This Row],[Codigo del Sector]],[10]!SEC[#Data],2,FALSE),"")</f>
        <v/>
      </c>
      <c r="L847" s="69"/>
      <c r="M847" s="67"/>
      <c r="N847" s="70" t="str">
        <f>IFERROR(VLOOKUP(TPI[[#This Row],[Código del Programa]],[10]!PROG[#Data],2,FALSE),"")</f>
        <v/>
      </c>
      <c r="O847" s="67"/>
      <c r="P847" s="68" t="str">
        <f>IFERROR(VLOOKUP(TPI[[#This Row],[Codigo Producto]],[10]!PROD[#Data],2,FALSE),"")</f>
        <v/>
      </c>
      <c r="Q847" s="67"/>
      <c r="R847" s="68" t="str">
        <f>IFERROR(VLOOKUP(TPI[[#This Row],[Codigo Indicador de Producto]],[10]!IP[#Data],2,FALSE),"")</f>
        <v/>
      </c>
      <c r="S847" s="69"/>
      <c r="T847" s="69"/>
      <c r="U847" s="69"/>
      <c r="V847" s="69"/>
      <c r="W847" s="69"/>
      <c r="X847" s="67"/>
      <c r="Y847" s="67"/>
      <c r="Z847" s="67"/>
      <c r="AA847" s="67"/>
      <c r="AB847" s="67"/>
      <c r="AC847" s="71"/>
      <c r="AD847" s="71"/>
      <c r="AE847" s="71"/>
      <c r="AF847" s="71"/>
      <c r="AG847" s="69"/>
    </row>
    <row r="848" spans="1:33" x14ac:dyDescent="0.3">
      <c r="A848" s="67"/>
      <c r="B848" s="68" t="str">
        <f>IFERROR(VLOOKUP(TPI[[#This Row],[Código del Municipio]],[10]!Tabla2[#Data],2,FALSE),"")</f>
        <v/>
      </c>
      <c r="C848" s="69"/>
      <c r="D848" s="69"/>
      <c r="E848" s="67"/>
      <c r="F848" s="69"/>
      <c r="G848" s="67"/>
      <c r="H848" s="69"/>
      <c r="I848" s="67"/>
      <c r="J848" s="67"/>
      <c r="K848" s="68" t="str">
        <f>IFERROR(VLOOKUP(TPI[[#This Row],[Codigo del Sector]],[10]!SEC[#Data],2,FALSE),"")</f>
        <v/>
      </c>
      <c r="L848" s="69"/>
      <c r="M848" s="67"/>
      <c r="N848" s="70" t="str">
        <f>IFERROR(VLOOKUP(TPI[[#This Row],[Código del Programa]],[10]!PROG[#Data],2,FALSE),"")</f>
        <v/>
      </c>
      <c r="O848" s="67"/>
      <c r="P848" s="68" t="str">
        <f>IFERROR(VLOOKUP(TPI[[#This Row],[Codigo Producto]],[10]!PROD[#Data],2,FALSE),"")</f>
        <v/>
      </c>
      <c r="Q848" s="67"/>
      <c r="R848" s="68" t="str">
        <f>IFERROR(VLOOKUP(TPI[[#This Row],[Codigo Indicador de Producto]],[10]!IP[#Data],2,FALSE),"")</f>
        <v/>
      </c>
      <c r="S848" s="69"/>
      <c r="T848" s="69"/>
      <c r="U848" s="69"/>
      <c r="V848" s="69"/>
      <c r="W848" s="69"/>
      <c r="X848" s="67"/>
      <c r="Y848" s="67"/>
      <c r="Z848" s="67"/>
      <c r="AA848" s="67"/>
      <c r="AB848" s="67"/>
      <c r="AC848" s="71"/>
      <c r="AD848" s="71"/>
      <c r="AE848" s="71"/>
      <c r="AF848" s="71"/>
      <c r="AG848" s="69"/>
    </row>
    <row r="849" spans="1:33" x14ac:dyDescent="0.3">
      <c r="A849" s="67"/>
      <c r="B849" s="68" t="str">
        <f>IFERROR(VLOOKUP(TPI[[#This Row],[Código del Municipio]],[10]!Tabla2[#Data],2,FALSE),"")</f>
        <v/>
      </c>
      <c r="C849" s="69"/>
      <c r="D849" s="69"/>
      <c r="E849" s="67"/>
      <c r="F849" s="69"/>
      <c r="G849" s="67"/>
      <c r="H849" s="69"/>
      <c r="I849" s="67"/>
      <c r="J849" s="67"/>
      <c r="K849" s="68" t="str">
        <f>IFERROR(VLOOKUP(TPI[[#This Row],[Codigo del Sector]],[10]!SEC[#Data],2,FALSE),"")</f>
        <v/>
      </c>
      <c r="L849" s="69"/>
      <c r="M849" s="67"/>
      <c r="N849" s="70" t="str">
        <f>IFERROR(VLOOKUP(TPI[[#This Row],[Código del Programa]],[10]!PROG[#Data],2,FALSE),"")</f>
        <v/>
      </c>
      <c r="O849" s="67"/>
      <c r="P849" s="68" t="str">
        <f>IFERROR(VLOOKUP(TPI[[#This Row],[Codigo Producto]],[10]!PROD[#Data],2,FALSE),"")</f>
        <v/>
      </c>
      <c r="Q849" s="67"/>
      <c r="R849" s="68" t="str">
        <f>IFERROR(VLOOKUP(TPI[[#This Row],[Codigo Indicador de Producto]],[10]!IP[#Data],2,FALSE),"")</f>
        <v/>
      </c>
      <c r="S849" s="69"/>
      <c r="T849" s="69"/>
      <c r="U849" s="69"/>
      <c r="V849" s="69"/>
      <c r="W849" s="69"/>
      <c r="X849" s="67"/>
      <c r="Y849" s="67"/>
      <c r="Z849" s="67"/>
      <c r="AA849" s="67"/>
      <c r="AB849" s="67"/>
      <c r="AC849" s="71"/>
      <c r="AD849" s="71"/>
      <c r="AE849" s="71"/>
      <c r="AF849" s="71"/>
      <c r="AG849" s="69"/>
    </row>
    <row r="850" spans="1:33" x14ac:dyDescent="0.3">
      <c r="A850" s="67"/>
      <c r="B850" s="68" t="str">
        <f>IFERROR(VLOOKUP(TPI[[#This Row],[Código del Municipio]],[10]!Tabla2[#Data],2,FALSE),"")</f>
        <v/>
      </c>
      <c r="C850" s="69"/>
      <c r="D850" s="69"/>
      <c r="E850" s="67"/>
      <c r="F850" s="69"/>
      <c r="G850" s="67"/>
      <c r="H850" s="69"/>
      <c r="I850" s="67"/>
      <c r="J850" s="67"/>
      <c r="K850" s="68" t="str">
        <f>IFERROR(VLOOKUP(TPI[[#This Row],[Codigo del Sector]],[10]!SEC[#Data],2,FALSE),"")</f>
        <v/>
      </c>
      <c r="L850" s="69"/>
      <c r="M850" s="67"/>
      <c r="N850" s="70" t="str">
        <f>IFERROR(VLOOKUP(TPI[[#This Row],[Código del Programa]],[10]!PROG[#Data],2,FALSE),"")</f>
        <v/>
      </c>
      <c r="O850" s="67"/>
      <c r="P850" s="68" t="str">
        <f>IFERROR(VLOOKUP(TPI[[#This Row],[Codigo Producto]],[10]!PROD[#Data],2,FALSE),"")</f>
        <v/>
      </c>
      <c r="Q850" s="67"/>
      <c r="R850" s="68" t="str">
        <f>IFERROR(VLOOKUP(TPI[[#This Row],[Codigo Indicador de Producto]],[10]!IP[#Data],2,FALSE),"")</f>
        <v/>
      </c>
      <c r="S850" s="69"/>
      <c r="T850" s="69"/>
      <c r="U850" s="69"/>
      <c r="V850" s="69"/>
      <c r="W850" s="69"/>
      <c r="X850" s="67"/>
      <c r="Y850" s="67"/>
      <c r="Z850" s="67"/>
      <c r="AA850" s="67"/>
      <c r="AB850" s="67"/>
      <c r="AC850" s="71"/>
      <c r="AD850" s="71"/>
      <c r="AE850" s="71"/>
      <c r="AF850" s="71"/>
      <c r="AG850" s="69"/>
    </row>
    <row r="851" spans="1:33" x14ac:dyDescent="0.3">
      <c r="A851" s="67"/>
      <c r="B851" s="68" t="str">
        <f>IFERROR(VLOOKUP(TPI[[#This Row],[Código del Municipio]],[10]!Tabla2[#Data],2,FALSE),"")</f>
        <v/>
      </c>
      <c r="C851" s="69"/>
      <c r="D851" s="69"/>
      <c r="E851" s="67"/>
      <c r="F851" s="69"/>
      <c r="G851" s="67"/>
      <c r="H851" s="69"/>
      <c r="I851" s="67"/>
      <c r="J851" s="67"/>
      <c r="K851" s="68" t="str">
        <f>IFERROR(VLOOKUP(TPI[[#This Row],[Codigo del Sector]],[10]!SEC[#Data],2,FALSE),"")</f>
        <v/>
      </c>
      <c r="L851" s="69"/>
      <c r="M851" s="67"/>
      <c r="N851" s="70" t="str">
        <f>IFERROR(VLOOKUP(TPI[[#This Row],[Código del Programa]],[10]!PROG[#Data],2,FALSE),"")</f>
        <v/>
      </c>
      <c r="O851" s="67"/>
      <c r="P851" s="68" t="str">
        <f>IFERROR(VLOOKUP(TPI[[#This Row],[Codigo Producto]],[10]!PROD[#Data],2,FALSE),"")</f>
        <v/>
      </c>
      <c r="Q851" s="67"/>
      <c r="R851" s="68" t="str">
        <f>IFERROR(VLOOKUP(TPI[[#This Row],[Codigo Indicador de Producto]],[10]!IP[#Data],2,FALSE),"")</f>
        <v/>
      </c>
      <c r="S851" s="69"/>
      <c r="T851" s="69"/>
      <c r="U851" s="69"/>
      <c r="V851" s="69"/>
      <c r="W851" s="69"/>
      <c r="X851" s="67"/>
      <c r="Y851" s="67"/>
      <c r="Z851" s="67"/>
      <c r="AA851" s="67"/>
      <c r="AB851" s="67"/>
      <c r="AC851" s="71"/>
      <c r="AD851" s="71"/>
      <c r="AE851" s="71"/>
      <c r="AF851" s="71"/>
      <c r="AG851" s="69"/>
    </row>
    <row r="852" spans="1:33" x14ac:dyDescent="0.3">
      <c r="A852" s="67"/>
      <c r="B852" s="68" t="str">
        <f>IFERROR(VLOOKUP(TPI[[#This Row],[Código del Municipio]],[10]!Tabla2[#Data],2,FALSE),"")</f>
        <v/>
      </c>
      <c r="C852" s="69"/>
      <c r="D852" s="69"/>
      <c r="E852" s="67"/>
      <c r="F852" s="69"/>
      <c r="G852" s="67"/>
      <c r="H852" s="69"/>
      <c r="I852" s="67"/>
      <c r="J852" s="67"/>
      <c r="K852" s="68" t="str">
        <f>IFERROR(VLOOKUP(TPI[[#This Row],[Codigo del Sector]],[10]!SEC[#Data],2,FALSE),"")</f>
        <v/>
      </c>
      <c r="L852" s="69"/>
      <c r="M852" s="67"/>
      <c r="N852" s="70" t="str">
        <f>IFERROR(VLOOKUP(TPI[[#This Row],[Código del Programa]],[10]!PROG[#Data],2,FALSE),"")</f>
        <v/>
      </c>
      <c r="O852" s="67"/>
      <c r="P852" s="68" t="str">
        <f>IFERROR(VLOOKUP(TPI[[#This Row],[Codigo Producto]],[10]!PROD[#Data],2,FALSE),"")</f>
        <v/>
      </c>
      <c r="Q852" s="67"/>
      <c r="R852" s="68" t="str">
        <f>IFERROR(VLOOKUP(TPI[[#This Row],[Codigo Indicador de Producto]],[10]!IP[#Data],2,FALSE),"")</f>
        <v/>
      </c>
      <c r="S852" s="69"/>
      <c r="T852" s="69"/>
      <c r="U852" s="69"/>
      <c r="V852" s="69"/>
      <c r="W852" s="69"/>
      <c r="X852" s="67"/>
      <c r="Y852" s="67"/>
      <c r="Z852" s="67"/>
      <c r="AA852" s="67"/>
      <c r="AB852" s="67"/>
      <c r="AC852" s="71"/>
      <c r="AD852" s="71"/>
      <c r="AE852" s="71"/>
      <c r="AF852" s="71"/>
      <c r="AG852" s="69"/>
    </row>
    <row r="853" spans="1:33" x14ac:dyDescent="0.3">
      <c r="A853" s="67"/>
      <c r="B853" s="68" t="str">
        <f>IFERROR(VLOOKUP(TPI[[#This Row],[Código del Municipio]],[10]!Tabla2[#Data],2,FALSE),"")</f>
        <v/>
      </c>
      <c r="C853" s="69"/>
      <c r="D853" s="69"/>
      <c r="E853" s="67"/>
      <c r="F853" s="69"/>
      <c r="G853" s="67"/>
      <c r="H853" s="69"/>
      <c r="I853" s="67"/>
      <c r="J853" s="67"/>
      <c r="K853" s="68" t="str">
        <f>IFERROR(VLOOKUP(TPI[[#This Row],[Codigo del Sector]],[10]!SEC[#Data],2,FALSE),"")</f>
        <v/>
      </c>
      <c r="L853" s="69"/>
      <c r="M853" s="67"/>
      <c r="N853" s="70" t="str">
        <f>IFERROR(VLOOKUP(TPI[[#This Row],[Código del Programa]],[10]!PROG[#Data],2,FALSE),"")</f>
        <v/>
      </c>
      <c r="O853" s="67"/>
      <c r="P853" s="68" t="str">
        <f>IFERROR(VLOOKUP(TPI[[#This Row],[Codigo Producto]],[10]!PROD[#Data],2,FALSE),"")</f>
        <v/>
      </c>
      <c r="Q853" s="67"/>
      <c r="R853" s="68" t="str">
        <f>IFERROR(VLOOKUP(TPI[[#This Row],[Codigo Indicador de Producto]],[10]!IP[#Data],2,FALSE),"")</f>
        <v/>
      </c>
      <c r="S853" s="69"/>
      <c r="T853" s="69"/>
      <c r="U853" s="69"/>
      <c r="V853" s="69"/>
      <c r="W853" s="69"/>
      <c r="X853" s="67"/>
      <c r="Y853" s="67"/>
      <c r="Z853" s="67"/>
      <c r="AA853" s="67"/>
      <c r="AB853" s="67"/>
      <c r="AC853" s="71"/>
      <c r="AD853" s="71"/>
      <c r="AE853" s="71"/>
      <c r="AF853" s="71"/>
      <c r="AG853" s="69"/>
    </row>
    <row r="854" spans="1:33" x14ac:dyDescent="0.3">
      <c r="A854" s="67"/>
      <c r="B854" s="68" t="str">
        <f>IFERROR(VLOOKUP(TPI[[#This Row],[Código del Municipio]],[10]!Tabla2[#Data],2,FALSE),"")</f>
        <v/>
      </c>
      <c r="C854" s="69"/>
      <c r="D854" s="69"/>
      <c r="E854" s="67"/>
      <c r="F854" s="69"/>
      <c r="G854" s="67"/>
      <c r="H854" s="69"/>
      <c r="I854" s="67"/>
      <c r="J854" s="67"/>
      <c r="K854" s="68" t="str">
        <f>IFERROR(VLOOKUP(TPI[[#This Row],[Codigo del Sector]],[10]!SEC[#Data],2,FALSE),"")</f>
        <v/>
      </c>
      <c r="L854" s="69"/>
      <c r="M854" s="67"/>
      <c r="N854" s="70" t="str">
        <f>IFERROR(VLOOKUP(TPI[[#This Row],[Código del Programa]],[10]!PROG[#Data],2,FALSE),"")</f>
        <v/>
      </c>
      <c r="O854" s="67"/>
      <c r="P854" s="68" t="str">
        <f>IFERROR(VLOOKUP(TPI[[#This Row],[Codigo Producto]],[10]!PROD[#Data],2,FALSE),"")</f>
        <v/>
      </c>
      <c r="Q854" s="67"/>
      <c r="R854" s="68" t="str">
        <f>IFERROR(VLOOKUP(TPI[[#This Row],[Codigo Indicador de Producto]],[10]!IP[#Data],2,FALSE),"")</f>
        <v/>
      </c>
      <c r="S854" s="69"/>
      <c r="T854" s="69"/>
      <c r="U854" s="69"/>
      <c r="V854" s="69"/>
      <c r="W854" s="69"/>
      <c r="X854" s="67"/>
      <c r="Y854" s="67"/>
      <c r="Z854" s="67"/>
      <c r="AA854" s="67"/>
      <c r="AB854" s="67"/>
      <c r="AC854" s="71"/>
      <c r="AD854" s="71"/>
      <c r="AE854" s="71"/>
      <c r="AF854" s="71"/>
      <c r="AG854" s="69"/>
    </row>
    <row r="855" spans="1:33" x14ac:dyDescent="0.3">
      <c r="A855" s="67"/>
      <c r="B855" s="68" t="str">
        <f>IFERROR(VLOOKUP(TPI[[#This Row],[Código del Municipio]],[10]!Tabla2[#Data],2,FALSE),"")</f>
        <v/>
      </c>
      <c r="C855" s="69"/>
      <c r="D855" s="69"/>
      <c r="E855" s="67"/>
      <c r="F855" s="69"/>
      <c r="G855" s="67"/>
      <c r="H855" s="69"/>
      <c r="I855" s="67"/>
      <c r="J855" s="67"/>
      <c r="K855" s="68" t="str">
        <f>IFERROR(VLOOKUP(TPI[[#This Row],[Codigo del Sector]],[10]!SEC[#Data],2,FALSE),"")</f>
        <v/>
      </c>
      <c r="L855" s="69"/>
      <c r="M855" s="67"/>
      <c r="N855" s="70" t="str">
        <f>IFERROR(VLOOKUP(TPI[[#This Row],[Código del Programa]],[10]!PROG[#Data],2,FALSE),"")</f>
        <v/>
      </c>
      <c r="O855" s="67"/>
      <c r="P855" s="68" t="str">
        <f>IFERROR(VLOOKUP(TPI[[#This Row],[Codigo Producto]],[10]!PROD[#Data],2,FALSE),"")</f>
        <v/>
      </c>
      <c r="Q855" s="67"/>
      <c r="R855" s="68" t="str">
        <f>IFERROR(VLOOKUP(TPI[[#This Row],[Codigo Indicador de Producto]],[10]!IP[#Data],2,FALSE),"")</f>
        <v/>
      </c>
      <c r="S855" s="69"/>
      <c r="T855" s="69"/>
      <c r="U855" s="69"/>
      <c r="V855" s="69"/>
      <c r="W855" s="69"/>
      <c r="X855" s="67"/>
      <c r="Y855" s="67"/>
      <c r="Z855" s="67"/>
      <c r="AA855" s="67"/>
      <c r="AB855" s="67"/>
      <c r="AC855" s="71"/>
      <c r="AD855" s="71"/>
      <c r="AE855" s="71"/>
      <c r="AF855" s="71"/>
      <c r="AG855" s="69"/>
    </row>
    <row r="856" spans="1:33" x14ac:dyDescent="0.3">
      <c r="A856" s="67"/>
      <c r="B856" s="68" t="str">
        <f>IFERROR(VLOOKUP(TPI[[#This Row],[Código del Municipio]],[10]!Tabla2[#Data],2,FALSE),"")</f>
        <v/>
      </c>
      <c r="C856" s="69"/>
      <c r="D856" s="69"/>
      <c r="E856" s="67"/>
      <c r="F856" s="69"/>
      <c r="G856" s="67"/>
      <c r="H856" s="69"/>
      <c r="I856" s="67"/>
      <c r="J856" s="67"/>
      <c r="K856" s="68" t="str">
        <f>IFERROR(VLOOKUP(TPI[[#This Row],[Codigo del Sector]],[10]!SEC[#Data],2,FALSE),"")</f>
        <v/>
      </c>
      <c r="L856" s="69"/>
      <c r="M856" s="67"/>
      <c r="N856" s="70" t="str">
        <f>IFERROR(VLOOKUP(TPI[[#This Row],[Código del Programa]],[10]!PROG[#Data],2,FALSE),"")</f>
        <v/>
      </c>
      <c r="O856" s="67"/>
      <c r="P856" s="68" t="str">
        <f>IFERROR(VLOOKUP(TPI[[#This Row],[Codigo Producto]],[10]!PROD[#Data],2,FALSE),"")</f>
        <v/>
      </c>
      <c r="Q856" s="67"/>
      <c r="R856" s="68" t="str">
        <f>IFERROR(VLOOKUP(TPI[[#This Row],[Codigo Indicador de Producto]],[10]!IP[#Data],2,FALSE),"")</f>
        <v/>
      </c>
      <c r="S856" s="69"/>
      <c r="T856" s="69"/>
      <c r="U856" s="69"/>
      <c r="V856" s="69"/>
      <c r="W856" s="69"/>
      <c r="X856" s="67"/>
      <c r="Y856" s="67"/>
      <c r="Z856" s="67"/>
      <c r="AA856" s="67"/>
      <c r="AB856" s="67"/>
      <c r="AC856" s="71"/>
      <c r="AD856" s="71"/>
      <c r="AE856" s="71"/>
      <c r="AF856" s="71"/>
      <c r="AG856" s="69"/>
    </row>
    <row r="857" spans="1:33" x14ac:dyDescent="0.3">
      <c r="A857" s="67"/>
      <c r="B857" s="68" t="str">
        <f>IFERROR(VLOOKUP(TPI[[#This Row],[Código del Municipio]],[10]!Tabla2[#Data],2,FALSE),"")</f>
        <v/>
      </c>
      <c r="C857" s="69"/>
      <c r="D857" s="69"/>
      <c r="E857" s="67"/>
      <c r="F857" s="69"/>
      <c r="G857" s="67"/>
      <c r="H857" s="69"/>
      <c r="I857" s="67"/>
      <c r="J857" s="67"/>
      <c r="K857" s="68" t="str">
        <f>IFERROR(VLOOKUP(TPI[[#This Row],[Codigo del Sector]],[10]!SEC[#Data],2,FALSE),"")</f>
        <v/>
      </c>
      <c r="L857" s="69"/>
      <c r="M857" s="67"/>
      <c r="N857" s="70" t="str">
        <f>IFERROR(VLOOKUP(TPI[[#This Row],[Código del Programa]],[10]!PROG[#Data],2,FALSE),"")</f>
        <v/>
      </c>
      <c r="O857" s="67"/>
      <c r="P857" s="68" t="str">
        <f>IFERROR(VLOOKUP(TPI[[#This Row],[Codigo Producto]],[10]!PROD[#Data],2,FALSE),"")</f>
        <v/>
      </c>
      <c r="Q857" s="67"/>
      <c r="R857" s="68" t="str">
        <f>IFERROR(VLOOKUP(TPI[[#This Row],[Codigo Indicador de Producto]],[10]!IP[#Data],2,FALSE),"")</f>
        <v/>
      </c>
      <c r="S857" s="69"/>
      <c r="T857" s="69"/>
      <c r="U857" s="69"/>
      <c r="V857" s="69"/>
      <c r="W857" s="69"/>
      <c r="X857" s="67"/>
      <c r="Y857" s="67"/>
      <c r="Z857" s="67"/>
      <c r="AA857" s="67"/>
      <c r="AB857" s="67"/>
      <c r="AC857" s="71"/>
      <c r="AD857" s="71"/>
      <c r="AE857" s="71"/>
      <c r="AF857" s="71"/>
      <c r="AG857" s="69"/>
    </row>
    <row r="858" spans="1:33" x14ac:dyDescent="0.3">
      <c r="A858" s="67"/>
      <c r="B858" s="68" t="str">
        <f>IFERROR(VLOOKUP(TPI[[#This Row],[Código del Municipio]],[10]!Tabla2[#Data],2,FALSE),"")</f>
        <v/>
      </c>
      <c r="C858" s="69"/>
      <c r="D858" s="69"/>
      <c r="E858" s="67"/>
      <c r="F858" s="69"/>
      <c r="G858" s="67"/>
      <c r="H858" s="69"/>
      <c r="I858" s="67"/>
      <c r="J858" s="67"/>
      <c r="K858" s="68" t="str">
        <f>IFERROR(VLOOKUP(TPI[[#This Row],[Codigo del Sector]],[10]!SEC[#Data],2,FALSE),"")</f>
        <v/>
      </c>
      <c r="L858" s="69"/>
      <c r="M858" s="67"/>
      <c r="N858" s="70" t="str">
        <f>IFERROR(VLOOKUP(TPI[[#This Row],[Código del Programa]],[10]!PROG[#Data],2,FALSE),"")</f>
        <v/>
      </c>
      <c r="O858" s="67"/>
      <c r="P858" s="68" t="str">
        <f>IFERROR(VLOOKUP(TPI[[#This Row],[Codigo Producto]],[10]!PROD[#Data],2,FALSE),"")</f>
        <v/>
      </c>
      <c r="Q858" s="67"/>
      <c r="R858" s="68" t="str">
        <f>IFERROR(VLOOKUP(TPI[[#This Row],[Codigo Indicador de Producto]],[10]!IP[#Data],2,FALSE),"")</f>
        <v/>
      </c>
      <c r="S858" s="69"/>
      <c r="T858" s="69"/>
      <c r="U858" s="69"/>
      <c r="V858" s="69"/>
      <c r="W858" s="69"/>
      <c r="X858" s="67"/>
      <c r="Y858" s="67"/>
      <c r="Z858" s="67"/>
      <c r="AA858" s="67"/>
      <c r="AB858" s="67"/>
      <c r="AC858" s="71"/>
      <c r="AD858" s="71"/>
      <c r="AE858" s="71"/>
      <c r="AF858" s="71"/>
      <c r="AG858" s="69"/>
    </row>
    <row r="859" spans="1:33" x14ac:dyDescent="0.3">
      <c r="A859" s="67"/>
      <c r="B859" s="68" t="str">
        <f>IFERROR(VLOOKUP(TPI[[#This Row],[Código del Municipio]],[10]!Tabla2[#Data],2,FALSE),"")</f>
        <v/>
      </c>
      <c r="C859" s="69"/>
      <c r="D859" s="69"/>
      <c r="E859" s="67"/>
      <c r="F859" s="69"/>
      <c r="G859" s="67"/>
      <c r="H859" s="69"/>
      <c r="I859" s="67"/>
      <c r="J859" s="67"/>
      <c r="K859" s="68" t="str">
        <f>IFERROR(VLOOKUP(TPI[[#This Row],[Codigo del Sector]],[10]!SEC[#Data],2,FALSE),"")</f>
        <v/>
      </c>
      <c r="L859" s="69"/>
      <c r="M859" s="67"/>
      <c r="N859" s="70" t="str">
        <f>IFERROR(VLOOKUP(TPI[[#This Row],[Código del Programa]],[10]!PROG[#Data],2,FALSE),"")</f>
        <v/>
      </c>
      <c r="O859" s="67"/>
      <c r="P859" s="68" t="str">
        <f>IFERROR(VLOOKUP(TPI[[#This Row],[Codigo Producto]],[10]!PROD[#Data],2,FALSE),"")</f>
        <v/>
      </c>
      <c r="Q859" s="67"/>
      <c r="R859" s="68" t="str">
        <f>IFERROR(VLOOKUP(TPI[[#This Row],[Codigo Indicador de Producto]],[10]!IP[#Data],2,FALSE),"")</f>
        <v/>
      </c>
      <c r="S859" s="69"/>
      <c r="T859" s="69"/>
      <c r="U859" s="69"/>
      <c r="V859" s="69"/>
      <c r="W859" s="69"/>
      <c r="X859" s="67"/>
      <c r="Y859" s="67"/>
      <c r="Z859" s="67"/>
      <c r="AA859" s="67"/>
      <c r="AB859" s="67"/>
      <c r="AC859" s="71"/>
      <c r="AD859" s="71"/>
      <c r="AE859" s="71"/>
      <c r="AF859" s="71"/>
      <c r="AG859" s="69"/>
    </row>
    <row r="860" spans="1:33" x14ac:dyDescent="0.3">
      <c r="A860" s="67"/>
      <c r="B860" s="68" t="str">
        <f>IFERROR(VLOOKUP(TPI[[#This Row],[Código del Municipio]],[10]!Tabla2[#Data],2,FALSE),"")</f>
        <v/>
      </c>
      <c r="C860" s="69"/>
      <c r="D860" s="69"/>
      <c r="E860" s="67"/>
      <c r="F860" s="69"/>
      <c r="G860" s="67"/>
      <c r="H860" s="69"/>
      <c r="I860" s="67"/>
      <c r="J860" s="67"/>
      <c r="K860" s="68" t="str">
        <f>IFERROR(VLOOKUP(TPI[[#This Row],[Codigo del Sector]],[10]!SEC[#Data],2,FALSE),"")</f>
        <v/>
      </c>
      <c r="L860" s="69"/>
      <c r="M860" s="67"/>
      <c r="N860" s="70" t="str">
        <f>IFERROR(VLOOKUP(TPI[[#This Row],[Código del Programa]],[10]!PROG[#Data],2,FALSE),"")</f>
        <v/>
      </c>
      <c r="O860" s="67"/>
      <c r="P860" s="68" t="str">
        <f>IFERROR(VLOOKUP(TPI[[#This Row],[Codigo Producto]],[10]!PROD[#Data],2,FALSE),"")</f>
        <v/>
      </c>
      <c r="Q860" s="67"/>
      <c r="R860" s="68" t="str">
        <f>IFERROR(VLOOKUP(TPI[[#This Row],[Codigo Indicador de Producto]],[10]!IP[#Data],2,FALSE),"")</f>
        <v/>
      </c>
      <c r="S860" s="69"/>
      <c r="T860" s="69"/>
      <c r="U860" s="69"/>
      <c r="V860" s="69"/>
      <c r="W860" s="69"/>
      <c r="X860" s="67"/>
      <c r="Y860" s="67"/>
      <c r="Z860" s="67"/>
      <c r="AA860" s="67"/>
      <c r="AB860" s="67"/>
      <c r="AC860" s="71"/>
      <c r="AD860" s="71"/>
      <c r="AE860" s="71"/>
      <c r="AF860" s="71"/>
      <c r="AG860" s="69"/>
    </row>
    <row r="861" spans="1:33" x14ac:dyDescent="0.3">
      <c r="A861" s="67"/>
      <c r="B861" s="68" t="str">
        <f>IFERROR(VLOOKUP(TPI[[#This Row],[Código del Municipio]],[10]!Tabla2[#Data],2,FALSE),"")</f>
        <v/>
      </c>
      <c r="C861" s="69"/>
      <c r="D861" s="69"/>
      <c r="E861" s="67"/>
      <c r="F861" s="69"/>
      <c r="G861" s="67"/>
      <c r="H861" s="69"/>
      <c r="I861" s="67"/>
      <c r="J861" s="67"/>
      <c r="K861" s="68" t="str">
        <f>IFERROR(VLOOKUP(TPI[[#This Row],[Codigo del Sector]],[10]!SEC[#Data],2,FALSE),"")</f>
        <v/>
      </c>
      <c r="L861" s="69"/>
      <c r="M861" s="67"/>
      <c r="N861" s="70" t="str">
        <f>IFERROR(VLOOKUP(TPI[[#This Row],[Código del Programa]],[10]!PROG[#Data],2,FALSE),"")</f>
        <v/>
      </c>
      <c r="O861" s="67"/>
      <c r="P861" s="68" t="str">
        <f>IFERROR(VLOOKUP(TPI[[#This Row],[Codigo Producto]],[10]!PROD[#Data],2,FALSE),"")</f>
        <v/>
      </c>
      <c r="Q861" s="67"/>
      <c r="R861" s="68" t="str">
        <f>IFERROR(VLOOKUP(TPI[[#This Row],[Codigo Indicador de Producto]],[10]!IP[#Data],2,FALSE),"")</f>
        <v/>
      </c>
      <c r="S861" s="69"/>
      <c r="T861" s="69"/>
      <c r="U861" s="69"/>
      <c r="V861" s="69"/>
      <c r="W861" s="69"/>
      <c r="X861" s="67"/>
      <c r="Y861" s="67"/>
      <c r="Z861" s="67"/>
      <c r="AA861" s="67"/>
      <c r="AB861" s="67"/>
      <c r="AC861" s="71"/>
      <c r="AD861" s="71"/>
      <c r="AE861" s="71"/>
      <c r="AF861" s="71"/>
      <c r="AG861" s="69"/>
    </row>
    <row r="862" spans="1:33" x14ac:dyDescent="0.3">
      <c r="A862" s="67"/>
      <c r="B862" s="68" t="str">
        <f>IFERROR(VLOOKUP(TPI[[#This Row],[Código del Municipio]],[10]!Tabla2[#Data],2,FALSE),"")</f>
        <v/>
      </c>
      <c r="C862" s="69"/>
      <c r="D862" s="69"/>
      <c r="E862" s="67"/>
      <c r="F862" s="69"/>
      <c r="G862" s="67"/>
      <c r="H862" s="69"/>
      <c r="I862" s="67"/>
      <c r="J862" s="67"/>
      <c r="K862" s="68" t="str">
        <f>IFERROR(VLOOKUP(TPI[[#This Row],[Codigo del Sector]],[10]!SEC[#Data],2,FALSE),"")</f>
        <v/>
      </c>
      <c r="L862" s="69"/>
      <c r="M862" s="67"/>
      <c r="N862" s="70" t="str">
        <f>IFERROR(VLOOKUP(TPI[[#This Row],[Código del Programa]],[10]!PROG[#Data],2,FALSE),"")</f>
        <v/>
      </c>
      <c r="O862" s="67"/>
      <c r="P862" s="68" t="str">
        <f>IFERROR(VLOOKUP(TPI[[#This Row],[Codigo Producto]],[10]!PROD[#Data],2,FALSE),"")</f>
        <v/>
      </c>
      <c r="Q862" s="67"/>
      <c r="R862" s="68" t="str">
        <f>IFERROR(VLOOKUP(TPI[[#This Row],[Codigo Indicador de Producto]],[10]!IP[#Data],2,FALSE),"")</f>
        <v/>
      </c>
      <c r="S862" s="69"/>
      <c r="T862" s="69"/>
      <c r="U862" s="69"/>
      <c r="V862" s="69"/>
      <c r="W862" s="69"/>
      <c r="X862" s="67"/>
      <c r="Y862" s="67"/>
      <c r="Z862" s="67"/>
      <c r="AA862" s="67"/>
      <c r="AB862" s="67"/>
      <c r="AC862" s="71"/>
      <c r="AD862" s="71"/>
      <c r="AE862" s="71"/>
      <c r="AF862" s="71"/>
      <c r="AG862" s="69"/>
    </row>
    <row r="863" spans="1:33" x14ac:dyDescent="0.3">
      <c r="A863" s="67"/>
      <c r="B863" s="68" t="str">
        <f>IFERROR(VLOOKUP(TPI[[#This Row],[Código del Municipio]],[10]!Tabla2[#Data],2,FALSE),"")</f>
        <v/>
      </c>
      <c r="C863" s="69"/>
      <c r="D863" s="69"/>
      <c r="E863" s="67"/>
      <c r="F863" s="69"/>
      <c r="G863" s="67"/>
      <c r="H863" s="69"/>
      <c r="I863" s="67"/>
      <c r="J863" s="67"/>
      <c r="K863" s="68" t="str">
        <f>IFERROR(VLOOKUP(TPI[[#This Row],[Codigo del Sector]],[10]!SEC[#Data],2,FALSE),"")</f>
        <v/>
      </c>
      <c r="L863" s="69"/>
      <c r="M863" s="67"/>
      <c r="N863" s="70" t="str">
        <f>IFERROR(VLOOKUP(TPI[[#This Row],[Código del Programa]],[10]!PROG[#Data],2,FALSE),"")</f>
        <v/>
      </c>
      <c r="O863" s="67"/>
      <c r="P863" s="68" t="str">
        <f>IFERROR(VLOOKUP(TPI[[#This Row],[Codigo Producto]],[10]!PROD[#Data],2,FALSE),"")</f>
        <v/>
      </c>
      <c r="Q863" s="67"/>
      <c r="R863" s="68" t="str">
        <f>IFERROR(VLOOKUP(TPI[[#This Row],[Codigo Indicador de Producto]],[10]!IP[#Data],2,FALSE),"")</f>
        <v/>
      </c>
      <c r="S863" s="69"/>
      <c r="T863" s="69"/>
      <c r="U863" s="69"/>
      <c r="V863" s="69"/>
      <c r="W863" s="69"/>
      <c r="X863" s="67"/>
      <c r="Y863" s="67"/>
      <c r="Z863" s="67"/>
      <c r="AA863" s="67"/>
      <c r="AB863" s="67"/>
      <c r="AC863" s="71"/>
      <c r="AD863" s="71"/>
      <c r="AE863" s="71"/>
      <c r="AF863" s="71"/>
      <c r="AG863" s="69"/>
    </row>
    <row r="864" spans="1:33" x14ac:dyDescent="0.3">
      <c r="A864" s="67"/>
      <c r="B864" s="68" t="str">
        <f>IFERROR(VLOOKUP(TPI[[#This Row],[Código del Municipio]],[10]!Tabla2[#Data],2,FALSE),"")</f>
        <v/>
      </c>
      <c r="C864" s="69"/>
      <c r="D864" s="69"/>
      <c r="E864" s="67"/>
      <c r="F864" s="69"/>
      <c r="G864" s="67"/>
      <c r="H864" s="69"/>
      <c r="I864" s="67"/>
      <c r="J864" s="67"/>
      <c r="K864" s="68" t="str">
        <f>IFERROR(VLOOKUP(TPI[[#This Row],[Codigo del Sector]],[10]!SEC[#Data],2,FALSE),"")</f>
        <v/>
      </c>
      <c r="L864" s="69"/>
      <c r="M864" s="67"/>
      <c r="N864" s="70" t="str">
        <f>IFERROR(VLOOKUP(TPI[[#This Row],[Código del Programa]],[10]!PROG[#Data],2,FALSE),"")</f>
        <v/>
      </c>
      <c r="O864" s="67"/>
      <c r="P864" s="68" t="str">
        <f>IFERROR(VLOOKUP(TPI[[#This Row],[Codigo Producto]],[10]!PROD[#Data],2,FALSE),"")</f>
        <v/>
      </c>
      <c r="Q864" s="67"/>
      <c r="R864" s="68" t="str">
        <f>IFERROR(VLOOKUP(TPI[[#This Row],[Codigo Indicador de Producto]],[10]!IP[#Data],2,FALSE),"")</f>
        <v/>
      </c>
      <c r="S864" s="69"/>
      <c r="T864" s="69"/>
      <c r="U864" s="69"/>
      <c r="V864" s="69"/>
      <c r="W864" s="69"/>
      <c r="X864" s="67"/>
      <c r="Y864" s="67"/>
      <c r="Z864" s="67"/>
      <c r="AA864" s="67"/>
      <c r="AB864" s="67"/>
      <c r="AC864" s="71"/>
      <c r="AD864" s="71"/>
      <c r="AE864" s="71"/>
      <c r="AF864" s="71"/>
      <c r="AG864" s="69"/>
    </row>
    <row r="865" spans="1:33" x14ac:dyDescent="0.3">
      <c r="A865" s="67"/>
      <c r="B865" s="68" t="str">
        <f>IFERROR(VLOOKUP(TPI[[#This Row],[Código del Municipio]],[10]!Tabla2[#Data],2,FALSE),"")</f>
        <v/>
      </c>
      <c r="C865" s="69"/>
      <c r="D865" s="69"/>
      <c r="E865" s="67"/>
      <c r="F865" s="69"/>
      <c r="G865" s="67"/>
      <c r="H865" s="69"/>
      <c r="I865" s="67"/>
      <c r="J865" s="67"/>
      <c r="K865" s="68" t="str">
        <f>IFERROR(VLOOKUP(TPI[[#This Row],[Codigo del Sector]],[10]!SEC[#Data],2,FALSE),"")</f>
        <v/>
      </c>
      <c r="L865" s="69"/>
      <c r="M865" s="67"/>
      <c r="N865" s="70" t="str">
        <f>IFERROR(VLOOKUP(TPI[[#This Row],[Código del Programa]],[10]!PROG[#Data],2,FALSE),"")</f>
        <v/>
      </c>
      <c r="O865" s="67"/>
      <c r="P865" s="68" t="str">
        <f>IFERROR(VLOOKUP(TPI[[#This Row],[Codigo Producto]],[10]!PROD[#Data],2,FALSE),"")</f>
        <v/>
      </c>
      <c r="Q865" s="67"/>
      <c r="R865" s="68" t="str">
        <f>IFERROR(VLOOKUP(TPI[[#This Row],[Codigo Indicador de Producto]],[10]!IP[#Data],2,FALSE),"")</f>
        <v/>
      </c>
      <c r="S865" s="69"/>
      <c r="T865" s="69"/>
      <c r="U865" s="69"/>
      <c r="V865" s="69"/>
      <c r="W865" s="69"/>
      <c r="X865" s="67"/>
      <c r="Y865" s="67"/>
      <c r="Z865" s="67"/>
      <c r="AA865" s="67"/>
      <c r="AB865" s="67"/>
      <c r="AC865" s="71"/>
      <c r="AD865" s="71"/>
      <c r="AE865" s="71"/>
      <c r="AF865" s="71"/>
      <c r="AG865" s="69"/>
    </row>
    <row r="866" spans="1:33" x14ac:dyDescent="0.3">
      <c r="A866" s="67"/>
      <c r="B866" s="68" t="str">
        <f>IFERROR(VLOOKUP(TPI[[#This Row],[Código del Municipio]],[10]!Tabla2[#Data],2,FALSE),"")</f>
        <v/>
      </c>
      <c r="C866" s="69"/>
      <c r="D866" s="69"/>
      <c r="E866" s="67"/>
      <c r="F866" s="69"/>
      <c r="G866" s="67"/>
      <c r="H866" s="69"/>
      <c r="I866" s="67"/>
      <c r="J866" s="67"/>
      <c r="K866" s="68" t="str">
        <f>IFERROR(VLOOKUP(TPI[[#This Row],[Codigo del Sector]],[10]!SEC[#Data],2,FALSE),"")</f>
        <v/>
      </c>
      <c r="L866" s="69"/>
      <c r="M866" s="67"/>
      <c r="N866" s="70" t="str">
        <f>IFERROR(VLOOKUP(TPI[[#This Row],[Código del Programa]],[10]!PROG[#Data],2,FALSE),"")</f>
        <v/>
      </c>
      <c r="O866" s="67"/>
      <c r="P866" s="68" t="str">
        <f>IFERROR(VLOOKUP(TPI[[#This Row],[Codigo Producto]],[10]!PROD[#Data],2,FALSE),"")</f>
        <v/>
      </c>
      <c r="Q866" s="67"/>
      <c r="R866" s="68" t="str">
        <f>IFERROR(VLOOKUP(TPI[[#This Row],[Codigo Indicador de Producto]],[10]!IP[#Data],2,FALSE),"")</f>
        <v/>
      </c>
      <c r="S866" s="69"/>
      <c r="T866" s="69"/>
      <c r="U866" s="69"/>
      <c r="V866" s="69"/>
      <c r="W866" s="69"/>
      <c r="X866" s="67"/>
      <c r="Y866" s="67"/>
      <c r="Z866" s="67"/>
      <c r="AA866" s="67"/>
      <c r="AB866" s="67"/>
      <c r="AC866" s="71"/>
      <c r="AD866" s="71"/>
      <c r="AE866" s="71"/>
      <c r="AF866" s="71"/>
      <c r="AG866" s="69"/>
    </row>
    <row r="867" spans="1:33" x14ac:dyDescent="0.3">
      <c r="A867" s="67"/>
      <c r="B867" s="68" t="str">
        <f>IFERROR(VLOOKUP(TPI[[#This Row],[Código del Municipio]],[10]!Tabla2[#Data],2,FALSE),"")</f>
        <v/>
      </c>
      <c r="C867" s="69"/>
      <c r="D867" s="69"/>
      <c r="E867" s="67"/>
      <c r="F867" s="69"/>
      <c r="G867" s="67"/>
      <c r="H867" s="69"/>
      <c r="I867" s="67"/>
      <c r="J867" s="67"/>
      <c r="K867" s="68" t="str">
        <f>IFERROR(VLOOKUP(TPI[[#This Row],[Codigo del Sector]],[10]!SEC[#Data],2,FALSE),"")</f>
        <v/>
      </c>
      <c r="L867" s="69"/>
      <c r="M867" s="67"/>
      <c r="N867" s="70" t="str">
        <f>IFERROR(VLOOKUP(TPI[[#This Row],[Código del Programa]],[10]!PROG[#Data],2,FALSE),"")</f>
        <v/>
      </c>
      <c r="O867" s="67"/>
      <c r="P867" s="68" t="str">
        <f>IFERROR(VLOOKUP(TPI[[#This Row],[Codigo Producto]],[10]!PROD[#Data],2,FALSE),"")</f>
        <v/>
      </c>
      <c r="Q867" s="67"/>
      <c r="R867" s="68" t="str">
        <f>IFERROR(VLOOKUP(TPI[[#This Row],[Codigo Indicador de Producto]],[10]!IP[#Data],2,FALSE),"")</f>
        <v/>
      </c>
      <c r="S867" s="69"/>
      <c r="T867" s="69"/>
      <c r="U867" s="69"/>
      <c r="V867" s="69"/>
      <c r="W867" s="69"/>
      <c r="X867" s="67"/>
      <c r="Y867" s="67"/>
      <c r="Z867" s="67"/>
      <c r="AA867" s="67"/>
      <c r="AB867" s="67"/>
      <c r="AC867" s="71"/>
      <c r="AD867" s="71"/>
      <c r="AE867" s="71"/>
      <c r="AF867" s="71"/>
      <c r="AG867" s="69"/>
    </row>
    <row r="868" spans="1:33" x14ac:dyDescent="0.3">
      <c r="A868" s="67"/>
      <c r="B868" s="68" t="str">
        <f>IFERROR(VLOOKUP(TPI[[#This Row],[Código del Municipio]],[10]!Tabla2[#Data],2,FALSE),"")</f>
        <v/>
      </c>
      <c r="C868" s="69"/>
      <c r="D868" s="69"/>
      <c r="E868" s="67"/>
      <c r="F868" s="69"/>
      <c r="G868" s="67"/>
      <c r="H868" s="69"/>
      <c r="I868" s="67"/>
      <c r="J868" s="67"/>
      <c r="K868" s="68" t="str">
        <f>IFERROR(VLOOKUP(TPI[[#This Row],[Codigo del Sector]],[10]!SEC[#Data],2,FALSE),"")</f>
        <v/>
      </c>
      <c r="L868" s="69"/>
      <c r="M868" s="67"/>
      <c r="N868" s="70" t="str">
        <f>IFERROR(VLOOKUP(TPI[[#This Row],[Código del Programa]],[10]!PROG[#Data],2,FALSE),"")</f>
        <v/>
      </c>
      <c r="O868" s="67"/>
      <c r="P868" s="68" t="str">
        <f>IFERROR(VLOOKUP(TPI[[#This Row],[Codigo Producto]],[10]!PROD[#Data],2,FALSE),"")</f>
        <v/>
      </c>
      <c r="Q868" s="67"/>
      <c r="R868" s="68" t="str">
        <f>IFERROR(VLOOKUP(TPI[[#This Row],[Codigo Indicador de Producto]],[10]!IP[#Data],2,FALSE),"")</f>
        <v/>
      </c>
      <c r="S868" s="69"/>
      <c r="T868" s="69"/>
      <c r="U868" s="69"/>
      <c r="V868" s="69"/>
      <c r="W868" s="69"/>
      <c r="X868" s="67"/>
      <c r="Y868" s="67"/>
      <c r="Z868" s="67"/>
      <c r="AA868" s="67"/>
      <c r="AB868" s="67"/>
      <c r="AC868" s="71"/>
      <c r="AD868" s="71"/>
      <c r="AE868" s="71"/>
      <c r="AF868" s="71"/>
      <c r="AG868" s="69"/>
    </row>
    <row r="869" spans="1:33" x14ac:dyDescent="0.3">
      <c r="A869" s="67"/>
      <c r="B869" s="68" t="str">
        <f>IFERROR(VLOOKUP(TPI[[#This Row],[Código del Municipio]],[10]!Tabla2[#Data],2,FALSE),"")</f>
        <v/>
      </c>
      <c r="C869" s="69"/>
      <c r="D869" s="69"/>
      <c r="E869" s="67"/>
      <c r="F869" s="69"/>
      <c r="G869" s="67"/>
      <c r="H869" s="69"/>
      <c r="I869" s="67"/>
      <c r="J869" s="67"/>
      <c r="K869" s="68" t="str">
        <f>IFERROR(VLOOKUP(TPI[[#This Row],[Codigo del Sector]],[10]!SEC[#Data],2,FALSE),"")</f>
        <v/>
      </c>
      <c r="L869" s="69"/>
      <c r="M869" s="67"/>
      <c r="N869" s="70" t="str">
        <f>IFERROR(VLOOKUP(TPI[[#This Row],[Código del Programa]],[10]!PROG[#Data],2,FALSE),"")</f>
        <v/>
      </c>
      <c r="O869" s="67"/>
      <c r="P869" s="68" t="str">
        <f>IFERROR(VLOOKUP(TPI[[#This Row],[Codigo Producto]],[10]!PROD[#Data],2,FALSE),"")</f>
        <v/>
      </c>
      <c r="Q869" s="67"/>
      <c r="R869" s="68" t="str">
        <f>IFERROR(VLOOKUP(TPI[[#This Row],[Codigo Indicador de Producto]],[10]!IP[#Data],2,FALSE),"")</f>
        <v/>
      </c>
      <c r="S869" s="69"/>
      <c r="T869" s="69"/>
      <c r="U869" s="69"/>
      <c r="V869" s="69"/>
      <c r="W869" s="69"/>
      <c r="X869" s="67"/>
      <c r="Y869" s="67"/>
      <c r="Z869" s="67"/>
      <c r="AA869" s="67"/>
      <c r="AB869" s="67"/>
      <c r="AC869" s="71"/>
      <c r="AD869" s="71"/>
      <c r="AE869" s="71"/>
      <c r="AF869" s="71"/>
      <c r="AG869" s="69"/>
    </row>
    <row r="870" spans="1:33" x14ac:dyDescent="0.3">
      <c r="A870" s="67"/>
      <c r="B870" s="68" t="str">
        <f>IFERROR(VLOOKUP(TPI[[#This Row],[Código del Municipio]],[10]!Tabla2[#Data],2,FALSE),"")</f>
        <v/>
      </c>
      <c r="C870" s="69"/>
      <c r="D870" s="69"/>
      <c r="E870" s="67"/>
      <c r="F870" s="69"/>
      <c r="G870" s="67"/>
      <c r="H870" s="69"/>
      <c r="I870" s="67"/>
      <c r="J870" s="67"/>
      <c r="K870" s="68" t="str">
        <f>IFERROR(VLOOKUP(TPI[[#This Row],[Codigo del Sector]],[10]!SEC[#Data],2,FALSE),"")</f>
        <v/>
      </c>
      <c r="L870" s="69"/>
      <c r="M870" s="67"/>
      <c r="N870" s="70" t="str">
        <f>IFERROR(VLOOKUP(TPI[[#This Row],[Código del Programa]],[10]!PROG[#Data],2,FALSE),"")</f>
        <v/>
      </c>
      <c r="O870" s="67"/>
      <c r="P870" s="68" t="str">
        <f>IFERROR(VLOOKUP(TPI[[#This Row],[Codigo Producto]],[10]!PROD[#Data],2,FALSE),"")</f>
        <v/>
      </c>
      <c r="Q870" s="67"/>
      <c r="R870" s="68" t="str">
        <f>IFERROR(VLOOKUP(TPI[[#This Row],[Codigo Indicador de Producto]],[10]!IP[#Data],2,FALSE),"")</f>
        <v/>
      </c>
      <c r="S870" s="69"/>
      <c r="T870" s="69"/>
      <c r="U870" s="69"/>
      <c r="V870" s="69"/>
      <c r="W870" s="69"/>
      <c r="X870" s="67"/>
      <c r="Y870" s="67"/>
      <c r="Z870" s="67"/>
      <c r="AA870" s="67"/>
      <c r="AB870" s="67"/>
      <c r="AC870" s="71"/>
      <c r="AD870" s="71"/>
      <c r="AE870" s="71"/>
      <c r="AF870" s="71"/>
      <c r="AG870" s="69"/>
    </row>
    <row r="871" spans="1:33" x14ac:dyDescent="0.3">
      <c r="A871" s="67"/>
      <c r="B871" s="68" t="str">
        <f>IFERROR(VLOOKUP(TPI[[#This Row],[Código del Municipio]],[10]!Tabla2[#Data],2,FALSE),"")</f>
        <v/>
      </c>
      <c r="C871" s="69"/>
      <c r="D871" s="69"/>
      <c r="E871" s="67"/>
      <c r="F871" s="69"/>
      <c r="G871" s="67"/>
      <c r="H871" s="69"/>
      <c r="I871" s="67"/>
      <c r="J871" s="67"/>
      <c r="K871" s="68" t="str">
        <f>IFERROR(VLOOKUP(TPI[[#This Row],[Codigo del Sector]],[10]!SEC[#Data],2,FALSE),"")</f>
        <v/>
      </c>
      <c r="L871" s="69"/>
      <c r="M871" s="67"/>
      <c r="N871" s="70" t="str">
        <f>IFERROR(VLOOKUP(TPI[[#This Row],[Código del Programa]],[10]!PROG[#Data],2,FALSE),"")</f>
        <v/>
      </c>
      <c r="O871" s="67"/>
      <c r="P871" s="68" t="str">
        <f>IFERROR(VLOOKUP(TPI[[#This Row],[Codigo Producto]],[10]!PROD[#Data],2,FALSE),"")</f>
        <v/>
      </c>
      <c r="Q871" s="67"/>
      <c r="R871" s="68" t="str">
        <f>IFERROR(VLOOKUP(TPI[[#This Row],[Codigo Indicador de Producto]],[10]!IP[#Data],2,FALSE),"")</f>
        <v/>
      </c>
      <c r="S871" s="69"/>
      <c r="T871" s="69"/>
      <c r="U871" s="69"/>
      <c r="V871" s="69"/>
      <c r="W871" s="69"/>
      <c r="X871" s="67"/>
      <c r="Y871" s="67"/>
      <c r="Z871" s="67"/>
      <c r="AA871" s="67"/>
      <c r="AB871" s="67"/>
      <c r="AC871" s="71"/>
      <c r="AD871" s="71"/>
      <c r="AE871" s="71"/>
      <c r="AF871" s="71"/>
      <c r="AG871" s="69"/>
    </row>
    <row r="872" spans="1:33" x14ac:dyDescent="0.3">
      <c r="A872" s="67"/>
      <c r="B872" s="68" t="str">
        <f>IFERROR(VLOOKUP(TPI[[#This Row],[Código del Municipio]],[10]!Tabla2[#Data],2,FALSE),"")</f>
        <v/>
      </c>
      <c r="C872" s="69"/>
      <c r="D872" s="69"/>
      <c r="E872" s="67"/>
      <c r="F872" s="69"/>
      <c r="G872" s="67"/>
      <c r="H872" s="69"/>
      <c r="I872" s="67"/>
      <c r="J872" s="67"/>
      <c r="K872" s="68" t="str">
        <f>IFERROR(VLOOKUP(TPI[[#This Row],[Codigo del Sector]],[10]!SEC[#Data],2,FALSE),"")</f>
        <v/>
      </c>
      <c r="L872" s="69"/>
      <c r="M872" s="67"/>
      <c r="N872" s="70" t="str">
        <f>IFERROR(VLOOKUP(TPI[[#This Row],[Código del Programa]],[10]!PROG[#Data],2,FALSE),"")</f>
        <v/>
      </c>
      <c r="O872" s="67"/>
      <c r="P872" s="68" t="str">
        <f>IFERROR(VLOOKUP(TPI[[#This Row],[Codigo Producto]],[10]!PROD[#Data],2,FALSE),"")</f>
        <v/>
      </c>
      <c r="Q872" s="67"/>
      <c r="R872" s="68" t="str">
        <f>IFERROR(VLOOKUP(TPI[[#This Row],[Codigo Indicador de Producto]],[10]!IP[#Data],2,FALSE),"")</f>
        <v/>
      </c>
      <c r="S872" s="69"/>
      <c r="T872" s="69"/>
      <c r="U872" s="69"/>
      <c r="V872" s="69"/>
      <c r="W872" s="69"/>
      <c r="X872" s="67"/>
      <c r="Y872" s="67"/>
      <c r="Z872" s="67"/>
      <c r="AA872" s="67"/>
      <c r="AB872" s="67"/>
      <c r="AC872" s="71"/>
      <c r="AD872" s="71"/>
      <c r="AE872" s="71"/>
      <c r="AF872" s="71"/>
      <c r="AG872" s="69"/>
    </row>
    <row r="873" spans="1:33" x14ac:dyDescent="0.3">
      <c r="A873" s="67"/>
      <c r="B873" s="68" t="str">
        <f>IFERROR(VLOOKUP(TPI[[#This Row],[Código del Municipio]],[10]!Tabla2[#Data],2,FALSE),"")</f>
        <v/>
      </c>
      <c r="C873" s="69"/>
      <c r="D873" s="69"/>
      <c r="E873" s="67"/>
      <c r="F873" s="69"/>
      <c r="G873" s="67"/>
      <c r="H873" s="69"/>
      <c r="I873" s="67"/>
      <c r="J873" s="67"/>
      <c r="K873" s="68" t="str">
        <f>IFERROR(VLOOKUP(TPI[[#This Row],[Codigo del Sector]],[10]!SEC[#Data],2,FALSE),"")</f>
        <v/>
      </c>
      <c r="L873" s="69"/>
      <c r="M873" s="67"/>
      <c r="N873" s="70" t="str">
        <f>IFERROR(VLOOKUP(TPI[[#This Row],[Código del Programa]],[10]!PROG[#Data],2,FALSE),"")</f>
        <v/>
      </c>
      <c r="O873" s="67"/>
      <c r="P873" s="68" t="str">
        <f>IFERROR(VLOOKUP(TPI[[#This Row],[Codigo Producto]],[10]!PROD[#Data],2,FALSE),"")</f>
        <v/>
      </c>
      <c r="Q873" s="67"/>
      <c r="R873" s="68" t="str">
        <f>IFERROR(VLOOKUP(TPI[[#This Row],[Codigo Indicador de Producto]],[10]!IP[#Data],2,FALSE),"")</f>
        <v/>
      </c>
      <c r="S873" s="69"/>
      <c r="T873" s="69"/>
      <c r="U873" s="69"/>
      <c r="V873" s="69"/>
      <c r="W873" s="69"/>
      <c r="X873" s="67"/>
      <c r="Y873" s="67"/>
      <c r="Z873" s="67"/>
      <c r="AA873" s="67"/>
      <c r="AB873" s="67"/>
      <c r="AC873" s="71"/>
      <c r="AD873" s="71"/>
      <c r="AE873" s="71"/>
      <c r="AF873" s="71"/>
      <c r="AG873" s="69"/>
    </row>
    <row r="874" spans="1:33" x14ac:dyDescent="0.3">
      <c r="A874" s="67"/>
      <c r="B874" s="68" t="str">
        <f>IFERROR(VLOOKUP(TPI[[#This Row],[Código del Municipio]],[10]!Tabla2[#Data],2,FALSE),"")</f>
        <v/>
      </c>
      <c r="C874" s="69"/>
      <c r="D874" s="69"/>
      <c r="E874" s="67"/>
      <c r="F874" s="69"/>
      <c r="G874" s="67"/>
      <c r="H874" s="69"/>
      <c r="I874" s="67"/>
      <c r="J874" s="67"/>
      <c r="K874" s="68" t="str">
        <f>IFERROR(VLOOKUP(TPI[[#This Row],[Codigo del Sector]],[10]!SEC[#Data],2,FALSE),"")</f>
        <v/>
      </c>
      <c r="L874" s="69"/>
      <c r="M874" s="67"/>
      <c r="N874" s="70" t="str">
        <f>IFERROR(VLOOKUP(TPI[[#This Row],[Código del Programa]],[10]!PROG[#Data],2,FALSE),"")</f>
        <v/>
      </c>
      <c r="O874" s="67"/>
      <c r="P874" s="68" t="str">
        <f>IFERROR(VLOOKUP(TPI[[#This Row],[Codigo Producto]],[10]!PROD[#Data],2,FALSE),"")</f>
        <v/>
      </c>
      <c r="Q874" s="67"/>
      <c r="R874" s="68" t="str">
        <f>IFERROR(VLOOKUP(TPI[[#This Row],[Codigo Indicador de Producto]],[10]!IP[#Data],2,FALSE),"")</f>
        <v/>
      </c>
      <c r="S874" s="69"/>
      <c r="T874" s="69"/>
      <c r="U874" s="69"/>
      <c r="V874" s="69"/>
      <c r="W874" s="69"/>
      <c r="X874" s="67"/>
      <c r="Y874" s="67"/>
      <c r="Z874" s="67"/>
      <c r="AA874" s="67"/>
      <c r="AB874" s="67"/>
      <c r="AC874" s="71"/>
      <c r="AD874" s="71"/>
      <c r="AE874" s="71"/>
      <c r="AF874" s="71"/>
      <c r="AG874" s="69"/>
    </row>
    <row r="875" spans="1:33" x14ac:dyDescent="0.3">
      <c r="A875" s="67"/>
      <c r="B875" s="68" t="str">
        <f>IFERROR(VLOOKUP(TPI[[#This Row],[Código del Municipio]],[10]!Tabla2[#Data],2,FALSE),"")</f>
        <v/>
      </c>
      <c r="C875" s="69"/>
      <c r="D875" s="69"/>
      <c r="E875" s="67"/>
      <c r="F875" s="69"/>
      <c r="G875" s="67"/>
      <c r="H875" s="69"/>
      <c r="I875" s="67"/>
      <c r="J875" s="67"/>
      <c r="K875" s="68" t="str">
        <f>IFERROR(VLOOKUP(TPI[[#This Row],[Codigo del Sector]],[10]!SEC[#Data],2,FALSE),"")</f>
        <v/>
      </c>
      <c r="L875" s="69"/>
      <c r="M875" s="67"/>
      <c r="N875" s="70" t="str">
        <f>IFERROR(VLOOKUP(TPI[[#This Row],[Código del Programa]],[10]!PROG[#Data],2,FALSE),"")</f>
        <v/>
      </c>
      <c r="O875" s="67"/>
      <c r="P875" s="68" t="str">
        <f>IFERROR(VLOOKUP(TPI[[#This Row],[Codigo Producto]],[10]!PROD[#Data],2,FALSE),"")</f>
        <v/>
      </c>
      <c r="Q875" s="67"/>
      <c r="R875" s="68" t="str">
        <f>IFERROR(VLOOKUP(TPI[[#This Row],[Codigo Indicador de Producto]],[10]!IP[#Data],2,FALSE),"")</f>
        <v/>
      </c>
      <c r="S875" s="69"/>
      <c r="T875" s="69"/>
      <c r="U875" s="69"/>
      <c r="V875" s="69"/>
      <c r="W875" s="69"/>
      <c r="X875" s="67"/>
      <c r="Y875" s="67"/>
      <c r="Z875" s="67"/>
      <c r="AA875" s="67"/>
      <c r="AB875" s="67"/>
      <c r="AC875" s="71"/>
      <c r="AD875" s="71"/>
      <c r="AE875" s="71"/>
      <c r="AF875" s="71"/>
      <c r="AG875" s="69"/>
    </row>
    <row r="876" spans="1:33" x14ac:dyDescent="0.3">
      <c r="A876" s="67"/>
      <c r="B876" s="68" t="str">
        <f>IFERROR(VLOOKUP(TPI[[#This Row],[Código del Municipio]],[10]!Tabla2[#Data],2,FALSE),"")</f>
        <v/>
      </c>
      <c r="C876" s="69"/>
      <c r="D876" s="69"/>
      <c r="E876" s="67"/>
      <c r="F876" s="69"/>
      <c r="G876" s="67"/>
      <c r="H876" s="69"/>
      <c r="I876" s="67"/>
      <c r="J876" s="67"/>
      <c r="K876" s="68" t="str">
        <f>IFERROR(VLOOKUP(TPI[[#This Row],[Codigo del Sector]],[10]!SEC[#Data],2,FALSE),"")</f>
        <v/>
      </c>
      <c r="L876" s="69"/>
      <c r="M876" s="67"/>
      <c r="N876" s="70" t="str">
        <f>IFERROR(VLOOKUP(TPI[[#This Row],[Código del Programa]],[10]!PROG[#Data],2,FALSE),"")</f>
        <v/>
      </c>
      <c r="O876" s="67"/>
      <c r="P876" s="68" t="str">
        <f>IFERROR(VLOOKUP(TPI[[#This Row],[Codigo Producto]],[10]!PROD[#Data],2,FALSE),"")</f>
        <v/>
      </c>
      <c r="Q876" s="67"/>
      <c r="R876" s="68" t="str">
        <f>IFERROR(VLOOKUP(TPI[[#This Row],[Codigo Indicador de Producto]],[10]!IP[#Data],2,FALSE),"")</f>
        <v/>
      </c>
      <c r="S876" s="69"/>
      <c r="T876" s="69"/>
      <c r="U876" s="69"/>
      <c r="V876" s="69"/>
      <c r="W876" s="69"/>
      <c r="X876" s="67"/>
      <c r="Y876" s="67"/>
      <c r="Z876" s="67"/>
      <c r="AA876" s="67"/>
      <c r="AB876" s="67"/>
      <c r="AC876" s="71"/>
      <c r="AD876" s="71"/>
      <c r="AE876" s="71"/>
      <c r="AF876" s="71"/>
      <c r="AG876" s="69"/>
    </row>
    <row r="877" spans="1:33" x14ac:dyDescent="0.3">
      <c r="A877" s="67"/>
      <c r="B877" s="68" t="str">
        <f>IFERROR(VLOOKUP(TPI[[#This Row],[Código del Municipio]],[10]!Tabla2[#Data],2,FALSE),"")</f>
        <v/>
      </c>
      <c r="C877" s="69"/>
      <c r="D877" s="69"/>
      <c r="E877" s="67"/>
      <c r="F877" s="69"/>
      <c r="G877" s="67"/>
      <c r="H877" s="69"/>
      <c r="I877" s="67"/>
      <c r="J877" s="67"/>
      <c r="K877" s="68" t="str">
        <f>IFERROR(VLOOKUP(TPI[[#This Row],[Codigo del Sector]],[10]!SEC[#Data],2,FALSE),"")</f>
        <v/>
      </c>
      <c r="L877" s="69"/>
      <c r="M877" s="67"/>
      <c r="N877" s="70" t="str">
        <f>IFERROR(VLOOKUP(TPI[[#This Row],[Código del Programa]],[10]!PROG[#Data],2,FALSE),"")</f>
        <v/>
      </c>
      <c r="O877" s="67"/>
      <c r="P877" s="68" t="str">
        <f>IFERROR(VLOOKUP(TPI[[#This Row],[Codigo Producto]],[10]!PROD[#Data],2,FALSE),"")</f>
        <v/>
      </c>
      <c r="Q877" s="67"/>
      <c r="R877" s="68" t="str">
        <f>IFERROR(VLOOKUP(TPI[[#This Row],[Codigo Indicador de Producto]],[10]!IP[#Data],2,FALSE),"")</f>
        <v/>
      </c>
      <c r="S877" s="69"/>
      <c r="T877" s="69"/>
      <c r="U877" s="69"/>
      <c r="V877" s="69"/>
      <c r="W877" s="69"/>
      <c r="X877" s="67"/>
      <c r="Y877" s="67"/>
      <c r="Z877" s="67"/>
      <c r="AA877" s="67"/>
      <c r="AB877" s="67"/>
      <c r="AC877" s="71"/>
      <c r="AD877" s="71"/>
      <c r="AE877" s="71"/>
      <c r="AF877" s="71"/>
      <c r="AG877" s="69"/>
    </row>
    <row r="878" spans="1:33" x14ac:dyDescent="0.3">
      <c r="A878" s="67"/>
      <c r="B878" s="68" t="str">
        <f>IFERROR(VLOOKUP(TPI[[#This Row],[Código del Municipio]],[10]!Tabla2[#Data],2,FALSE),"")</f>
        <v/>
      </c>
      <c r="C878" s="69"/>
      <c r="D878" s="69"/>
      <c r="E878" s="67"/>
      <c r="F878" s="69"/>
      <c r="G878" s="67"/>
      <c r="H878" s="69"/>
      <c r="I878" s="67"/>
      <c r="J878" s="67"/>
      <c r="K878" s="68" t="str">
        <f>IFERROR(VLOOKUP(TPI[[#This Row],[Codigo del Sector]],[10]!SEC[#Data],2,FALSE),"")</f>
        <v/>
      </c>
      <c r="L878" s="69"/>
      <c r="M878" s="67"/>
      <c r="N878" s="70" t="str">
        <f>IFERROR(VLOOKUP(TPI[[#This Row],[Código del Programa]],[10]!PROG[#Data],2,FALSE),"")</f>
        <v/>
      </c>
      <c r="O878" s="67"/>
      <c r="P878" s="68" t="str">
        <f>IFERROR(VLOOKUP(TPI[[#This Row],[Codigo Producto]],[10]!PROD[#Data],2,FALSE),"")</f>
        <v/>
      </c>
      <c r="Q878" s="67"/>
      <c r="R878" s="68" t="str">
        <f>IFERROR(VLOOKUP(TPI[[#This Row],[Codigo Indicador de Producto]],[10]!IP[#Data],2,FALSE),"")</f>
        <v/>
      </c>
      <c r="S878" s="69"/>
      <c r="T878" s="69"/>
      <c r="U878" s="69"/>
      <c r="V878" s="69"/>
      <c r="W878" s="69"/>
      <c r="X878" s="67"/>
      <c r="Y878" s="67"/>
      <c r="Z878" s="67"/>
      <c r="AA878" s="67"/>
      <c r="AB878" s="67"/>
      <c r="AC878" s="71"/>
      <c r="AD878" s="71"/>
      <c r="AE878" s="71"/>
      <c r="AF878" s="71"/>
      <c r="AG878" s="69"/>
    </row>
    <row r="879" spans="1:33" x14ac:dyDescent="0.3">
      <c r="A879" s="67"/>
      <c r="B879" s="68" t="str">
        <f>IFERROR(VLOOKUP(TPI[[#This Row],[Código del Municipio]],[10]!Tabla2[#Data],2,FALSE),"")</f>
        <v/>
      </c>
      <c r="C879" s="69"/>
      <c r="D879" s="69"/>
      <c r="E879" s="67"/>
      <c r="F879" s="69"/>
      <c r="G879" s="67"/>
      <c r="H879" s="69"/>
      <c r="I879" s="67"/>
      <c r="J879" s="67"/>
      <c r="K879" s="68" t="str">
        <f>IFERROR(VLOOKUP(TPI[[#This Row],[Codigo del Sector]],[10]!SEC[#Data],2,FALSE),"")</f>
        <v/>
      </c>
      <c r="L879" s="69"/>
      <c r="M879" s="67"/>
      <c r="N879" s="70" t="str">
        <f>IFERROR(VLOOKUP(TPI[[#This Row],[Código del Programa]],[10]!PROG[#Data],2,FALSE),"")</f>
        <v/>
      </c>
      <c r="O879" s="67"/>
      <c r="P879" s="68" t="str">
        <f>IFERROR(VLOOKUP(TPI[[#This Row],[Codigo Producto]],[10]!PROD[#Data],2,FALSE),"")</f>
        <v/>
      </c>
      <c r="Q879" s="67"/>
      <c r="R879" s="68" t="str">
        <f>IFERROR(VLOOKUP(TPI[[#This Row],[Codigo Indicador de Producto]],[10]!IP[#Data],2,FALSE),"")</f>
        <v/>
      </c>
      <c r="S879" s="69"/>
      <c r="T879" s="69"/>
      <c r="U879" s="69"/>
      <c r="V879" s="69"/>
      <c r="W879" s="69"/>
      <c r="X879" s="67"/>
      <c r="Y879" s="67"/>
      <c r="Z879" s="67"/>
      <c r="AA879" s="67"/>
      <c r="AB879" s="67"/>
      <c r="AC879" s="71"/>
      <c r="AD879" s="71"/>
      <c r="AE879" s="71"/>
      <c r="AF879" s="71"/>
      <c r="AG879" s="69"/>
    </row>
    <row r="880" spans="1:33" x14ac:dyDescent="0.3">
      <c r="A880" s="67"/>
      <c r="B880" s="68" t="str">
        <f>IFERROR(VLOOKUP(TPI[[#This Row],[Código del Municipio]],[10]!Tabla2[#Data],2,FALSE),"")</f>
        <v/>
      </c>
      <c r="C880" s="69"/>
      <c r="D880" s="69"/>
      <c r="E880" s="67"/>
      <c r="F880" s="69"/>
      <c r="G880" s="67"/>
      <c r="H880" s="69"/>
      <c r="I880" s="67"/>
      <c r="J880" s="67"/>
      <c r="K880" s="68" t="str">
        <f>IFERROR(VLOOKUP(TPI[[#This Row],[Codigo del Sector]],[10]!SEC[#Data],2,FALSE),"")</f>
        <v/>
      </c>
      <c r="L880" s="69"/>
      <c r="M880" s="67"/>
      <c r="N880" s="70" t="str">
        <f>IFERROR(VLOOKUP(TPI[[#This Row],[Código del Programa]],[10]!PROG[#Data],2,FALSE),"")</f>
        <v/>
      </c>
      <c r="O880" s="67"/>
      <c r="P880" s="68" t="str">
        <f>IFERROR(VLOOKUP(TPI[[#This Row],[Codigo Producto]],[10]!PROD[#Data],2,FALSE),"")</f>
        <v/>
      </c>
      <c r="Q880" s="67"/>
      <c r="R880" s="68" t="str">
        <f>IFERROR(VLOOKUP(TPI[[#This Row],[Codigo Indicador de Producto]],[10]!IP[#Data],2,FALSE),"")</f>
        <v/>
      </c>
      <c r="S880" s="69"/>
      <c r="T880" s="69"/>
      <c r="U880" s="69"/>
      <c r="V880" s="69"/>
      <c r="W880" s="69"/>
      <c r="X880" s="67"/>
      <c r="Y880" s="67"/>
      <c r="Z880" s="67"/>
      <c r="AA880" s="67"/>
      <c r="AB880" s="67"/>
      <c r="AC880" s="71"/>
      <c r="AD880" s="71"/>
      <c r="AE880" s="71"/>
      <c r="AF880" s="71"/>
      <c r="AG880" s="69"/>
    </row>
    <row r="881" spans="1:33" x14ac:dyDescent="0.3">
      <c r="A881" s="67"/>
      <c r="B881" s="68" t="str">
        <f>IFERROR(VLOOKUP(TPI[[#This Row],[Código del Municipio]],[10]!Tabla2[#Data],2,FALSE),"")</f>
        <v/>
      </c>
      <c r="C881" s="69"/>
      <c r="D881" s="69"/>
      <c r="E881" s="67"/>
      <c r="F881" s="69"/>
      <c r="G881" s="67"/>
      <c r="H881" s="69"/>
      <c r="I881" s="67"/>
      <c r="J881" s="67"/>
      <c r="K881" s="68" t="str">
        <f>IFERROR(VLOOKUP(TPI[[#This Row],[Codigo del Sector]],[10]!SEC[#Data],2,FALSE),"")</f>
        <v/>
      </c>
      <c r="L881" s="69"/>
      <c r="M881" s="67"/>
      <c r="N881" s="70" t="str">
        <f>IFERROR(VLOOKUP(TPI[[#This Row],[Código del Programa]],[10]!PROG[#Data],2,FALSE),"")</f>
        <v/>
      </c>
      <c r="O881" s="67"/>
      <c r="P881" s="68" t="str">
        <f>IFERROR(VLOOKUP(TPI[[#This Row],[Codigo Producto]],[10]!PROD[#Data],2,FALSE),"")</f>
        <v/>
      </c>
      <c r="Q881" s="67"/>
      <c r="R881" s="68" t="str">
        <f>IFERROR(VLOOKUP(TPI[[#This Row],[Codigo Indicador de Producto]],[10]!IP[#Data],2,FALSE),"")</f>
        <v/>
      </c>
      <c r="S881" s="69"/>
      <c r="T881" s="69"/>
      <c r="U881" s="69"/>
      <c r="V881" s="69"/>
      <c r="W881" s="69"/>
      <c r="X881" s="67"/>
      <c r="Y881" s="67"/>
      <c r="Z881" s="67"/>
      <c r="AA881" s="67"/>
      <c r="AB881" s="67"/>
      <c r="AC881" s="71"/>
      <c r="AD881" s="71"/>
      <c r="AE881" s="71"/>
      <c r="AF881" s="71"/>
      <c r="AG881" s="69"/>
    </row>
    <row r="882" spans="1:33" x14ac:dyDescent="0.3">
      <c r="A882" s="67"/>
      <c r="B882" s="68" t="str">
        <f>IFERROR(VLOOKUP(TPI[[#This Row],[Código del Municipio]],[10]!Tabla2[#Data],2,FALSE),"")</f>
        <v/>
      </c>
      <c r="C882" s="69"/>
      <c r="D882" s="69"/>
      <c r="E882" s="67"/>
      <c r="F882" s="69"/>
      <c r="G882" s="67"/>
      <c r="H882" s="69"/>
      <c r="I882" s="67"/>
      <c r="J882" s="67"/>
      <c r="K882" s="68" t="str">
        <f>IFERROR(VLOOKUP(TPI[[#This Row],[Codigo del Sector]],[10]!SEC[#Data],2,FALSE),"")</f>
        <v/>
      </c>
      <c r="L882" s="69"/>
      <c r="M882" s="67"/>
      <c r="N882" s="70" t="str">
        <f>IFERROR(VLOOKUP(TPI[[#This Row],[Código del Programa]],[10]!PROG[#Data],2,FALSE),"")</f>
        <v/>
      </c>
      <c r="O882" s="67"/>
      <c r="P882" s="68" t="str">
        <f>IFERROR(VLOOKUP(TPI[[#This Row],[Codigo Producto]],[10]!PROD[#Data],2,FALSE),"")</f>
        <v/>
      </c>
      <c r="Q882" s="67"/>
      <c r="R882" s="68" t="str">
        <f>IFERROR(VLOOKUP(TPI[[#This Row],[Codigo Indicador de Producto]],[10]!IP[#Data],2,FALSE),"")</f>
        <v/>
      </c>
      <c r="S882" s="69"/>
      <c r="T882" s="69"/>
      <c r="U882" s="69"/>
      <c r="V882" s="69"/>
      <c r="W882" s="69"/>
      <c r="X882" s="67"/>
      <c r="Y882" s="67"/>
      <c r="Z882" s="67"/>
      <c r="AA882" s="67"/>
      <c r="AB882" s="67"/>
      <c r="AC882" s="71"/>
      <c r="AD882" s="71"/>
      <c r="AE882" s="71"/>
      <c r="AF882" s="71"/>
      <c r="AG882" s="69"/>
    </row>
    <row r="883" spans="1:33" x14ac:dyDescent="0.3">
      <c r="A883" s="67"/>
      <c r="B883" s="68" t="str">
        <f>IFERROR(VLOOKUP(TPI[[#This Row],[Código del Municipio]],[10]!Tabla2[#Data],2,FALSE),"")</f>
        <v/>
      </c>
      <c r="C883" s="69"/>
      <c r="D883" s="69"/>
      <c r="E883" s="67"/>
      <c r="F883" s="69"/>
      <c r="G883" s="67"/>
      <c r="H883" s="69"/>
      <c r="I883" s="67"/>
      <c r="J883" s="67"/>
      <c r="K883" s="68" t="str">
        <f>IFERROR(VLOOKUP(TPI[[#This Row],[Codigo del Sector]],[10]!SEC[#Data],2,FALSE),"")</f>
        <v/>
      </c>
      <c r="L883" s="69"/>
      <c r="M883" s="67"/>
      <c r="N883" s="70" t="str">
        <f>IFERROR(VLOOKUP(TPI[[#This Row],[Código del Programa]],[10]!PROG[#Data],2,FALSE),"")</f>
        <v/>
      </c>
      <c r="O883" s="67"/>
      <c r="P883" s="68" t="str">
        <f>IFERROR(VLOOKUP(TPI[[#This Row],[Codigo Producto]],[10]!PROD[#Data],2,FALSE),"")</f>
        <v/>
      </c>
      <c r="Q883" s="67"/>
      <c r="R883" s="68" t="str">
        <f>IFERROR(VLOOKUP(TPI[[#This Row],[Codigo Indicador de Producto]],[10]!IP[#Data],2,FALSE),"")</f>
        <v/>
      </c>
      <c r="S883" s="69"/>
      <c r="T883" s="69"/>
      <c r="U883" s="69"/>
      <c r="V883" s="69"/>
      <c r="W883" s="69"/>
      <c r="X883" s="67"/>
      <c r="Y883" s="67"/>
      <c r="Z883" s="67"/>
      <c r="AA883" s="67"/>
      <c r="AB883" s="67"/>
      <c r="AC883" s="71"/>
      <c r="AD883" s="71"/>
      <c r="AE883" s="71"/>
      <c r="AF883" s="71"/>
      <c r="AG883" s="69"/>
    </row>
    <row r="884" spans="1:33" x14ac:dyDescent="0.3">
      <c r="A884" s="67"/>
      <c r="B884" s="68" t="str">
        <f>IFERROR(VLOOKUP(TPI[[#This Row],[Código del Municipio]],[10]!Tabla2[#Data],2,FALSE),"")</f>
        <v/>
      </c>
      <c r="C884" s="69"/>
      <c r="D884" s="69"/>
      <c r="E884" s="67"/>
      <c r="F884" s="69"/>
      <c r="G884" s="67"/>
      <c r="H884" s="69"/>
      <c r="I884" s="67"/>
      <c r="J884" s="67"/>
      <c r="K884" s="68" t="str">
        <f>IFERROR(VLOOKUP(TPI[[#This Row],[Codigo del Sector]],[10]!SEC[#Data],2,FALSE),"")</f>
        <v/>
      </c>
      <c r="L884" s="69"/>
      <c r="M884" s="67"/>
      <c r="N884" s="70" t="str">
        <f>IFERROR(VLOOKUP(TPI[[#This Row],[Código del Programa]],[10]!PROG[#Data],2,FALSE),"")</f>
        <v/>
      </c>
      <c r="O884" s="67"/>
      <c r="P884" s="68" t="str">
        <f>IFERROR(VLOOKUP(TPI[[#This Row],[Codigo Producto]],[10]!PROD[#Data],2,FALSE),"")</f>
        <v/>
      </c>
      <c r="Q884" s="67"/>
      <c r="R884" s="68" t="str">
        <f>IFERROR(VLOOKUP(TPI[[#This Row],[Codigo Indicador de Producto]],[10]!IP[#Data],2,FALSE),"")</f>
        <v/>
      </c>
      <c r="S884" s="69"/>
      <c r="T884" s="69"/>
      <c r="U884" s="69"/>
      <c r="V884" s="69"/>
      <c r="W884" s="69"/>
      <c r="X884" s="67"/>
      <c r="Y884" s="67"/>
      <c r="Z884" s="67"/>
      <c r="AA884" s="67"/>
      <c r="AB884" s="67"/>
      <c r="AC884" s="71"/>
      <c r="AD884" s="71"/>
      <c r="AE884" s="71"/>
      <c r="AF884" s="71"/>
      <c r="AG884" s="69"/>
    </row>
    <row r="885" spans="1:33" x14ac:dyDescent="0.3">
      <c r="A885" s="67"/>
      <c r="B885" s="68" t="str">
        <f>IFERROR(VLOOKUP(TPI[[#This Row],[Código del Municipio]],[10]!Tabla2[#Data],2,FALSE),"")</f>
        <v/>
      </c>
      <c r="C885" s="69"/>
      <c r="D885" s="69"/>
      <c r="E885" s="67"/>
      <c r="F885" s="69"/>
      <c r="G885" s="67"/>
      <c r="H885" s="69"/>
      <c r="I885" s="67"/>
      <c r="J885" s="67"/>
      <c r="K885" s="68" t="str">
        <f>IFERROR(VLOOKUP(TPI[[#This Row],[Codigo del Sector]],[10]!SEC[#Data],2,FALSE),"")</f>
        <v/>
      </c>
      <c r="L885" s="69"/>
      <c r="M885" s="67"/>
      <c r="N885" s="70" t="str">
        <f>IFERROR(VLOOKUP(TPI[[#This Row],[Código del Programa]],[10]!PROG[#Data],2,FALSE),"")</f>
        <v/>
      </c>
      <c r="O885" s="67"/>
      <c r="P885" s="68" t="str">
        <f>IFERROR(VLOOKUP(TPI[[#This Row],[Codigo Producto]],[10]!PROD[#Data],2,FALSE),"")</f>
        <v/>
      </c>
      <c r="Q885" s="67"/>
      <c r="R885" s="68" t="str">
        <f>IFERROR(VLOOKUP(TPI[[#This Row],[Codigo Indicador de Producto]],[10]!IP[#Data],2,FALSE),"")</f>
        <v/>
      </c>
      <c r="S885" s="69"/>
      <c r="T885" s="69"/>
      <c r="U885" s="69"/>
      <c r="V885" s="69"/>
      <c r="W885" s="69"/>
      <c r="X885" s="67"/>
      <c r="Y885" s="67"/>
      <c r="Z885" s="67"/>
      <c r="AA885" s="67"/>
      <c r="AB885" s="67"/>
      <c r="AC885" s="71"/>
      <c r="AD885" s="71"/>
      <c r="AE885" s="71"/>
      <c r="AF885" s="71"/>
      <c r="AG885" s="69"/>
    </row>
    <row r="886" spans="1:33" x14ac:dyDescent="0.3">
      <c r="A886" s="67"/>
      <c r="B886" s="68" t="str">
        <f>IFERROR(VLOOKUP(TPI[[#This Row],[Código del Municipio]],[10]!Tabla2[#Data],2,FALSE),"")</f>
        <v/>
      </c>
      <c r="C886" s="69"/>
      <c r="D886" s="69"/>
      <c r="E886" s="67"/>
      <c r="F886" s="69"/>
      <c r="G886" s="67"/>
      <c r="H886" s="69"/>
      <c r="I886" s="67"/>
      <c r="J886" s="67"/>
      <c r="K886" s="68" t="str">
        <f>IFERROR(VLOOKUP(TPI[[#This Row],[Codigo del Sector]],[10]!SEC[#Data],2,FALSE),"")</f>
        <v/>
      </c>
      <c r="L886" s="69"/>
      <c r="M886" s="67"/>
      <c r="N886" s="70" t="str">
        <f>IFERROR(VLOOKUP(TPI[[#This Row],[Código del Programa]],[10]!PROG[#Data],2,FALSE),"")</f>
        <v/>
      </c>
      <c r="O886" s="67"/>
      <c r="P886" s="68" t="str">
        <f>IFERROR(VLOOKUP(TPI[[#This Row],[Codigo Producto]],[10]!PROD[#Data],2,FALSE),"")</f>
        <v/>
      </c>
      <c r="Q886" s="67"/>
      <c r="R886" s="68" t="str">
        <f>IFERROR(VLOOKUP(TPI[[#This Row],[Codigo Indicador de Producto]],[10]!IP[#Data],2,FALSE),"")</f>
        <v/>
      </c>
      <c r="S886" s="69"/>
      <c r="T886" s="69"/>
      <c r="U886" s="69"/>
      <c r="V886" s="69"/>
      <c r="W886" s="69"/>
      <c r="X886" s="67"/>
      <c r="Y886" s="67"/>
      <c r="Z886" s="67"/>
      <c r="AA886" s="67"/>
      <c r="AB886" s="67"/>
      <c r="AC886" s="71"/>
      <c r="AD886" s="71"/>
      <c r="AE886" s="71"/>
      <c r="AF886" s="71"/>
      <c r="AG886" s="69"/>
    </row>
    <row r="887" spans="1:33" x14ac:dyDescent="0.3">
      <c r="A887" s="67"/>
      <c r="B887" s="68" t="str">
        <f>IFERROR(VLOOKUP(TPI[[#This Row],[Código del Municipio]],[10]!Tabla2[#Data],2,FALSE),"")</f>
        <v/>
      </c>
      <c r="C887" s="69"/>
      <c r="D887" s="69"/>
      <c r="E887" s="67"/>
      <c r="F887" s="69"/>
      <c r="G887" s="67"/>
      <c r="H887" s="69"/>
      <c r="I887" s="67"/>
      <c r="J887" s="67"/>
      <c r="K887" s="68" t="str">
        <f>IFERROR(VLOOKUP(TPI[[#This Row],[Codigo del Sector]],[10]!SEC[#Data],2,FALSE),"")</f>
        <v/>
      </c>
      <c r="L887" s="69"/>
      <c r="M887" s="67"/>
      <c r="N887" s="70" t="str">
        <f>IFERROR(VLOOKUP(TPI[[#This Row],[Código del Programa]],[10]!PROG[#Data],2,FALSE),"")</f>
        <v/>
      </c>
      <c r="O887" s="67"/>
      <c r="P887" s="68" t="str">
        <f>IFERROR(VLOOKUP(TPI[[#This Row],[Codigo Producto]],[10]!PROD[#Data],2,FALSE),"")</f>
        <v/>
      </c>
      <c r="Q887" s="67"/>
      <c r="R887" s="68" t="str">
        <f>IFERROR(VLOOKUP(TPI[[#This Row],[Codigo Indicador de Producto]],[10]!IP[#Data],2,FALSE),"")</f>
        <v/>
      </c>
      <c r="S887" s="69"/>
      <c r="T887" s="69"/>
      <c r="U887" s="69"/>
      <c r="V887" s="69"/>
      <c r="W887" s="69"/>
      <c r="X887" s="67"/>
      <c r="Y887" s="67"/>
      <c r="Z887" s="67"/>
      <c r="AA887" s="67"/>
      <c r="AB887" s="67"/>
      <c r="AC887" s="71"/>
      <c r="AD887" s="71"/>
      <c r="AE887" s="71"/>
      <c r="AF887" s="71"/>
      <c r="AG887" s="69"/>
    </row>
    <row r="888" spans="1:33" x14ac:dyDescent="0.3">
      <c r="A888" s="67"/>
      <c r="B888" s="68" t="str">
        <f>IFERROR(VLOOKUP(TPI[[#This Row],[Código del Municipio]],[10]!Tabla2[#Data],2,FALSE),"")</f>
        <v/>
      </c>
      <c r="C888" s="69"/>
      <c r="D888" s="69"/>
      <c r="E888" s="67"/>
      <c r="F888" s="69"/>
      <c r="G888" s="67"/>
      <c r="H888" s="69"/>
      <c r="I888" s="67"/>
      <c r="J888" s="67"/>
      <c r="K888" s="68" t="str">
        <f>IFERROR(VLOOKUP(TPI[[#This Row],[Codigo del Sector]],[10]!SEC[#Data],2,FALSE),"")</f>
        <v/>
      </c>
      <c r="L888" s="69"/>
      <c r="M888" s="67"/>
      <c r="N888" s="70" t="str">
        <f>IFERROR(VLOOKUP(TPI[[#This Row],[Código del Programa]],[10]!PROG[#Data],2,FALSE),"")</f>
        <v/>
      </c>
      <c r="O888" s="67"/>
      <c r="P888" s="68" t="str">
        <f>IFERROR(VLOOKUP(TPI[[#This Row],[Codigo Producto]],[10]!PROD[#Data],2,FALSE),"")</f>
        <v/>
      </c>
      <c r="Q888" s="67"/>
      <c r="R888" s="68" t="str">
        <f>IFERROR(VLOOKUP(TPI[[#This Row],[Codigo Indicador de Producto]],[10]!IP[#Data],2,FALSE),"")</f>
        <v/>
      </c>
      <c r="S888" s="69"/>
      <c r="T888" s="69"/>
      <c r="U888" s="69"/>
      <c r="V888" s="69"/>
      <c r="W888" s="69"/>
      <c r="X888" s="67"/>
      <c r="Y888" s="67"/>
      <c r="Z888" s="67"/>
      <c r="AA888" s="67"/>
      <c r="AB888" s="67"/>
      <c r="AC888" s="71"/>
      <c r="AD888" s="71"/>
      <c r="AE888" s="71"/>
      <c r="AF888" s="71"/>
      <c r="AG888" s="69"/>
    </row>
    <row r="889" spans="1:33" x14ac:dyDescent="0.3">
      <c r="A889" s="67"/>
      <c r="B889" s="68" t="str">
        <f>IFERROR(VLOOKUP(TPI[[#This Row],[Código del Municipio]],[10]!Tabla2[#Data],2,FALSE),"")</f>
        <v/>
      </c>
      <c r="C889" s="69"/>
      <c r="D889" s="69"/>
      <c r="E889" s="67"/>
      <c r="F889" s="69"/>
      <c r="G889" s="67"/>
      <c r="H889" s="69"/>
      <c r="I889" s="67"/>
      <c r="J889" s="67"/>
      <c r="K889" s="68" t="str">
        <f>IFERROR(VLOOKUP(TPI[[#This Row],[Codigo del Sector]],[10]!SEC[#Data],2,FALSE),"")</f>
        <v/>
      </c>
      <c r="L889" s="69"/>
      <c r="M889" s="67"/>
      <c r="N889" s="70" t="str">
        <f>IFERROR(VLOOKUP(TPI[[#This Row],[Código del Programa]],[10]!PROG[#Data],2,FALSE),"")</f>
        <v/>
      </c>
      <c r="O889" s="67"/>
      <c r="P889" s="68" t="str">
        <f>IFERROR(VLOOKUP(TPI[[#This Row],[Codigo Producto]],[10]!PROD[#Data],2,FALSE),"")</f>
        <v/>
      </c>
      <c r="Q889" s="67"/>
      <c r="R889" s="68" t="str">
        <f>IFERROR(VLOOKUP(TPI[[#This Row],[Codigo Indicador de Producto]],[10]!IP[#Data],2,FALSE),"")</f>
        <v/>
      </c>
      <c r="S889" s="69"/>
      <c r="T889" s="69"/>
      <c r="U889" s="69"/>
      <c r="V889" s="69"/>
      <c r="W889" s="69"/>
      <c r="X889" s="67"/>
      <c r="Y889" s="67"/>
      <c r="Z889" s="67"/>
      <c r="AA889" s="67"/>
      <c r="AB889" s="67"/>
      <c r="AC889" s="71"/>
      <c r="AD889" s="71"/>
      <c r="AE889" s="71"/>
      <c r="AF889" s="71"/>
      <c r="AG889" s="69"/>
    </row>
    <row r="890" spans="1:33" x14ac:dyDescent="0.3">
      <c r="A890" s="67"/>
      <c r="B890" s="68" t="str">
        <f>IFERROR(VLOOKUP(TPI[[#This Row],[Código del Municipio]],[10]!Tabla2[#Data],2,FALSE),"")</f>
        <v/>
      </c>
      <c r="C890" s="69"/>
      <c r="D890" s="69"/>
      <c r="E890" s="67"/>
      <c r="F890" s="69"/>
      <c r="G890" s="67"/>
      <c r="H890" s="69"/>
      <c r="I890" s="67"/>
      <c r="J890" s="67"/>
      <c r="K890" s="68" t="str">
        <f>IFERROR(VLOOKUP(TPI[[#This Row],[Codigo del Sector]],[10]!SEC[#Data],2,FALSE),"")</f>
        <v/>
      </c>
      <c r="L890" s="69"/>
      <c r="M890" s="67"/>
      <c r="N890" s="70" t="str">
        <f>IFERROR(VLOOKUP(TPI[[#This Row],[Código del Programa]],[10]!PROG[#Data],2,FALSE),"")</f>
        <v/>
      </c>
      <c r="O890" s="67"/>
      <c r="P890" s="68" t="str">
        <f>IFERROR(VLOOKUP(TPI[[#This Row],[Codigo Producto]],[10]!PROD[#Data],2,FALSE),"")</f>
        <v/>
      </c>
      <c r="Q890" s="67"/>
      <c r="R890" s="68" t="str">
        <f>IFERROR(VLOOKUP(TPI[[#This Row],[Codigo Indicador de Producto]],[10]!IP[#Data],2,FALSE),"")</f>
        <v/>
      </c>
      <c r="S890" s="69"/>
      <c r="T890" s="69"/>
      <c r="U890" s="69"/>
      <c r="V890" s="69"/>
      <c r="W890" s="69"/>
      <c r="X890" s="67"/>
      <c r="Y890" s="67"/>
      <c r="Z890" s="67"/>
      <c r="AA890" s="67"/>
      <c r="AB890" s="67"/>
      <c r="AC890" s="71"/>
      <c r="AD890" s="71"/>
      <c r="AE890" s="71"/>
      <c r="AF890" s="71"/>
      <c r="AG890" s="69"/>
    </row>
    <row r="891" spans="1:33" x14ac:dyDescent="0.3">
      <c r="A891" s="67"/>
      <c r="B891" s="68" t="str">
        <f>IFERROR(VLOOKUP(TPI[[#This Row],[Código del Municipio]],[10]!Tabla2[#Data],2,FALSE),"")</f>
        <v/>
      </c>
      <c r="C891" s="69"/>
      <c r="D891" s="69"/>
      <c r="E891" s="67"/>
      <c r="F891" s="69"/>
      <c r="G891" s="67"/>
      <c r="H891" s="69"/>
      <c r="I891" s="67"/>
      <c r="J891" s="67"/>
      <c r="K891" s="68" t="str">
        <f>IFERROR(VLOOKUP(TPI[[#This Row],[Codigo del Sector]],[10]!SEC[#Data],2,FALSE),"")</f>
        <v/>
      </c>
      <c r="L891" s="69"/>
      <c r="M891" s="67"/>
      <c r="N891" s="70" t="str">
        <f>IFERROR(VLOOKUP(TPI[[#This Row],[Código del Programa]],[10]!PROG[#Data],2,FALSE),"")</f>
        <v/>
      </c>
      <c r="O891" s="67"/>
      <c r="P891" s="68" t="str">
        <f>IFERROR(VLOOKUP(TPI[[#This Row],[Codigo Producto]],[10]!PROD[#Data],2,FALSE),"")</f>
        <v/>
      </c>
      <c r="Q891" s="67"/>
      <c r="R891" s="68" t="str">
        <f>IFERROR(VLOOKUP(TPI[[#This Row],[Codigo Indicador de Producto]],[10]!IP[#Data],2,FALSE),"")</f>
        <v/>
      </c>
      <c r="S891" s="69"/>
      <c r="T891" s="69"/>
      <c r="U891" s="69"/>
      <c r="V891" s="69"/>
      <c r="W891" s="69"/>
      <c r="X891" s="67"/>
      <c r="Y891" s="67"/>
      <c r="Z891" s="67"/>
      <c r="AA891" s="67"/>
      <c r="AB891" s="67"/>
      <c r="AC891" s="71"/>
      <c r="AD891" s="71"/>
      <c r="AE891" s="71"/>
      <c r="AF891" s="71"/>
      <c r="AG891" s="69"/>
    </row>
    <row r="892" spans="1:33" x14ac:dyDescent="0.3">
      <c r="A892" s="67"/>
      <c r="B892" s="68" t="str">
        <f>IFERROR(VLOOKUP(TPI[[#This Row],[Código del Municipio]],[10]!Tabla2[#Data],2,FALSE),"")</f>
        <v/>
      </c>
      <c r="C892" s="69"/>
      <c r="D892" s="69"/>
      <c r="E892" s="67"/>
      <c r="F892" s="69"/>
      <c r="G892" s="67"/>
      <c r="H892" s="69"/>
      <c r="I892" s="67"/>
      <c r="J892" s="67"/>
      <c r="K892" s="68" t="str">
        <f>IFERROR(VLOOKUP(TPI[[#This Row],[Codigo del Sector]],[10]!SEC[#Data],2,FALSE),"")</f>
        <v/>
      </c>
      <c r="L892" s="69"/>
      <c r="M892" s="67"/>
      <c r="N892" s="70" t="str">
        <f>IFERROR(VLOOKUP(TPI[[#This Row],[Código del Programa]],[10]!PROG[#Data],2,FALSE),"")</f>
        <v/>
      </c>
      <c r="O892" s="67"/>
      <c r="P892" s="68" t="str">
        <f>IFERROR(VLOOKUP(TPI[[#This Row],[Codigo Producto]],[10]!PROD[#Data],2,FALSE),"")</f>
        <v/>
      </c>
      <c r="Q892" s="67"/>
      <c r="R892" s="68" t="str">
        <f>IFERROR(VLOOKUP(TPI[[#This Row],[Codigo Indicador de Producto]],[10]!IP[#Data],2,FALSE),"")</f>
        <v/>
      </c>
      <c r="S892" s="69"/>
      <c r="T892" s="69"/>
      <c r="U892" s="69"/>
      <c r="V892" s="69"/>
      <c r="W892" s="69"/>
      <c r="X892" s="67"/>
      <c r="Y892" s="67"/>
      <c r="Z892" s="67"/>
      <c r="AA892" s="67"/>
      <c r="AB892" s="67"/>
      <c r="AC892" s="71"/>
      <c r="AD892" s="71"/>
      <c r="AE892" s="71"/>
      <c r="AF892" s="71"/>
      <c r="AG892" s="69"/>
    </row>
    <row r="893" spans="1:33" x14ac:dyDescent="0.3">
      <c r="A893" s="67"/>
      <c r="B893" s="68" t="str">
        <f>IFERROR(VLOOKUP(TPI[[#This Row],[Código del Municipio]],[10]!Tabla2[#Data],2,FALSE),"")</f>
        <v/>
      </c>
      <c r="C893" s="69"/>
      <c r="D893" s="69"/>
      <c r="E893" s="67"/>
      <c r="F893" s="69"/>
      <c r="G893" s="67"/>
      <c r="H893" s="69"/>
      <c r="I893" s="67"/>
      <c r="J893" s="67"/>
      <c r="K893" s="68" t="str">
        <f>IFERROR(VLOOKUP(TPI[[#This Row],[Codigo del Sector]],[10]!SEC[#Data],2,FALSE),"")</f>
        <v/>
      </c>
      <c r="L893" s="69"/>
      <c r="M893" s="67"/>
      <c r="N893" s="70" t="str">
        <f>IFERROR(VLOOKUP(TPI[[#This Row],[Código del Programa]],[10]!PROG[#Data],2,FALSE),"")</f>
        <v/>
      </c>
      <c r="O893" s="67"/>
      <c r="P893" s="68" t="str">
        <f>IFERROR(VLOOKUP(TPI[[#This Row],[Codigo Producto]],[10]!PROD[#Data],2,FALSE),"")</f>
        <v/>
      </c>
      <c r="Q893" s="67"/>
      <c r="R893" s="68" t="str">
        <f>IFERROR(VLOOKUP(TPI[[#This Row],[Codigo Indicador de Producto]],[10]!IP[#Data],2,FALSE),"")</f>
        <v/>
      </c>
      <c r="S893" s="69"/>
      <c r="T893" s="69"/>
      <c r="U893" s="69"/>
      <c r="V893" s="69"/>
      <c r="W893" s="69"/>
      <c r="X893" s="67"/>
      <c r="Y893" s="67"/>
      <c r="Z893" s="67"/>
      <c r="AA893" s="67"/>
      <c r="AB893" s="67"/>
      <c r="AC893" s="71"/>
      <c r="AD893" s="71"/>
      <c r="AE893" s="71"/>
      <c r="AF893" s="71"/>
      <c r="AG893" s="69"/>
    </row>
    <row r="894" spans="1:33" x14ac:dyDescent="0.3">
      <c r="A894" s="67"/>
      <c r="B894" s="68" t="str">
        <f>IFERROR(VLOOKUP(TPI[[#This Row],[Código del Municipio]],[10]!Tabla2[#Data],2,FALSE),"")</f>
        <v/>
      </c>
      <c r="C894" s="69"/>
      <c r="D894" s="69"/>
      <c r="E894" s="67"/>
      <c r="F894" s="69"/>
      <c r="G894" s="67"/>
      <c r="H894" s="69"/>
      <c r="I894" s="67"/>
      <c r="J894" s="67"/>
      <c r="K894" s="68" t="str">
        <f>IFERROR(VLOOKUP(TPI[[#This Row],[Codigo del Sector]],[10]!SEC[#Data],2,FALSE),"")</f>
        <v/>
      </c>
      <c r="L894" s="69"/>
      <c r="M894" s="67"/>
      <c r="N894" s="70" t="str">
        <f>IFERROR(VLOOKUP(TPI[[#This Row],[Código del Programa]],[10]!PROG[#Data],2,FALSE),"")</f>
        <v/>
      </c>
      <c r="O894" s="67"/>
      <c r="P894" s="68" t="str">
        <f>IFERROR(VLOOKUP(TPI[[#This Row],[Codigo Producto]],[10]!PROD[#Data],2,FALSE),"")</f>
        <v/>
      </c>
      <c r="Q894" s="67"/>
      <c r="R894" s="68" t="str">
        <f>IFERROR(VLOOKUP(TPI[[#This Row],[Codigo Indicador de Producto]],[10]!IP[#Data],2,FALSE),"")</f>
        <v/>
      </c>
      <c r="S894" s="69"/>
      <c r="T894" s="69"/>
      <c r="U894" s="69"/>
      <c r="V894" s="69"/>
      <c r="W894" s="69"/>
      <c r="X894" s="67"/>
      <c r="Y894" s="67"/>
      <c r="Z894" s="67"/>
      <c r="AA894" s="67"/>
      <c r="AB894" s="67"/>
      <c r="AC894" s="71"/>
      <c r="AD894" s="71"/>
      <c r="AE894" s="71"/>
      <c r="AF894" s="71"/>
      <c r="AG894" s="69"/>
    </row>
    <row r="895" spans="1:33" x14ac:dyDescent="0.3">
      <c r="A895" s="67"/>
      <c r="B895" s="68" t="str">
        <f>IFERROR(VLOOKUP(TPI[[#This Row],[Código del Municipio]],[10]!Tabla2[#Data],2,FALSE),"")</f>
        <v/>
      </c>
      <c r="C895" s="69"/>
      <c r="D895" s="69"/>
      <c r="E895" s="67"/>
      <c r="F895" s="69"/>
      <c r="G895" s="67"/>
      <c r="H895" s="69"/>
      <c r="I895" s="67"/>
      <c r="J895" s="67"/>
      <c r="K895" s="68" t="str">
        <f>IFERROR(VLOOKUP(TPI[[#This Row],[Codigo del Sector]],[10]!SEC[#Data],2,FALSE),"")</f>
        <v/>
      </c>
      <c r="L895" s="69"/>
      <c r="M895" s="67"/>
      <c r="N895" s="70" t="str">
        <f>IFERROR(VLOOKUP(TPI[[#This Row],[Código del Programa]],[10]!PROG[#Data],2,FALSE),"")</f>
        <v/>
      </c>
      <c r="O895" s="67"/>
      <c r="P895" s="68" t="str">
        <f>IFERROR(VLOOKUP(TPI[[#This Row],[Codigo Producto]],[10]!PROD[#Data],2,FALSE),"")</f>
        <v/>
      </c>
      <c r="Q895" s="67"/>
      <c r="R895" s="68" t="str">
        <f>IFERROR(VLOOKUP(TPI[[#This Row],[Codigo Indicador de Producto]],[10]!IP[#Data],2,FALSE),"")</f>
        <v/>
      </c>
      <c r="S895" s="69"/>
      <c r="T895" s="69"/>
      <c r="U895" s="69"/>
      <c r="V895" s="69"/>
      <c r="W895" s="69"/>
      <c r="X895" s="67"/>
      <c r="Y895" s="67"/>
      <c r="Z895" s="67"/>
      <c r="AA895" s="67"/>
      <c r="AB895" s="67"/>
      <c r="AC895" s="71"/>
      <c r="AD895" s="71"/>
      <c r="AE895" s="71"/>
      <c r="AF895" s="71"/>
      <c r="AG895" s="69"/>
    </row>
    <row r="896" spans="1:33" x14ac:dyDescent="0.3">
      <c r="A896" s="67"/>
      <c r="B896" s="68" t="str">
        <f>IFERROR(VLOOKUP(TPI[[#This Row],[Código del Municipio]],[10]!Tabla2[#Data],2,FALSE),"")</f>
        <v/>
      </c>
      <c r="C896" s="69"/>
      <c r="D896" s="69"/>
      <c r="E896" s="67"/>
      <c r="F896" s="69"/>
      <c r="G896" s="67"/>
      <c r="H896" s="69"/>
      <c r="I896" s="67"/>
      <c r="J896" s="67"/>
      <c r="K896" s="68" t="str">
        <f>IFERROR(VLOOKUP(TPI[[#This Row],[Codigo del Sector]],[10]!SEC[#Data],2,FALSE),"")</f>
        <v/>
      </c>
      <c r="L896" s="69"/>
      <c r="M896" s="67"/>
      <c r="N896" s="70" t="str">
        <f>IFERROR(VLOOKUP(TPI[[#This Row],[Código del Programa]],[10]!PROG[#Data],2,FALSE),"")</f>
        <v/>
      </c>
      <c r="O896" s="67"/>
      <c r="P896" s="68" t="str">
        <f>IFERROR(VLOOKUP(TPI[[#This Row],[Codigo Producto]],[10]!PROD[#Data],2,FALSE),"")</f>
        <v/>
      </c>
      <c r="Q896" s="67"/>
      <c r="R896" s="68" t="str">
        <f>IFERROR(VLOOKUP(TPI[[#This Row],[Codigo Indicador de Producto]],[10]!IP[#Data],2,FALSE),"")</f>
        <v/>
      </c>
      <c r="S896" s="69"/>
      <c r="T896" s="69"/>
      <c r="U896" s="69"/>
      <c r="V896" s="69"/>
      <c r="W896" s="69"/>
      <c r="X896" s="67"/>
      <c r="Y896" s="67"/>
      <c r="Z896" s="67"/>
      <c r="AA896" s="67"/>
      <c r="AB896" s="67"/>
      <c r="AC896" s="71"/>
      <c r="AD896" s="71"/>
      <c r="AE896" s="71"/>
      <c r="AF896" s="71"/>
      <c r="AG896" s="69"/>
    </row>
    <row r="897" spans="1:33" x14ac:dyDescent="0.3">
      <c r="A897" s="67"/>
      <c r="B897" s="68" t="str">
        <f>IFERROR(VLOOKUP(TPI[[#This Row],[Código del Municipio]],[10]!Tabla2[#Data],2,FALSE),"")</f>
        <v/>
      </c>
      <c r="C897" s="69"/>
      <c r="D897" s="69"/>
      <c r="E897" s="67"/>
      <c r="F897" s="69"/>
      <c r="G897" s="67"/>
      <c r="H897" s="69"/>
      <c r="I897" s="67"/>
      <c r="J897" s="67"/>
      <c r="K897" s="68" t="str">
        <f>IFERROR(VLOOKUP(TPI[[#This Row],[Codigo del Sector]],[10]!SEC[#Data],2,FALSE),"")</f>
        <v/>
      </c>
      <c r="L897" s="69"/>
      <c r="M897" s="67"/>
      <c r="N897" s="70" t="str">
        <f>IFERROR(VLOOKUP(TPI[[#This Row],[Código del Programa]],[10]!PROG[#Data],2,FALSE),"")</f>
        <v/>
      </c>
      <c r="O897" s="67"/>
      <c r="P897" s="68" t="str">
        <f>IFERROR(VLOOKUP(TPI[[#This Row],[Codigo Producto]],[10]!PROD[#Data],2,FALSE),"")</f>
        <v/>
      </c>
      <c r="Q897" s="67"/>
      <c r="R897" s="68" t="str">
        <f>IFERROR(VLOOKUP(TPI[[#This Row],[Codigo Indicador de Producto]],[10]!IP[#Data],2,FALSE),"")</f>
        <v/>
      </c>
      <c r="S897" s="69"/>
      <c r="T897" s="69"/>
      <c r="U897" s="69"/>
      <c r="V897" s="69"/>
      <c r="W897" s="69"/>
      <c r="X897" s="67"/>
      <c r="Y897" s="67"/>
      <c r="Z897" s="67"/>
      <c r="AA897" s="67"/>
      <c r="AB897" s="67"/>
      <c r="AC897" s="71"/>
      <c r="AD897" s="71"/>
      <c r="AE897" s="71"/>
      <c r="AF897" s="71"/>
      <c r="AG897" s="69"/>
    </row>
    <row r="898" spans="1:33" x14ac:dyDescent="0.3">
      <c r="A898" s="67"/>
      <c r="B898" s="68" t="str">
        <f>IFERROR(VLOOKUP(TPI[[#This Row],[Código del Municipio]],[10]!Tabla2[#Data],2,FALSE),"")</f>
        <v/>
      </c>
      <c r="C898" s="69"/>
      <c r="D898" s="69"/>
      <c r="E898" s="67"/>
      <c r="F898" s="69"/>
      <c r="G898" s="67"/>
      <c r="H898" s="69"/>
      <c r="I898" s="67"/>
      <c r="J898" s="67"/>
      <c r="K898" s="68" t="str">
        <f>IFERROR(VLOOKUP(TPI[[#This Row],[Codigo del Sector]],[10]!SEC[#Data],2,FALSE),"")</f>
        <v/>
      </c>
      <c r="L898" s="69"/>
      <c r="M898" s="67"/>
      <c r="N898" s="70" t="str">
        <f>IFERROR(VLOOKUP(TPI[[#This Row],[Código del Programa]],[10]!PROG[#Data],2,FALSE),"")</f>
        <v/>
      </c>
      <c r="O898" s="67"/>
      <c r="P898" s="68" t="str">
        <f>IFERROR(VLOOKUP(TPI[[#This Row],[Codigo Producto]],[10]!PROD[#Data],2,FALSE),"")</f>
        <v/>
      </c>
      <c r="Q898" s="67"/>
      <c r="R898" s="68" t="str">
        <f>IFERROR(VLOOKUP(TPI[[#This Row],[Codigo Indicador de Producto]],[10]!IP[#Data],2,FALSE),"")</f>
        <v/>
      </c>
      <c r="S898" s="69"/>
      <c r="T898" s="69"/>
      <c r="U898" s="69"/>
      <c r="V898" s="69"/>
      <c r="W898" s="69"/>
      <c r="X898" s="67"/>
      <c r="Y898" s="67"/>
      <c r="Z898" s="67"/>
      <c r="AA898" s="67"/>
      <c r="AB898" s="67"/>
      <c r="AC898" s="71"/>
      <c r="AD898" s="71"/>
      <c r="AE898" s="71"/>
      <c r="AF898" s="71"/>
      <c r="AG898" s="69"/>
    </row>
    <row r="899" spans="1:33" x14ac:dyDescent="0.3">
      <c r="A899" s="67"/>
      <c r="B899" s="68" t="str">
        <f>IFERROR(VLOOKUP(TPI[[#This Row],[Código del Municipio]],[10]!Tabla2[#Data],2,FALSE),"")</f>
        <v/>
      </c>
      <c r="C899" s="69"/>
      <c r="D899" s="69"/>
      <c r="E899" s="67"/>
      <c r="F899" s="69"/>
      <c r="G899" s="67"/>
      <c r="H899" s="69"/>
      <c r="I899" s="67"/>
      <c r="J899" s="67"/>
      <c r="K899" s="68" t="str">
        <f>IFERROR(VLOOKUP(TPI[[#This Row],[Codigo del Sector]],[10]!SEC[#Data],2,FALSE),"")</f>
        <v/>
      </c>
      <c r="L899" s="69"/>
      <c r="M899" s="67"/>
      <c r="N899" s="70" t="str">
        <f>IFERROR(VLOOKUP(TPI[[#This Row],[Código del Programa]],[10]!PROG[#Data],2,FALSE),"")</f>
        <v/>
      </c>
      <c r="O899" s="67"/>
      <c r="P899" s="68" t="str">
        <f>IFERROR(VLOOKUP(TPI[[#This Row],[Codigo Producto]],[10]!PROD[#Data],2,FALSE),"")</f>
        <v/>
      </c>
      <c r="Q899" s="67"/>
      <c r="R899" s="68" t="str">
        <f>IFERROR(VLOOKUP(TPI[[#This Row],[Codigo Indicador de Producto]],[10]!IP[#Data],2,FALSE),"")</f>
        <v/>
      </c>
      <c r="S899" s="69"/>
      <c r="T899" s="69"/>
      <c r="U899" s="69"/>
      <c r="V899" s="69"/>
      <c r="W899" s="69"/>
      <c r="X899" s="67"/>
      <c r="Y899" s="67"/>
      <c r="Z899" s="67"/>
      <c r="AA899" s="67"/>
      <c r="AB899" s="67"/>
      <c r="AC899" s="71"/>
      <c r="AD899" s="71"/>
      <c r="AE899" s="71"/>
      <c r="AF899" s="71"/>
      <c r="AG899" s="69"/>
    </row>
    <row r="900" spans="1:33" x14ac:dyDescent="0.3">
      <c r="A900" s="67"/>
      <c r="B900" s="68" t="str">
        <f>IFERROR(VLOOKUP(TPI[[#This Row],[Código del Municipio]],[10]!Tabla2[#Data],2,FALSE),"")</f>
        <v/>
      </c>
      <c r="C900" s="69"/>
      <c r="D900" s="69"/>
      <c r="E900" s="67"/>
      <c r="F900" s="69"/>
      <c r="G900" s="67"/>
      <c r="H900" s="69"/>
      <c r="I900" s="67"/>
      <c r="J900" s="67"/>
      <c r="K900" s="68" t="str">
        <f>IFERROR(VLOOKUP(TPI[[#This Row],[Codigo del Sector]],[10]!SEC[#Data],2,FALSE),"")</f>
        <v/>
      </c>
      <c r="L900" s="69"/>
      <c r="M900" s="67"/>
      <c r="N900" s="70" t="str">
        <f>IFERROR(VLOOKUP(TPI[[#This Row],[Código del Programa]],[10]!PROG[#Data],2,FALSE),"")</f>
        <v/>
      </c>
      <c r="O900" s="67"/>
      <c r="P900" s="68" t="str">
        <f>IFERROR(VLOOKUP(TPI[[#This Row],[Codigo Producto]],[10]!PROD[#Data],2,FALSE),"")</f>
        <v/>
      </c>
      <c r="Q900" s="67"/>
      <c r="R900" s="68" t="str">
        <f>IFERROR(VLOOKUP(TPI[[#This Row],[Codigo Indicador de Producto]],[10]!IP[#Data],2,FALSE),"")</f>
        <v/>
      </c>
      <c r="S900" s="69"/>
      <c r="T900" s="69"/>
      <c r="U900" s="69"/>
      <c r="V900" s="69"/>
      <c r="W900" s="69"/>
      <c r="X900" s="67"/>
      <c r="Y900" s="67"/>
      <c r="Z900" s="67"/>
      <c r="AA900" s="67"/>
      <c r="AB900" s="67"/>
      <c r="AC900" s="71"/>
      <c r="AD900" s="71"/>
      <c r="AE900" s="71"/>
      <c r="AF900" s="71"/>
      <c r="AG900" s="69"/>
    </row>
    <row r="901" spans="1:33" x14ac:dyDescent="0.3">
      <c r="A901" s="67"/>
      <c r="B901" s="68" t="str">
        <f>IFERROR(VLOOKUP(TPI[[#This Row],[Código del Municipio]],[10]!Tabla2[#Data],2,FALSE),"")</f>
        <v/>
      </c>
      <c r="C901" s="69"/>
      <c r="D901" s="69"/>
      <c r="E901" s="67"/>
      <c r="F901" s="69"/>
      <c r="G901" s="67"/>
      <c r="H901" s="69"/>
      <c r="I901" s="67"/>
      <c r="J901" s="67"/>
      <c r="K901" s="68" t="str">
        <f>IFERROR(VLOOKUP(TPI[[#This Row],[Codigo del Sector]],[10]!SEC[#Data],2,FALSE),"")</f>
        <v/>
      </c>
      <c r="L901" s="69"/>
      <c r="M901" s="67"/>
      <c r="N901" s="70" t="str">
        <f>IFERROR(VLOOKUP(TPI[[#This Row],[Código del Programa]],[10]!PROG[#Data],2,FALSE),"")</f>
        <v/>
      </c>
      <c r="O901" s="67"/>
      <c r="P901" s="68" t="str">
        <f>IFERROR(VLOOKUP(TPI[[#This Row],[Codigo Producto]],[10]!PROD[#Data],2,FALSE),"")</f>
        <v/>
      </c>
      <c r="Q901" s="67"/>
      <c r="R901" s="68" t="str">
        <f>IFERROR(VLOOKUP(TPI[[#This Row],[Codigo Indicador de Producto]],[10]!IP[#Data],2,FALSE),"")</f>
        <v/>
      </c>
      <c r="S901" s="69"/>
      <c r="T901" s="69"/>
      <c r="U901" s="69"/>
      <c r="V901" s="69"/>
      <c r="W901" s="69"/>
      <c r="X901" s="67"/>
      <c r="Y901" s="67"/>
      <c r="Z901" s="67"/>
      <c r="AA901" s="67"/>
      <c r="AB901" s="67"/>
      <c r="AC901" s="71"/>
      <c r="AD901" s="71"/>
      <c r="AE901" s="71"/>
      <c r="AF901" s="71"/>
      <c r="AG901" s="69"/>
    </row>
    <row r="902" spans="1:33" x14ac:dyDescent="0.3">
      <c r="A902" s="67"/>
      <c r="B902" s="68" t="str">
        <f>IFERROR(VLOOKUP(TPI[[#This Row],[Código del Municipio]],[10]!Tabla2[#Data],2,FALSE),"")</f>
        <v/>
      </c>
      <c r="C902" s="69"/>
      <c r="D902" s="69"/>
      <c r="E902" s="67"/>
      <c r="F902" s="69"/>
      <c r="G902" s="67"/>
      <c r="H902" s="69"/>
      <c r="I902" s="67"/>
      <c r="J902" s="67"/>
      <c r="K902" s="68" t="str">
        <f>IFERROR(VLOOKUP(TPI[[#This Row],[Codigo del Sector]],[10]!SEC[#Data],2,FALSE),"")</f>
        <v/>
      </c>
      <c r="L902" s="69"/>
      <c r="M902" s="67"/>
      <c r="N902" s="70" t="str">
        <f>IFERROR(VLOOKUP(TPI[[#This Row],[Código del Programa]],[10]!PROG[#Data],2,FALSE),"")</f>
        <v/>
      </c>
      <c r="O902" s="67"/>
      <c r="P902" s="68" t="str">
        <f>IFERROR(VLOOKUP(TPI[[#This Row],[Codigo Producto]],[10]!PROD[#Data],2,FALSE),"")</f>
        <v/>
      </c>
      <c r="Q902" s="67"/>
      <c r="R902" s="68" t="str">
        <f>IFERROR(VLOOKUP(TPI[[#This Row],[Codigo Indicador de Producto]],[10]!IP[#Data],2,FALSE),"")</f>
        <v/>
      </c>
      <c r="S902" s="69"/>
      <c r="T902" s="69"/>
      <c r="U902" s="69"/>
      <c r="V902" s="69"/>
      <c r="W902" s="69"/>
      <c r="X902" s="67"/>
      <c r="Y902" s="67"/>
      <c r="Z902" s="67"/>
      <c r="AA902" s="67"/>
      <c r="AB902" s="67"/>
      <c r="AC902" s="71"/>
      <c r="AD902" s="71"/>
      <c r="AE902" s="71"/>
      <c r="AF902" s="71"/>
      <c r="AG902" s="69"/>
    </row>
    <row r="903" spans="1:33" x14ac:dyDescent="0.3">
      <c r="A903" s="67"/>
      <c r="B903" s="68" t="str">
        <f>IFERROR(VLOOKUP(TPI[[#This Row],[Código del Municipio]],[10]!Tabla2[#Data],2,FALSE),"")</f>
        <v/>
      </c>
      <c r="C903" s="69"/>
      <c r="D903" s="69"/>
      <c r="E903" s="67"/>
      <c r="F903" s="69"/>
      <c r="G903" s="67"/>
      <c r="H903" s="69"/>
      <c r="I903" s="67"/>
      <c r="J903" s="67"/>
      <c r="K903" s="68" t="str">
        <f>IFERROR(VLOOKUP(TPI[[#This Row],[Codigo del Sector]],[10]!SEC[#Data],2,FALSE),"")</f>
        <v/>
      </c>
      <c r="L903" s="69"/>
      <c r="M903" s="67"/>
      <c r="N903" s="70" t="str">
        <f>IFERROR(VLOOKUP(TPI[[#This Row],[Código del Programa]],[10]!PROG[#Data],2,FALSE),"")</f>
        <v/>
      </c>
      <c r="O903" s="67"/>
      <c r="P903" s="68" t="str">
        <f>IFERROR(VLOOKUP(TPI[[#This Row],[Codigo Producto]],[10]!PROD[#Data],2,FALSE),"")</f>
        <v/>
      </c>
      <c r="Q903" s="67"/>
      <c r="R903" s="68" t="str">
        <f>IFERROR(VLOOKUP(TPI[[#This Row],[Codigo Indicador de Producto]],[10]!IP[#Data],2,FALSE),"")</f>
        <v/>
      </c>
      <c r="S903" s="69"/>
      <c r="T903" s="69"/>
      <c r="U903" s="69"/>
      <c r="V903" s="69"/>
      <c r="W903" s="69"/>
      <c r="X903" s="67"/>
      <c r="Y903" s="67"/>
      <c r="Z903" s="67"/>
      <c r="AA903" s="67"/>
      <c r="AB903" s="67"/>
      <c r="AC903" s="71"/>
      <c r="AD903" s="71"/>
      <c r="AE903" s="71"/>
      <c r="AF903" s="71"/>
      <c r="AG903" s="69"/>
    </row>
    <row r="904" spans="1:33" x14ac:dyDescent="0.3">
      <c r="A904" s="67"/>
      <c r="B904" s="68" t="str">
        <f>IFERROR(VLOOKUP(TPI[[#This Row],[Código del Municipio]],[10]!Tabla2[#Data],2,FALSE),"")</f>
        <v/>
      </c>
      <c r="C904" s="69"/>
      <c r="D904" s="69"/>
      <c r="E904" s="67"/>
      <c r="F904" s="69"/>
      <c r="G904" s="67"/>
      <c r="H904" s="69"/>
      <c r="I904" s="67"/>
      <c r="J904" s="67"/>
      <c r="K904" s="68" t="str">
        <f>IFERROR(VLOOKUP(TPI[[#This Row],[Codigo del Sector]],[10]!SEC[#Data],2,FALSE),"")</f>
        <v/>
      </c>
      <c r="L904" s="69"/>
      <c r="M904" s="67"/>
      <c r="N904" s="70" t="str">
        <f>IFERROR(VLOOKUP(TPI[[#This Row],[Código del Programa]],[10]!PROG[#Data],2,FALSE),"")</f>
        <v/>
      </c>
      <c r="O904" s="67"/>
      <c r="P904" s="68" t="str">
        <f>IFERROR(VLOOKUP(TPI[[#This Row],[Codigo Producto]],[10]!PROD[#Data],2,FALSE),"")</f>
        <v/>
      </c>
      <c r="Q904" s="67"/>
      <c r="R904" s="68" t="str">
        <f>IFERROR(VLOOKUP(TPI[[#This Row],[Codigo Indicador de Producto]],[10]!IP[#Data],2,FALSE),"")</f>
        <v/>
      </c>
      <c r="S904" s="69"/>
      <c r="T904" s="69"/>
      <c r="U904" s="69"/>
      <c r="V904" s="69"/>
      <c r="W904" s="69"/>
      <c r="X904" s="67"/>
      <c r="Y904" s="67"/>
      <c r="Z904" s="67"/>
      <c r="AA904" s="67"/>
      <c r="AB904" s="67"/>
      <c r="AC904" s="71"/>
      <c r="AD904" s="71"/>
      <c r="AE904" s="71"/>
      <c r="AF904" s="71"/>
      <c r="AG904" s="69"/>
    </row>
    <row r="905" spans="1:33" x14ac:dyDescent="0.3">
      <c r="A905" s="67"/>
      <c r="B905" s="68" t="str">
        <f>IFERROR(VLOOKUP(TPI[[#This Row],[Código del Municipio]],[10]!Tabla2[#Data],2,FALSE),"")</f>
        <v/>
      </c>
      <c r="C905" s="69"/>
      <c r="D905" s="69"/>
      <c r="E905" s="67"/>
      <c r="F905" s="69"/>
      <c r="G905" s="67"/>
      <c r="H905" s="69"/>
      <c r="I905" s="67"/>
      <c r="J905" s="67"/>
      <c r="K905" s="68" t="str">
        <f>IFERROR(VLOOKUP(TPI[[#This Row],[Codigo del Sector]],[10]!SEC[#Data],2,FALSE),"")</f>
        <v/>
      </c>
      <c r="L905" s="69"/>
      <c r="M905" s="67"/>
      <c r="N905" s="70" t="str">
        <f>IFERROR(VLOOKUP(TPI[[#This Row],[Código del Programa]],[10]!PROG[#Data],2,FALSE),"")</f>
        <v/>
      </c>
      <c r="O905" s="67"/>
      <c r="P905" s="68" t="str">
        <f>IFERROR(VLOOKUP(TPI[[#This Row],[Codigo Producto]],[10]!PROD[#Data],2,FALSE),"")</f>
        <v/>
      </c>
      <c r="Q905" s="67"/>
      <c r="R905" s="68" t="str">
        <f>IFERROR(VLOOKUP(TPI[[#This Row],[Codigo Indicador de Producto]],[10]!IP[#Data],2,FALSE),"")</f>
        <v/>
      </c>
      <c r="S905" s="69"/>
      <c r="T905" s="69"/>
      <c r="U905" s="69"/>
      <c r="V905" s="69"/>
      <c r="W905" s="69"/>
      <c r="X905" s="67"/>
      <c r="Y905" s="67"/>
      <c r="Z905" s="67"/>
      <c r="AA905" s="67"/>
      <c r="AB905" s="67"/>
      <c r="AC905" s="71"/>
      <c r="AD905" s="71"/>
      <c r="AE905" s="71"/>
      <c r="AF905" s="71"/>
      <c r="AG905" s="69"/>
    </row>
    <row r="906" spans="1:33" x14ac:dyDescent="0.3">
      <c r="A906" s="67"/>
      <c r="B906" s="68" t="str">
        <f>IFERROR(VLOOKUP(TPI[[#This Row],[Código del Municipio]],[10]!Tabla2[#Data],2,FALSE),"")</f>
        <v/>
      </c>
      <c r="C906" s="69"/>
      <c r="D906" s="69"/>
      <c r="E906" s="67"/>
      <c r="F906" s="69"/>
      <c r="G906" s="67"/>
      <c r="H906" s="69"/>
      <c r="I906" s="67"/>
      <c r="J906" s="67"/>
      <c r="K906" s="68" t="str">
        <f>IFERROR(VLOOKUP(TPI[[#This Row],[Codigo del Sector]],[10]!SEC[#Data],2,FALSE),"")</f>
        <v/>
      </c>
      <c r="L906" s="69"/>
      <c r="M906" s="67"/>
      <c r="N906" s="70" t="str">
        <f>IFERROR(VLOOKUP(TPI[[#This Row],[Código del Programa]],[10]!PROG[#Data],2,FALSE),"")</f>
        <v/>
      </c>
      <c r="O906" s="67"/>
      <c r="P906" s="68" t="str">
        <f>IFERROR(VLOOKUP(TPI[[#This Row],[Codigo Producto]],[10]!PROD[#Data],2,FALSE),"")</f>
        <v/>
      </c>
      <c r="Q906" s="67"/>
      <c r="R906" s="68" t="str">
        <f>IFERROR(VLOOKUP(TPI[[#This Row],[Codigo Indicador de Producto]],[10]!IP[#Data],2,FALSE),"")</f>
        <v/>
      </c>
      <c r="S906" s="69"/>
      <c r="T906" s="69"/>
      <c r="U906" s="69"/>
      <c r="V906" s="69"/>
      <c r="W906" s="69"/>
      <c r="X906" s="67"/>
      <c r="Y906" s="67"/>
      <c r="Z906" s="67"/>
      <c r="AA906" s="67"/>
      <c r="AB906" s="67"/>
      <c r="AC906" s="71"/>
      <c r="AD906" s="71"/>
      <c r="AE906" s="71"/>
      <c r="AF906" s="71"/>
      <c r="AG906" s="69"/>
    </row>
    <row r="907" spans="1:33" x14ac:dyDescent="0.3">
      <c r="A907" s="67"/>
      <c r="B907" s="68" t="str">
        <f>IFERROR(VLOOKUP(TPI[[#This Row],[Código del Municipio]],[10]!Tabla2[#Data],2,FALSE),"")</f>
        <v/>
      </c>
      <c r="C907" s="69"/>
      <c r="D907" s="69"/>
      <c r="E907" s="67"/>
      <c r="F907" s="69"/>
      <c r="G907" s="67"/>
      <c r="H907" s="69"/>
      <c r="I907" s="67"/>
      <c r="J907" s="67"/>
      <c r="K907" s="68" t="str">
        <f>IFERROR(VLOOKUP(TPI[[#This Row],[Codigo del Sector]],[10]!SEC[#Data],2,FALSE),"")</f>
        <v/>
      </c>
      <c r="L907" s="69"/>
      <c r="M907" s="67"/>
      <c r="N907" s="70" t="str">
        <f>IFERROR(VLOOKUP(TPI[[#This Row],[Código del Programa]],[10]!PROG[#Data],2,FALSE),"")</f>
        <v/>
      </c>
      <c r="O907" s="67"/>
      <c r="P907" s="68" t="str">
        <f>IFERROR(VLOOKUP(TPI[[#This Row],[Codigo Producto]],[10]!PROD[#Data],2,FALSE),"")</f>
        <v/>
      </c>
      <c r="Q907" s="67"/>
      <c r="R907" s="68" t="str">
        <f>IFERROR(VLOOKUP(TPI[[#This Row],[Codigo Indicador de Producto]],[10]!IP[#Data],2,FALSE),"")</f>
        <v/>
      </c>
      <c r="S907" s="69"/>
      <c r="T907" s="69"/>
      <c r="U907" s="69"/>
      <c r="V907" s="69"/>
      <c r="W907" s="69"/>
      <c r="X907" s="67"/>
      <c r="Y907" s="67"/>
      <c r="Z907" s="67"/>
      <c r="AA907" s="67"/>
      <c r="AB907" s="67"/>
      <c r="AC907" s="71"/>
      <c r="AD907" s="71"/>
      <c r="AE907" s="71"/>
      <c r="AF907" s="71"/>
      <c r="AG907" s="69"/>
    </row>
    <row r="908" spans="1:33" x14ac:dyDescent="0.3">
      <c r="A908" s="67"/>
      <c r="B908" s="68" t="str">
        <f>IFERROR(VLOOKUP(TPI[[#This Row],[Código del Municipio]],[10]!Tabla2[#Data],2,FALSE),"")</f>
        <v/>
      </c>
      <c r="C908" s="69"/>
      <c r="D908" s="69"/>
      <c r="E908" s="67"/>
      <c r="F908" s="69"/>
      <c r="G908" s="67"/>
      <c r="H908" s="69"/>
      <c r="I908" s="67"/>
      <c r="J908" s="67"/>
      <c r="K908" s="68" t="str">
        <f>IFERROR(VLOOKUP(TPI[[#This Row],[Codigo del Sector]],[10]!SEC[#Data],2,FALSE),"")</f>
        <v/>
      </c>
      <c r="L908" s="69"/>
      <c r="M908" s="67"/>
      <c r="N908" s="70" t="str">
        <f>IFERROR(VLOOKUP(TPI[[#This Row],[Código del Programa]],[10]!PROG[#Data],2,FALSE),"")</f>
        <v/>
      </c>
      <c r="O908" s="67"/>
      <c r="P908" s="68" t="str">
        <f>IFERROR(VLOOKUP(TPI[[#This Row],[Codigo Producto]],[10]!PROD[#Data],2,FALSE),"")</f>
        <v/>
      </c>
      <c r="Q908" s="67"/>
      <c r="R908" s="68" t="str">
        <f>IFERROR(VLOOKUP(TPI[[#This Row],[Codigo Indicador de Producto]],[10]!IP[#Data],2,FALSE),"")</f>
        <v/>
      </c>
      <c r="S908" s="69"/>
      <c r="T908" s="69"/>
      <c r="U908" s="69"/>
      <c r="V908" s="69"/>
      <c r="W908" s="69"/>
      <c r="X908" s="67"/>
      <c r="Y908" s="67"/>
      <c r="Z908" s="67"/>
      <c r="AA908" s="67"/>
      <c r="AB908" s="67"/>
      <c r="AC908" s="71"/>
      <c r="AD908" s="71"/>
      <c r="AE908" s="71"/>
      <c r="AF908" s="71"/>
      <c r="AG908" s="69"/>
    </row>
    <row r="909" spans="1:33" x14ac:dyDescent="0.3">
      <c r="A909" s="67"/>
      <c r="B909" s="68" t="str">
        <f>IFERROR(VLOOKUP(TPI[[#This Row],[Código del Municipio]],[10]!Tabla2[#Data],2,FALSE),"")</f>
        <v/>
      </c>
      <c r="C909" s="69"/>
      <c r="D909" s="69"/>
      <c r="E909" s="67"/>
      <c r="F909" s="69"/>
      <c r="G909" s="67"/>
      <c r="H909" s="69"/>
      <c r="I909" s="67"/>
      <c r="J909" s="67"/>
      <c r="K909" s="68" t="str">
        <f>IFERROR(VLOOKUP(TPI[[#This Row],[Codigo del Sector]],[10]!SEC[#Data],2,FALSE),"")</f>
        <v/>
      </c>
      <c r="L909" s="69"/>
      <c r="M909" s="67"/>
      <c r="N909" s="70" t="str">
        <f>IFERROR(VLOOKUP(TPI[[#This Row],[Código del Programa]],[10]!PROG[#Data],2,FALSE),"")</f>
        <v/>
      </c>
      <c r="O909" s="67"/>
      <c r="P909" s="68" t="str">
        <f>IFERROR(VLOOKUP(TPI[[#This Row],[Codigo Producto]],[10]!PROD[#Data],2,FALSE),"")</f>
        <v/>
      </c>
      <c r="Q909" s="67"/>
      <c r="R909" s="68" t="str">
        <f>IFERROR(VLOOKUP(TPI[[#This Row],[Codigo Indicador de Producto]],[10]!IP[#Data],2,FALSE),"")</f>
        <v/>
      </c>
      <c r="S909" s="69"/>
      <c r="T909" s="69"/>
      <c r="U909" s="69"/>
      <c r="V909" s="69"/>
      <c r="W909" s="69"/>
      <c r="X909" s="67"/>
      <c r="Y909" s="67"/>
      <c r="Z909" s="67"/>
      <c r="AA909" s="67"/>
      <c r="AB909" s="67"/>
      <c r="AC909" s="71"/>
      <c r="AD909" s="71"/>
      <c r="AE909" s="71"/>
      <c r="AF909" s="71"/>
      <c r="AG909" s="69"/>
    </row>
    <row r="910" spans="1:33" x14ac:dyDescent="0.3">
      <c r="A910" s="67"/>
      <c r="B910" s="68" t="str">
        <f>IFERROR(VLOOKUP(TPI[[#This Row],[Código del Municipio]],[10]!Tabla2[#Data],2,FALSE),"")</f>
        <v/>
      </c>
      <c r="C910" s="69"/>
      <c r="D910" s="69"/>
      <c r="E910" s="67"/>
      <c r="F910" s="69"/>
      <c r="G910" s="67"/>
      <c r="H910" s="69"/>
      <c r="I910" s="67"/>
      <c r="J910" s="67"/>
      <c r="K910" s="68" t="str">
        <f>IFERROR(VLOOKUP(TPI[[#This Row],[Codigo del Sector]],[10]!SEC[#Data],2,FALSE),"")</f>
        <v/>
      </c>
      <c r="L910" s="69"/>
      <c r="M910" s="67"/>
      <c r="N910" s="70" t="str">
        <f>IFERROR(VLOOKUP(TPI[[#This Row],[Código del Programa]],[10]!PROG[#Data],2,FALSE),"")</f>
        <v/>
      </c>
      <c r="O910" s="67"/>
      <c r="P910" s="68" t="str">
        <f>IFERROR(VLOOKUP(TPI[[#This Row],[Codigo Producto]],[10]!PROD[#Data],2,FALSE),"")</f>
        <v/>
      </c>
      <c r="Q910" s="67"/>
      <c r="R910" s="68" t="str">
        <f>IFERROR(VLOOKUP(TPI[[#This Row],[Codigo Indicador de Producto]],[10]!IP[#Data],2,FALSE),"")</f>
        <v/>
      </c>
      <c r="S910" s="69"/>
      <c r="T910" s="69"/>
      <c r="U910" s="69"/>
      <c r="V910" s="69"/>
      <c r="W910" s="69"/>
      <c r="X910" s="67"/>
      <c r="Y910" s="67"/>
      <c r="Z910" s="67"/>
      <c r="AA910" s="67"/>
      <c r="AB910" s="67"/>
      <c r="AC910" s="71"/>
      <c r="AD910" s="71"/>
      <c r="AE910" s="71"/>
      <c r="AF910" s="71"/>
      <c r="AG910" s="69"/>
    </row>
    <row r="911" spans="1:33" x14ac:dyDescent="0.3">
      <c r="A911" s="67"/>
      <c r="B911" s="68" t="str">
        <f>IFERROR(VLOOKUP(TPI[[#This Row],[Código del Municipio]],[10]!Tabla2[#Data],2,FALSE),"")</f>
        <v/>
      </c>
      <c r="C911" s="69"/>
      <c r="D911" s="69"/>
      <c r="E911" s="67"/>
      <c r="F911" s="69"/>
      <c r="G911" s="67"/>
      <c r="H911" s="69"/>
      <c r="I911" s="67"/>
      <c r="J911" s="67"/>
      <c r="K911" s="68" t="str">
        <f>IFERROR(VLOOKUP(TPI[[#This Row],[Codigo del Sector]],[10]!SEC[#Data],2,FALSE),"")</f>
        <v/>
      </c>
      <c r="L911" s="69"/>
      <c r="M911" s="67"/>
      <c r="N911" s="70" t="str">
        <f>IFERROR(VLOOKUP(TPI[[#This Row],[Código del Programa]],[10]!PROG[#Data],2,FALSE),"")</f>
        <v/>
      </c>
      <c r="O911" s="67"/>
      <c r="P911" s="68" t="str">
        <f>IFERROR(VLOOKUP(TPI[[#This Row],[Codigo Producto]],[10]!PROD[#Data],2,FALSE),"")</f>
        <v/>
      </c>
      <c r="Q911" s="67"/>
      <c r="R911" s="68" t="str">
        <f>IFERROR(VLOOKUP(TPI[[#This Row],[Codigo Indicador de Producto]],[10]!IP[#Data],2,FALSE),"")</f>
        <v/>
      </c>
      <c r="S911" s="69"/>
      <c r="T911" s="69"/>
      <c r="U911" s="69"/>
      <c r="V911" s="69"/>
      <c r="W911" s="69"/>
      <c r="X911" s="67"/>
      <c r="Y911" s="67"/>
      <c r="Z911" s="67"/>
      <c r="AA911" s="67"/>
      <c r="AB911" s="67"/>
      <c r="AC911" s="71"/>
      <c r="AD911" s="71"/>
      <c r="AE911" s="71"/>
      <c r="AF911" s="71"/>
      <c r="AG911" s="69"/>
    </row>
    <row r="912" spans="1:33" x14ac:dyDescent="0.3">
      <c r="A912" s="67"/>
      <c r="B912" s="68" t="str">
        <f>IFERROR(VLOOKUP(TPI[[#This Row],[Código del Municipio]],[10]!Tabla2[#Data],2,FALSE),"")</f>
        <v/>
      </c>
      <c r="C912" s="69"/>
      <c r="D912" s="69"/>
      <c r="E912" s="67"/>
      <c r="F912" s="69"/>
      <c r="G912" s="67"/>
      <c r="H912" s="69"/>
      <c r="I912" s="67"/>
      <c r="J912" s="67"/>
      <c r="K912" s="68" t="str">
        <f>IFERROR(VLOOKUP(TPI[[#This Row],[Codigo del Sector]],[10]!SEC[#Data],2,FALSE),"")</f>
        <v/>
      </c>
      <c r="L912" s="69"/>
      <c r="M912" s="67"/>
      <c r="N912" s="70" t="str">
        <f>IFERROR(VLOOKUP(TPI[[#This Row],[Código del Programa]],[10]!PROG[#Data],2,FALSE),"")</f>
        <v/>
      </c>
      <c r="O912" s="67"/>
      <c r="P912" s="68" t="str">
        <f>IFERROR(VLOOKUP(TPI[[#This Row],[Codigo Producto]],[10]!PROD[#Data],2,FALSE),"")</f>
        <v/>
      </c>
      <c r="Q912" s="67"/>
      <c r="R912" s="68" t="str">
        <f>IFERROR(VLOOKUP(TPI[[#This Row],[Codigo Indicador de Producto]],[10]!IP[#Data],2,FALSE),"")</f>
        <v/>
      </c>
      <c r="S912" s="69"/>
      <c r="T912" s="69"/>
      <c r="U912" s="69"/>
      <c r="V912" s="69"/>
      <c r="W912" s="69"/>
      <c r="X912" s="67"/>
      <c r="Y912" s="67"/>
      <c r="Z912" s="67"/>
      <c r="AA912" s="67"/>
      <c r="AB912" s="67"/>
      <c r="AC912" s="71"/>
      <c r="AD912" s="71"/>
      <c r="AE912" s="71"/>
      <c r="AF912" s="71"/>
      <c r="AG912" s="69"/>
    </row>
    <row r="913" spans="1:33" x14ac:dyDescent="0.3">
      <c r="A913" s="67"/>
      <c r="B913" s="68" t="str">
        <f>IFERROR(VLOOKUP(TPI[[#This Row],[Código del Municipio]],[10]!Tabla2[#Data],2,FALSE),"")</f>
        <v/>
      </c>
      <c r="C913" s="69"/>
      <c r="D913" s="69"/>
      <c r="E913" s="67"/>
      <c r="F913" s="69"/>
      <c r="G913" s="67"/>
      <c r="H913" s="69"/>
      <c r="I913" s="67"/>
      <c r="J913" s="67"/>
      <c r="K913" s="68" t="str">
        <f>IFERROR(VLOOKUP(TPI[[#This Row],[Codigo del Sector]],[10]!SEC[#Data],2,FALSE),"")</f>
        <v/>
      </c>
      <c r="L913" s="69"/>
      <c r="M913" s="67"/>
      <c r="N913" s="70" t="str">
        <f>IFERROR(VLOOKUP(TPI[[#This Row],[Código del Programa]],[10]!PROG[#Data],2,FALSE),"")</f>
        <v/>
      </c>
      <c r="O913" s="67"/>
      <c r="P913" s="68" t="str">
        <f>IFERROR(VLOOKUP(TPI[[#This Row],[Codigo Producto]],[10]!PROD[#Data],2,FALSE),"")</f>
        <v/>
      </c>
      <c r="Q913" s="67"/>
      <c r="R913" s="68" t="str">
        <f>IFERROR(VLOOKUP(TPI[[#This Row],[Codigo Indicador de Producto]],[10]!IP[#Data],2,FALSE),"")</f>
        <v/>
      </c>
      <c r="S913" s="69"/>
      <c r="T913" s="69"/>
      <c r="U913" s="69"/>
      <c r="V913" s="69"/>
      <c r="W913" s="69"/>
      <c r="X913" s="67"/>
      <c r="Y913" s="67"/>
      <c r="Z913" s="67"/>
      <c r="AA913" s="67"/>
      <c r="AB913" s="67"/>
      <c r="AC913" s="71"/>
      <c r="AD913" s="71"/>
      <c r="AE913" s="71"/>
      <c r="AF913" s="71"/>
      <c r="AG913" s="69"/>
    </row>
    <row r="914" spans="1:33" x14ac:dyDescent="0.3">
      <c r="A914" s="67"/>
      <c r="B914" s="68" t="str">
        <f>IFERROR(VLOOKUP(TPI[[#This Row],[Código del Municipio]],[10]!Tabla2[#Data],2,FALSE),"")</f>
        <v/>
      </c>
      <c r="C914" s="69"/>
      <c r="D914" s="69"/>
      <c r="E914" s="67"/>
      <c r="F914" s="69"/>
      <c r="G914" s="67"/>
      <c r="H914" s="69"/>
      <c r="I914" s="67"/>
      <c r="J914" s="67"/>
      <c r="K914" s="68" t="str">
        <f>IFERROR(VLOOKUP(TPI[[#This Row],[Codigo del Sector]],[10]!SEC[#Data],2,FALSE),"")</f>
        <v/>
      </c>
      <c r="L914" s="69"/>
      <c r="M914" s="67"/>
      <c r="N914" s="70" t="str">
        <f>IFERROR(VLOOKUP(TPI[[#This Row],[Código del Programa]],[10]!PROG[#Data],2,FALSE),"")</f>
        <v/>
      </c>
      <c r="O914" s="67"/>
      <c r="P914" s="68" t="str">
        <f>IFERROR(VLOOKUP(TPI[[#This Row],[Codigo Producto]],[10]!PROD[#Data],2,FALSE),"")</f>
        <v/>
      </c>
      <c r="Q914" s="67"/>
      <c r="R914" s="68" t="str">
        <f>IFERROR(VLOOKUP(TPI[[#This Row],[Codigo Indicador de Producto]],[10]!IP[#Data],2,FALSE),"")</f>
        <v/>
      </c>
      <c r="S914" s="69"/>
      <c r="T914" s="69"/>
      <c r="U914" s="69"/>
      <c r="V914" s="69"/>
      <c r="W914" s="69"/>
      <c r="X914" s="67"/>
      <c r="Y914" s="67"/>
      <c r="Z914" s="67"/>
      <c r="AA914" s="67"/>
      <c r="AB914" s="67"/>
      <c r="AC914" s="71"/>
      <c r="AD914" s="71"/>
      <c r="AE914" s="71"/>
      <c r="AF914" s="71"/>
      <c r="AG914" s="69"/>
    </row>
    <row r="915" spans="1:33" x14ac:dyDescent="0.3">
      <c r="A915" s="67"/>
      <c r="B915" s="68" t="str">
        <f>IFERROR(VLOOKUP(TPI[[#This Row],[Código del Municipio]],[10]!Tabla2[#Data],2,FALSE),"")</f>
        <v/>
      </c>
      <c r="C915" s="69"/>
      <c r="D915" s="69"/>
      <c r="E915" s="67"/>
      <c r="F915" s="69"/>
      <c r="G915" s="67"/>
      <c r="H915" s="69"/>
      <c r="I915" s="67"/>
      <c r="J915" s="67"/>
      <c r="K915" s="68" t="str">
        <f>IFERROR(VLOOKUP(TPI[[#This Row],[Codigo del Sector]],[10]!SEC[#Data],2,FALSE),"")</f>
        <v/>
      </c>
      <c r="L915" s="69"/>
      <c r="M915" s="67"/>
      <c r="N915" s="70" t="str">
        <f>IFERROR(VLOOKUP(TPI[[#This Row],[Código del Programa]],[10]!PROG[#Data],2,FALSE),"")</f>
        <v/>
      </c>
      <c r="O915" s="67"/>
      <c r="P915" s="68" t="str">
        <f>IFERROR(VLOOKUP(TPI[[#This Row],[Codigo Producto]],[10]!PROD[#Data],2,FALSE),"")</f>
        <v/>
      </c>
      <c r="Q915" s="67"/>
      <c r="R915" s="68" t="str">
        <f>IFERROR(VLOOKUP(TPI[[#This Row],[Codigo Indicador de Producto]],[10]!IP[#Data],2,FALSE),"")</f>
        <v/>
      </c>
      <c r="S915" s="69"/>
      <c r="T915" s="69"/>
      <c r="U915" s="69"/>
      <c r="V915" s="69"/>
      <c r="W915" s="69"/>
      <c r="X915" s="67"/>
      <c r="Y915" s="67"/>
      <c r="Z915" s="67"/>
      <c r="AA915" s="67"/>
      <c r="AB915" s="67"/>
      <c r="AC915" s="71"/>
      <c r="AD915" s="71"/>
      <c r="AE915" s="71"/>
      <c r="AF915" s="71"/>
      <c r="AG915" s="69"/>
    </row>
    <row r="916" spans="1:33" x14ac:dyDescent="0.3">
      <c r="A916" s="67"/>
      <c r="B916" s="68" t="str">
        <f>IFERROR(VLOOKUP(TPI[[#This Row],[Código del Municipio]],[10]!Tabla2[#Data],2,FALSE),"")</f>
        <v/>
      </c>
      <c r="C916" s="69"/>
      <c r="D916" s="69"/>
      <c r="E916" s="67"/>
      <c r="F916" s="69"/>
      <c r="G916" s="67"/>
      <c r="H916" s="69"/>
      <c r="I916" s="67"/>
      <c r="J916" s="67"/>
      <c r="K916" s="68" t="str">
        <f>IFERROR(VLOOKUP(TPI[[#This Row],[Codigo del Sector]],[10]!SEC[#Data],2,FALSE),"")</f>
        <v/>
      </c>
      <c r="L916" s="69"/>
      <c r="M916" s="67"/>
      <c r="N916" s="70" t="str">
        <f>IFERROR(VLOOKUP(TPI[[#This Row],[Código del Programa]],[10]!PROG[#Data],2,FALSE),"")</f>
        <v/>
      </c>
      <c r="O916" s="67"/>
      <c r="P916" s="68" t="str">
        <f>IFERROR(VLOOKUP(TPI[[#This Row],[Codigo Producto]],[10]!PROD[#Data],2,FALSE),"")</f>
        <v/>
      </c>
      <c r="Q916" s="67"/>
      <c r="R916" s="68" t="str">
        <f>IFERROR(VLOOKUP(TPI[[#This Row],[Codigo Indicador de Producto]],[10]!IP[#Data],2,FALSE),"")</f>
        <v/>
      </c>
      <c r="S916" s="69"/>
      <c r="T916" s="69"/>
      <c r="U916" s="69"/>
      <c r="V916" s="69"/>
      <c r="W916" s="69"/>
      <c r="X916" s="67"/>
      <c r="Y916" s="67"/>
      <c r="Z916" s="67"/>
      <c r="AA916" s="67"/>
      <c r="AB916" s="67"/>
      <c r="AC916" s="71"/>
      <c r="AD916" s="71"/>
      <c r="AE916" s="71"/>
      <c r="AF916" s="71"/>
      <c r="AG916" s="69"/>
    </row>
    <row r="917" spans="1:33" x14ac:dyDescent="0.3">
      <c r="A917" s="67"/>
      <c r="B917" s="68" t="str">
        <f>IFERROR(VLOOKUP(TPI[[#This Row],[Código del Municipio]],[10]!Tabla2[#Data],2,FALSE),"")</f>
        <v/>
      </c>
      <c r="C917" s="69"/>
      <c r="D917" s="69"/>
      <c r="E917" s="67"/>
      <c r="F917" s="69"/>
      <c r="G917" s="67"/>
      <c r="H917" s="69"/>
      <c r="I917" s="67"/>
      <c r="J917" s="67"/>
      <c r="K917" s="68" t="str">
        <f>IFERROR(VLOOKUP(TPI[[#This Row],[Codigo del Sector]],[10]!SEC[#Data],2,FALSE),"")</f>
        <v/>
      </c>
      <c r="L917" s="69"/>
      <c r="M917" s="67"/>
      <c r="N917" s="70" t="str">
        <f>IFERROR(VLOOKUP(TPI[[#This Row],[Código del Programa]],[10]!PROG[#Data],2,FALSE),"")</f>
        <v/>
      </c>
      <c r="O917" s="67"/>
      <c r="P917" s="68" t="str">
        <f>IFERROR(VLOOKUP(TPI[[#This Row],[Codigo Producto]],[10]!PROD[#Data],2,FALSE),"")</f>
        <v/>
      </c>
      <c r="Q917" s="67"/>
      <c r="R917" s="68" t="str">
        <f>IFERROR(VLOOKUP(TPI[[#This Row],[Codigo Indicador de Producto]],[10]!IP[#Data],2,FALSE),"")</f>
        <v/>
      </c>
      <c r="S917" s="69"/>
      <c r="T917" s="69"/>
      <c r="U917" s="69"/>
      <c r="V917" s="69"/>
      <c r="W917" s="69"/>
      <c r="X917" s="67"/>
      <c r="Y917" s="67"/>
      <c r="Z917" s="67"/>
      <c r="AA917" s="67"/>
      <c r="AB917" s="67"/>
      <c r="AC917" s="71"/>
      <c r="AD917" s="71"/>
      <c r="AE917" s="71"/>
      <c r="AF917" s="71"/>
      <c r="AG917" s="69"/>
    </row>
    <row r="918" spans="1:33" x14ac:dyDescent="0.3">
      <c r="A918" s="67"/>
      <c r="B918" s="68" t="str">
        <f>IFERROR(VLOOKUP(TPI[[#This Row],[Código del Municipio]],[10]!Tabla2[#Data],2,FALSE),"")</f>
        <v/>
      </c>
      <c r="C918" s="69"/>
      <c r="D918" s="69"/>
      <c r="E918" s="67"/>
      <c r="F918" s="69"/>
      <c r="G918" s="67"/>
      <c r="H918" s="69"/>
      <c r="I918" s="67"/>
      <c r="J918" s="67"/>
      <c r="K918" s="68" t="str">
        <f>IFERROR(VLOOKUP(TPI[[#This Row],[Codigo del Sector]],[10]!SEC[#Data],2,FALSE),"")</f>
        <v/>
      </c>
      <c r="L918" s="69"/>
      <c r="M918" s="67"/>
      <c r="N918" s="70" t="str">
        <f>IFERROR(VLOOKUP(TPI[[#This Row],[Código del Programa]],[10]!PROG[#Data],2,FALSE),"")</f>
        <v/>
      </c>
      <c r="O918" s="67"/>
      <c r="P918" s="68" t="str">
        <f>IFERROR(VLOOKUP(TPI[[#This Row],[Codigo Producto]],[10]!PROD[#Data],2,FALSE),"")</f>
        <v/>
      </c>
      <c r="Q918" s="67"/>
      <c r="R918" s="68" t="str">
        <f>IFERROR(VLOOKUP(TPI[[#This Row],[Codigo Indicador de Producto]],[10]!IP[#Data],2,FALSE),"")</f>
        <v/>
      </c>
      <c r="S918" s="69"/>
      <c r="T918" s="69"/>
      <c r="U918" s="69"/>
      <c r="V918" s="69"/>
      <c r="W918" s="69"/>
      <c r="X918" s="67"/>
      <c r="Y918" s="67"/>
      <c r="Z918" s="67"/>
      <c r="AA918" s="67"/>
      <c r="AB918" s="67"/>
      <c r="AC918" s="71"/>
      <c r="AD918" s="71"/>
      <c r="AE918" s="71"/>
      <c r="AF918" s="71"/>
      <c r="AG918" s="69"/>
    </row>
    <row r="919" spans="1:33" x14ac:dyDescent="0.3">
      <c r="A919" s="67"/>
      <c r="B919" s="68" t="str">
        <f>IFERROR(VLOOKUP(TPI[[#This Row],[Código del Municipio]],[10]!Tabla2[#Data],2,FALSE),"")</f>
        <v/>
      </c>
      <c r="C919" s="69"/>
      <c r="D919" s="69"/>
      <c r="E919" s="67"/>
      <c r="F919" s="69"/>
      <c r="G919" s="67"/>
      <c r="H919" s="69"/>
      <c r="I919" s="67"/>
      <c r="J919" s="67"/>
      <c r="K919" s="68" t="str">
        <f>IFERROR(VLOOKUP(TPI[[#This Row],[Codigo del Sector]],[10]!SEC[#Data],2,FALSE),"")</f>
        <v/>
      </c>
      <c r="L919" s="69"/>
      <c r="M919" s="67"/>
      <c r="N919" s="70" t="str">
        <f>IFERROR(VLOOKUP(TPI[[#This Row],[Código del Programa]],[10]!PROG[#Data],2,FALSE),"")</f>
        <v/>
      </c>
      <c r="O919" s="67"/>
      <c r="P919" s="68" t="str">
        <f>IFERROR(VLOOKUP(TPI[[#This Row],[Codigo Producto]],[10]!PROD[#Data],2,FALSE),"")</f>
        <v/>
      </c>
      <c r="Q919" s="67"/>
      <c r="R919" s="68" t="str">
        <f>IFERROR(VLOOKUP(TPI[[#This Row],[Codigo Indicador de Producto]],[10]!IP[#Data],2,FALSE),"")</f>
        <v/>
      </c>
      <c r="S919" s="69"/>
      <c r="T919" s="69"/>
      <c r="U919" s="69"/>
      <c r="V919" s="69"/>
      <c r="W919" s="69"/>
      <c r="X919" s="67"/>
      <c r="Y919" s="67"/>
      <c r="Z919" s="67"/>
      <c r="AA919" s="67"/>
      <c r="AB919" s="67"/>
      <c r="AC919" s="71"/>
      <c r="AD919" s="71"/>
      <c r="AE919" s="71"/>
      <c r="AF919" s="71"/>
      <c r="AG919" s="69"/>
    </row>
    <row r="920" spans="1:33" x14ac:dyDescent="0.3">
      <c r="A920" s="67"/>
      <c r="B920" s="68" t="str">
        <f>IFERROR(VLOOKUP(TPI[[#This Row],[Código del Municipio]],[10]!Tabla2[#Data],2,FALSE),"")</f>
        <v/>
      </c>
      <c r="C920" s="69"/>
      <c r="D920" s="69"/>
      <c r="E920" s="67"/>
      <c r="F920" s="69"/>
      <c r="G920" s="67"/>
      <c r="H920" s="69"/>
      <c r="I920" s="67"/>
      <c r="J920" s="67"/>
      <c r="K920" s="68" t="str">
        <f>IFERROR(VLOOKUP(TPI[[#This Row],[Codigo del Sector]],[10]!SEC[#Data],2,FALSE),"")</f>
        <v/>
      </c>
      <c r="L920" s="69"/>
      <c r="M920" s="67"/>
      <c r="N920" s="70" t="str">
        <f>IFERROR(VLOOKUP(TPI[[#This Row],[Código del Programa]],[10]!PROG[#Data],2,FALSE),"")</f>
        <v/>
      </c>
      <c r="O920" s="67"/>
      <c r="P920" s="68" t="str">
        <f>IFERROR(VLOOKUP(TPI[[#This Row],[Codigo Producto]],[10]!PROD[#Data],2,FALSE),"")</f>
        <v/>
      </c>
      <c r="Q920" s="67"/>
      <c r="R920" s="68" t="str">
        <f>IFERROR(VLOOKUP(TPI[[#This Row],[Codigo Indicador de Producto]],[10]!IP[#Data],2,FALSE),"")</f>
        <v/>
      </c>
      <c r="S920" s="69"/>
      <c r="T920" s="69"/>
      <c r="U920" s="69"/>
      <c r="V920" s="69"/>
      <c r="W920" s="69"/>
      <c r="X920" s="67"/>
      <c r="Y920" s="67"/>
      <c r="Z920" s="67"/>
      <c r="AA920" s="67"/>
      <c r="AB920" s="67"/>
      <c r="AC920" s="71"/>
      <c r="AD920" s="71"/>
      <c r="AE920" s="71"/>
      <c r="AF920" s="71"/>
      <c r="AG920" s="69"/>
    </row>
    <row r="921" spans="1:33" x14ac:dyDescent="0.3">
      <c r="A921" s="67"/>
      <c r="B921" s="68" t="str">
        <f>IFERROR(VLOOKUP(TPI[[#This Row],[Código del Municipio]],[10]!Tabla2[#Data],2,FALSE),"")</f>
        <v/>
      </c>
      <c r="C921" s="69"/>
      <c r="D921" s="69"/>
      <c r="E921" s="67"/>
      <c r="F921" s="69"/>
      <c r="G921" s="67"/>
      <c r="H921" s="69"/>
      <c r="I921" s="67"/>
      <c r="J921" s="67"/>
      <c r="K921" s="68" t="str">
        <f>IFERROR(VLOOKUP(TPI[[#This Row],[Codigo del Sector]],[10]!SEC[#Data],2,FALSE),"")</f>
        <v/>
      </c>
      <c r="L921" s="69"/>
      <c r="M921" s="67"/>
      <c r="N921" s="70" t="str">
        <f>IFERROR(VLOOKUP(TPI[[#This Row],[Código del Programa]],[10]!PROG[#Data],2,FALSE),"")</f>
        <v/>
      </c>
      <c r="O921" s="67"/>
      <c r="P921" s="68" t="str">
        <f>IFERROR(VLOOKUP(TPI[[#This Row],[Codigo Producto]],[10]!PROD[#Data],2,FALSE),"")</f>
        <v/>
      </c>
      <c r="Q921" s="67"/>
      <c r="R921" s="68" t="str">
        <f>IFERROR(VLOOKUP(TPI[[#This Row],[Codigo Indicador de Producto]],[10]!IP[#Data],2,FALSE),"")</f>
        <v/>
      </c>
      <c r="S921" s="69"/>
      <c r="T921" s="69"/>
      <c r="U921" s="69"/>
      <c r="V921" s="69"/>
      <c r="W921" s="69"/>
      <c r="X921" s="67"/>
      <c r="Y921" s="67"/>
      <c r="Z921" s="67"/>
      <c r="AA921" s="67"/>
      <c r="AB921" s="67"/>
      <c r="AC921" s="71"/>
      <c r="AD921" s="71"/>
      <c r="AE921" s="71"/>
      <c r="AF921" s="71"/>
      <c r="AG921" s="69"/>
    </row>
    <row r="922" spans="1:33" x14ac:dyDescent="0.3">
      <c r="A922" s="67"/>
      <c r="B922" s="68" t="str">
        <f>IFERROR(VLOOKUP(TPI[[#This Row],[Código del Municipio]],[10]!Tabla2[#Data],2,FALSE),"")</f>
        <v/>
      </c>
      <c r="C922" s="69"/>
      <c r="D922" s="69"/>
      <c r="E922" s="67"/>
      <c r="F922" s="69"/>
      <c r="G922" s="67"/>
      <c r="H922" s="69"/>
      <c r="I922" s="67"/>
      <c r="J922" s="67"/>
      <c r="K922" s="68" t="str">
        <f>IFERROR(VLOOKUP(TPI[[#This Row],[Codigo del Sector]],[10]!SEC[#Data],2,FALSE),"")</f>
        <v/>
      </c>
      <c r="L922" s="69"/>
      <c r="M922" s="67"/>
      <c r="N922" s="70" t="str">
        <f>IFERROR(VLOOKUP(TPI[[#This Row],[Código del Programa]],[10]!PROG[#Data],2,FALSE),"")</f>
        <v/>
      </c>
      <c r="O922" s="67"/>
      <c r="P922" s="68" t="str">
        <f>IFERROR(VLOOKUP(TPI[[#This Row],[Codigo Producto]],[10]!PROD[#Data],2,FALSE),"")</f>
        <v/>
      </c>
      <c r="Q922" s="67"/>
      <c r="R922" s="68" t="str">
        <f>IFERROR(VLOOKUP(TPI[[#This Row],[Codigo Indicador de Producto]],[10]!IP[#Data],2,FALSE),"")</f>
        <v/>
      </c>
      <c r="S922" s="69"/>
      <c r="T922" s="69"/>
      <c r="U922" s="69"/>
      <c r="V922" s="69"/>
      <c r="W922" s="69"/>
      <c r="X922" s="67"/>
      <c r="Y922" s="67"/>
      <c r="Z922" s="67"/>
      <c r="AA922" s="67"/>
      <c r="AB922" s="67"/>
      <c r="AC922" s="71"/>
      <c r="AD922" s="71"/>
      <c r="AE922" s="71"/>
      <c r="AF922" s="71"/>
      <c r="AG922" s="69"/>
    </row>
    <row r="923" spans="1:33" x14ac:dyDescent="0.3">
      <c r="A923" s="67"/>
      <c r="B923" s="68" t="str">
        <f>IFERROR(VLOOKUP(TPI[[#This Row],[Código del Municipio]],[10]!Tabla2[#Data],2,FALSE),"")</f>
        <v/>
      </c>
      <c r="C923" s="69"/>
      <c r="D923" s="69"/>
      <c r="E923" s="67"/>
      <c r="F923" s="69"/>
      <c r="G923" s="67"/>
      <c r="H923" s="69"/>
      <c r="I923" s="67"/>
      <c r="J923" s="67"/>
      <c r="K923" s="68" t="str">
        <f>IFERROR(VLOOKUP(TPI[[#This Row],[Codigo del Sector]],[10]!SEC[#Data],2,FALSE),"")</f>
        <v/>
      </c>
      <c r="L923" s="69"/>
      <c r="M923" s="67"/>
      <c r="N923" s="70" t="str">
        <f>IFERROR(VLOOKUP(TPI[[#This Row],[Código del Programa]],[10]!PROG[#Data],2,FALSE),"")</f>
        <v/>
      </c>
      <c r="O923" s="67"/>
      <c r="P923" s="68" t="str">
        <f>IFERROR(VLOOKUP(TPI[[#This Row],[Codigo Producto]],[10]!PROD[#Data],2,FALSE),"")</f>
        <v/>
      </c>
      <c r="Q923" s="67"/>
      <c r="R923" s="68" t="str">
        <f>IFERROR(VLOOKUP(TPI[[#This Row],[Codigo Indicador de Producto]],[10]!IP[#Data],2,FALSE),"")</f>
        <v/>
      </c>
      <c r="S923" s="69"/>
      <c r="T923" s="69"/>
      <c r="U923" s="69"/>
      <c r="V923" s="69"/>
      <c r="W923" s="69"/>
      <c r="X923" s="67"/>
      <c r="Y923" s="67"/>
      <c r="Z923" s="67"/>
      <c r="AA923" s="67"/>
      <c r="AB923" s="67"/>
      <c r="AC923" s="71"/>
      <c r="AD923" s="71"/>
      <c r="AE923" s="71"/>
      <c r="AF923" s="71"/>
      <c r="AG923" s="69"/>
    </row>
    <row r="924" spans="1:33" x14ac:dyDescent="0.3">
      <c r="A924" s="67"/>
      <c r="B924" s="68" t="str">
        <f>IFERROR(VLOOKUP(TPI[[#This Row],[Código del Municipio]],[10]!Tabla2[#Data],2,FALSE),"")</f>
        <v/>
      </c>
      <c r="C924" s="69"/>
      <c r="D924" s="69"/>
      <c r="E924" s="67"/>
      <c r="F924" s="69"/>
      <c r="G924" s="67"/>
      <c r="H924" s="69"/>
      <c r="I924" s="67"/>
      <c r="J924" s="67"/>
      <c r="K924" s="68" t="str">
        <f>IFERROR(VLOOKUP(TPI[[#This Row],[Codigo del Sector]],[10]!SEC[#Data],2,FALSE),"")</f>
        <v/>
      </c>
      <c r="L924" s="69"/>
      <c r="M924" s="67"/>
      <c r="N924" s="70" t="str">
        <f>IFERROR(VLOOKUP(TPI[[#This Row],[Código del Programa]],[10]!PROG[#Data],2,FALSE),"")</f>
        <v/>
      </c>
      <c r="O924" s="67"/>
      <c r="P924" s="68" t="str">
        <f>IFERROR(VLOOKUP(TPI[[#This Row],[Codigo Producto]],[10]!PROD[#Data],2,FALSE),"")</f>
        <v/>
      </c>
      <c r="Q924" s="67"/>
      <c r="R924" s="68" t="str">
        <f>IFERROR(VLOOKUP(TPI[[#This Row],[Codigo Indicador de Producto]],[10]!IP[#Data],2,FALSE),"")</f>
        <v/>
      </c>
      <c r="S924" s="69"/>
      <c r="T924" s="69"/>
      <c r="U924" s="69"/>
      <c r="V924" s="69"/>
      <c r="W924" s="69"/>
      <c r="X924" s="67"/>
      <c r="Y924" s="67"/>
      <c r="Z924" s="67"/>
      <c r="AA924" s="67"/>
      <c r="AB924" s="67"/>
      <c r="AC924" s="71"/>
      <c r="AD924" s="71"/>
      <c r="AE924" s="71"/>
      <c r="AF924" s="71"/>
      <c r="AG924" s="69"/>
    </row>
    <row r="925" spans="1:33" x14ac:dyDescent="0.3">
      <c r="A925" s="67"/>
      <c r="B925" s="68" t="str">
        <f>IFERROR(VLOOKUP(TPI[[#This Row],[Código del Municipio]],[10]!Tabla2[#Data],2,FALSE),"")</f>
        <v/>
      </c>
      <c r="C925" s="69"/>
      <c r="D925" s="69"/>
      <c r="E925" s="67"/>
      <c r="F925" s="69"/>
      <c r="G925" s="67"/>
      <c r="H925" s="69"/>
      <c r="I925" s="67"/>
      <c r="J925" s="67"/>
      <c r="K925" s="68" t="str">
        <f>IFERROR(VLOOKUP(TPI[[#This Row],[Codigo del Sector]],[10]!SEC[#Data],2,FALSE),"")</f>
        <v/>
      </c>
      <c r="L925" s="69"/>
      <c r="M925" s="67"/>
      <c r="N925" s="70" t="str">
        <f>IFERROR(VLOOKUP(TPI[[#This Row],[Código del Programa]],[10]!PROG[#Data],2,FALSE),"")</f>
        <v/>
      </c>
      <c r="O925" s="67"/>
      <c r="P925" s="68" t="str">
        <f>IFERROR(VLOOKUP(TPI[[#This Row],[Codigo Producto]],[10]!PROD[#Data],2,FALSE),"")</f>
        <v/>
      </c>
      <c r="Q925" s="67"/>
      <c r="R925" s="68" t="str">
        <f>IFERROR(VLOOKUP(TPI[[#This Row],[Codigo Indicador de Producto]],[10]!IP[#Data],2,FALSE),"")</f>
        <v/>
      </c>
      <c r="S925" s="69"/>
      <c r="T925" s="69"/>
      <c r="U925" s="69"/>
      <c r="V925" s="69"/>
      <c r="W925" s="69"/>
      <c r="X925" s="67"/>
      <c r="Y925" s="67"/>
      <c r="Z925" s="67"/>
      <c r="AA925" s="67"/>
      <c r="AB925" s="67"/>
      <c r="AC925" s="71"/>
      <c r="AD925" s="71"/>
      <c r="AE925" s="71"/>
      <c r="AF925" s="71"/>
      <c r="AG925" s="69"/>
    </row>
    <row r="926" spans="1:33" x14ac:dyDescent="0.3">
      <c r="A926" s="67"/>
      <c r="B926" s="68" t="str">
        <f>IFERROR(VLOOKUP(TPI[[#This Row],[Código del Municipio]],[10]!Tabla2[#Data],2,FALSE),"")</f>
        <v/>
      </c>
      <c r="C926" s="69"/>
      <c r="D926" s="69"/>
      <c r="E926" s="67"/>
      <c r="F926" s="69"/>
      <c r="G926" s="67"/>
      <c r="H926" s="69"/>
      <c r="I926" s="67"/>
      <c r="J926" s="67"/>
      <c r="K926" s="68" t="str">
        <f>IFERROR(VLOOKUP(TPI[[#This Row],[Codigo del Sector]],[10]!SEC[#Data],2,FALSE),"")</f>
        <v/>
      </c>
      <c r="L926" s="69"/>
      <c r="M926" s="67"/>
      <c r="N926" s="70" t="str">
        <f>IFERROR(VLOOKUP(TPI[[#This Row],[Código del Programa]],[10]!PROG[#Data],2,FALSE),"")</f>
        <v/>
      </c>
      <c r="O926" s="67"/>
      <c r="P926" s="68" t="str">
        <f>IFERROR(VLOOKUP(TPI[[#This Row],[Codigo Producto]],[10]!PROD[#Data],2,FALSE),"")</f>
        <v/>
      </c>
      <c r="Q926" s="67"/>
      <c r="R926" s="68" t="str">
        <f>IFERROR(VLOOKUP(TPI[[#This Row],[Codigo Indicador de Producto]],[10]!IP[#Data],2,FALSE),"")</f>
        <v/>
      </c>
      <c r="S926" s="69"/>
      <c r="T926" s="69"/>
      <c r="U926" s="69"/>
      <c r="V926" s="69"/>
      <c r="W926" s="69"/>
      <c r="X926" s="67"/>
      <c r="Y926" s="67"/>
      <c r="Z926" s="67"/>
      <c r="AA926" s="67"/>
      <c r="AB926" s="67"/>
      <c r="AC926" s="71"/>
      <c r="AD926" s="71"/>
      <c r="AE926" s="71"/>
      <c r="AF926" s="71"/>
      <c r="AG926" s="69"/>
    </row>
    <row r="927" spans="1:33" x14ac:dyDescent="0.3">
      <c r="A927" s="67"/>
      <c r="B927" s="68" t="str">
        <f>IFERROR(VLOOKUP(TPI[[#This Row],[Código del Municipio]],[10]!Tabla2[#Data],2,FALSE),"")</f>
        <v/>
      </c>
      <c r="C927" s="69"/>
      <c r="D927" s="69"/>
      <c r="E927" s="67"/>
      <c r="F927" s="69"/>
      <c r="G927" s="67"/>
      <c r="H927" s="69"/>
      <c r="I927" s="67"/>
      <c r="J927" s="67"/>
      <c r="K927" s="68" t="str">
        <f>IFERROR(VLOOKUP(TPI[[#This Row],[Codigo del Sector]],[10]!SEC[#Data],2,FALSE),"")</f>
        <v/>
      </c>
      <c r="L927" s="69"/>
      <c r="M927" s="67"/>
      <c r="N927" s="70" t="str">
        <f>IFERROR(VLOOKUP(TPI[[#This Row],[Código del Programa]],[10]!PROG[#Data],2,FALSE),"")</f>
        <v/>
      </c>
      <c r="O927" s="67"/>
      <c r="P927" s="68" t="str">
        <f>IFERROR(VLOOKUP(TPI[[#This Row],[Codigo Producto]],[10]!PROD[#Data],2,FALSE),"")</f>
        <v/>
      </c>
      <c r="Q927" s="67"/>
      <c r="R927" s="68" t="str">
        <f>IFERROR(VLOOKUP(TPI[[#This Row],[Codigo Indicador de Producto]],[10]!IP[#Data],2,FALSE),"")</f>
        <v/>
      </c>
      <c r="S927" s="69"/>
      <c r="T927" s="69"/>
      <c r="U927" s="69"/>
      <c r="V927" s="69"/>
      <c r="W927" s="69"/>
      <c r="X927" s="67"/>
      <c r="Y927" s="67"/>
      <c r="Z927" s="67"/>
      <c r="AA927" s="67"/>
      <c r="AB927" s="67"/>
      <c r="AC927" s="71"/>
      <c r="AD927" s="71"/>
      <c r="AE927" s="71"/>
      <c r="AF927" s="71"/>
      <c r="AG927" s="69"/>
    </row>
    <row r="928" spans="1:33" x14ac:dyDescent="0.3">
      <c r="A928" s="67"/>
      <c r="B928" s="68" t="str">
        <f>IFERROR(VLOOKUP(TPI[[#This Row],[Código del Municipio]],[10]!Tabla2[#Data],2,FALSE),"")</f>
        <v/>
      </c>
      <c r="C928" s="69"/>
      <c r="D928" s="69"/>
      <c r="E928" s="67"/>
      <c r="F928" s="69"/>
      <c r="G928" s="67"/>
      <c r="H928" s="69"/>
      <c r="I928" s="67"/>
      <c r="J928" s="67"/>
      <c r="K928" s="68" t="str">
        <f>IFERROR(VLOOKUP(TPI[[#This Row],[Codigo del Sector]],[10]!SEC[#Data],2,FALSE),"")</f>
        <v/>
      </c>
      <c r="L928" s="69"/>
      <c r="M928" s="67"/>
      <c r="N928" s="70" t="str">
        <f>IFERROR(VLOOKUP(TPI[[#This Row],[Código del Programa]],[10]!PROG[#Data],2,FALSE),"")</f>
        <v/>
      </c>
      <c r="O928" s="67"/>
      <c r="P928" s="68" t="str">
        <f>IFERROR(VLOOKUP(TPI[[#This Row],[Codigo Producto]],[10]!PROD[#Data],2,FALSE),"")</f>
        <v/>
      </c>
      <c r="Q928" s="67"/>
      <c r="R928" s="68" t="str">
        <f>IFERROR(VLOOKUP(TPI[[#This Row],[Codigo Indicador de Producto]],[10]!IP[#Data],2,FALSE),"")</f>
        <v/>
      </c>
      <c r="S928" s="69"/>
      <c r="T928" s="69"/>
      <c r="U928" s="69"/>
      <c r="V928" s="69"/>
      <c r="W928" s="69"/>
      <c r="X928" s="67"/>
      <c r="Y928" s="67"/>
      <c r="Z928" s="67"/>
      <c r="AA928" s="67"/>
      <c r="AB928" s="67"/>
      <c r="AC928" s="71"/>
      <c r="AD928" s="71"/>
      <c r="AE928" s="71"/>
      <c r="AF928" s="71"/>
      <c r="AG928" s="69"/>
    </row>
    <row r="929" spans="1:33" x14ac:dyDescent="0.3">
      <c r="A929" s="67"/>
      <c r="B929" s="68" t="str">
        <f>IFERROR(VLOOKUP(TPI[[#This Row],[Código del Municipio]],[10]!Tabla2[#Data],2,FALSE),"")</f>
        <v/>
      </c>
      <c r="C929" s="69"/>
      <c r="D929" s="69"/>
      <c r="E929" s="67"/>
      <c r="F929" s="69"/>
      <c r="G929" s="67"/>
      <c r="H929" s="69"/>
      <c r="I929" s="67"/>
      <c r="J929" s="67"/>
      <c r="K929" s="68" t="str">
        <f>IFERROR(VLOOKUP(TPI[[#This Row],[Codigo del Sector]],[10]!SEC[#Data],2,FALSE),"")</f>
        <v/>
      </c>
      <c r="L929" s="69"/>
      <c r="M929" s="67"/>
      <c r="N929" s="70" t="str">
        <f>IFERROR(VLOOKUP(TPI[[#This Row],[Código del Programa]],[10]!PROG[#Data],2,FALSE),"")</f>
        <v/>
      </c>
      <c r="O929" s="67"/>
      <c r="P929" s="68" t="str">
        <f>IFERROR(VLOOKUP(TPI[[#This Row],[Codigo Producto]],[10]!PROD[#Data],2,FALSE),"")</f>
        <v/>
      </c>
      <c r="Q929" s="67"/>
      <c r="R929" s="68" t="str">
        <f>IFERROR(VLOOKUP(TPI[[#This Row],[Codigo Indicador de Producto]],[10]!IP[#Data],2,FALSE),"")</f>
        <v/>
      </c>
      <c r="S929" s="69"/>
      <c r="T929" s="69"/>
      <c r="U929" s="69"/>
      <c r="V929" s="69"/>
      <c r="W929" s="69"/>
      <c r="X929" s="67"/>
      <c r="Y929" s="67"/>
      <c r="Z929" s="67"/>
      <c r="AA929" s="67"/>
      <c r="AB929" s="67"/>
      <c r="AC929" s="71"/>
      <c r="AD929" s="71"/>
      <c r="AE929" s="71"/>
      <c r="AF929" s="71"/>
      <c r="AG929" s="69"/>
    </row>
    <row r="930" spans="1:33" x14ac:dyDescent="0.3">
      <c r="A930" s="67"/>
      <c r="B930" s="68" t="str">
        <f>IFERROR(VLOOKUP(TPI[[#This Row],[Código del Municipio]],[10]!Tabla2[#Data],2,FALSE),"")</f>
        <v/>
      </c>
      <c r="C930" s="69"/>
      <c r="D930" s="69"/>
      <c r="E930" s="67"/>
      <c r="F930" s="69"/>
      <c r="G930" s="67"/>
      <c r="H930" s="69"/>
      <c r="I930" s="67"/>
      <c r="J930" s="67"/>
      <c r="K930" s="68" t="str">
        <f>IFERROR(VLOOKUP(TPI[[#This Row],[Codigo del Sector]],[10]!SEC[#Data],2,FALSE),"")</f>
        <v/>
      </c>
      <c r="L930" s="69"/>
      <c r="M930" s="67"/>
      <c r="N930" s="70" t="str">
        <f>IFERROR(VLOOKUP(TPI[[#This Row],[Código del Programa]],[10]!PROG[#Data],2,FALSE),"")</f>
        <v/>
      </c>
      <c r="O930" s="67"/>
      <c r="P930" s="68" t="str">
        <f>IFERROR(VLOOKUP(TPI[[#This Row],[Codigo Producto]],[10]!PROD[#Data],2,FALSE),"")</f>
        <v/>
      </c>
      <c r="Q930" s="67"/>
      <c r="R930" s="68" t="str">
        <f>IFERROR(VLOOKUP(TPI[[#This Row],[Codigo Indicador de Producto]],[10]!IP[#Data],2,FALSE),"")</f>
        <v/>
      </c>
      <c r="S930" s="69"/>
      <c r="T930" s="69"/>
      <c r="U930" s="69"/>
      <c r="V930" s="69"/>
      <c r="W930" s="69"/>
      <c r="X930" s="67"/>
      <c r="Y930" s="67"/>
      <c r="Z930" s="67"/>
      <c r="AA930" s="67"/>
      <c r="AB930" s="67"/>
      <c r="AC930" s="71"/>
      <c r="AD930" s="71"/>
      <c r="AE930" s="71"/>
      <c r="AF930" s="71"/>
      <c r="AG930" s="69"/>
    </row>
    <row r="931" spans="1:33" x14ac:dyDescent="0.3">
      <c r="A931" s="67"/>
      <c r="B931" s="68" t="str">
        <f>IFERROR(VLOOKUP(TPI[[#This Row],[Código del Municipio]],[10]!Tabla2[#Data],2,FALSE),"")</f>
        <v/>
      </c>
      <c r="C931" s="69"/>
      <c r="D931" s="69"/>
      <c r="E931" s="67"/>
      <c r="F931" s="69"/>
      <c r="G931" s="67"/>
      <c r="H931" s="69"/>
      <c r="I931" s="67"/>
      <c r="J931" s="67"/>
      <c r="K931" s="68" t="str">
        <f>IFERROR(VLOOKUP(TPI[[#This Row],[Codigo del Sector]],[10]!SEC[#Data],2,FALSE),"")</f>
        <v/>
      </c>
      <c r="L931" s="69"/>
      <c r="M931" s="67"/>
      <c r="N931" s="70" t="str">
        <f>IFERROR(VLOOKUP(TPI[[#This Row],[Código del Programa]],[10]!PROG[#Data],2,FALSE),"")</f>
        <v/>
      </c>
      <c r="O931" s="67"/>
      <c r="P931" s="68" t="str">
        <f>IFERROR(VLOOKUP(TPI[[#This Row],[Codigo Producto]],[10]!PROD[#Data],2,FALSE),"")</f>
        <v/>
      </c>
      <c r="Q931" s="67"/>
      <c r="R931" s="68" t="str">
        <f>IFERROR(VLOOKUP(TPI[[#This Row],[Codigo Indicador de Producto]],[10]!IP[#Data],2,FALSE),"")</f>
        <v/>
      </c>
      <c r="S931" s="69"/>
      <c r="T931" s="69"/>
      <c r="U931" s="69"/>
      <c r="V931" s="69"/>
      <c r="W931" s="69"/>
      <c r="X931" s="67"/>
      <c r="Y931" s="67"/>
      <c r="Z931" s="67"/>
      <c r="AA931" s="67"/>
      <c r="AB931" s="67"/>
      <c r="AC931" s="71"/>
      <c r="AD931" s="71"/>
      <c r="AE931" s="71"/>
      <c r="AF931" s="71"/>
      <c r="AG931" s="69"/>
    </row>
    <row r="932" spans="1:33" x14ac:dyDescent="0.3">
      <c r="A932" s="67"/>
      <c r="B932" s="68" t="str">
        <f>IFERROR(VLOOKUP(TPI[[#This Row],[Código del Municipio]],[10]!Tabla2[#Data],2,FALSE),"")</f>
        <v/>
      </c>
      <c r="C932" s="69"/>
      <c r="D932" s="69"/>
      <c r="E932" s="67"/>
      <c r="F932" s="69"/>
      <c r="G932" s="67"/>
      <c r="H932" s="69"/>
      <c r="I932" s="67"/>
      <c r="J932" s="67"/>
      <c r="K932" s="68" t="str">
        <f>IFERROR(VLOOKUP(TPI[[#This Row],[Codigo del Sector]],[10]!SEC[#Data],2,FALSE),"")</f>
        <v/>
      </c>
      <c r="L932" s="69"/>
      <c r="M932" s="67"/>
      <c r="N932" s="70" t="str">
        <f>IFERROR(VLOOKUP(TPI[[#This Row],[Código del Programa]],[10]!PROG[#Data],2,FALSE),"")</f>
        <v/>
      </c>
      <c r="O932" s="67"/>
      <c r="P932" s="68" t="str">
        <f>IFERROR(VLOOKUP(TPI[[#This Row],[Codigo Producto]],[10]!PROD[#Data],2,FALSE),"")</f>
        <v/>
      </c>
      <c r="Q932" s="67"/>
      <c r="R932" s="68" t="str">
        <f>IFERROR(VLOOKUP(TPI[[#This Row],[Codigo Indicador de Producto]],[10]!IP[#Data],2,FALSE),"")</f>
        <v/>
      </c>
      <c r="S932" s="69"/>
      <c r="T932" s="69"/>
      <c r="U932" s="69"/>
      <c r="V932" s="69"/>
      <c r="W932" s="69"/>
      <c r="X932" s="67"/>
      <c r="Y932" s="67"/>
      <c r="Z932" s="67"/>
      <c r="AA932" s="67"/>
      <c r="AB932" s="67"/>
      <c r="AC932" s="71"/>
      <c r="AD932" s="71"/>
      <c r="AE932" s="71"/>
      <c r="AF932" s="71"/>
      <c r="AG932" s="69"/>
    </row>
    <row r="933" spans="1:33" x14ac:dyDescent="0.3">
      <c r="A933" s="67"/>
      <c r="B933" s="68" t="str">
        <f>IFERROR(VLOOKUP(TPI[[#This Row],[Código del Municipio]],[10]!Tabla2[#Data],2,FALSE),"")</f>
        <v/>
      </c>
      <c r="C933" s="69"/>
      <c r="D933" s="69"/>
      <c r="E933" s="67"/>
      <c r="F933" s="69"/>
      <c r="G933" s="67"/>
      <c r="H933" s="69"/>
      <c r="I933" s="67"/>
      <c r="J933" s="67"/>
      <c r="K933" s="68" t="str">
        <f>IFERROR(VLOOKUP(TPI[[#This Row],[Codigo del Sector]],[10]!SEC[#Data],2,FALSE),"")</f>
        <v/>
      </c>
      <c r="L933" s="69"/>
      <c r="M933" s="67"/>
      <c r="N933" s="70" t="str">
        <f>IFERROR(VLOOKUP(TPI[[#This Row],[Código del Programa]],[10]!PROG[#Data],2,FALSE),"")</f>
        <v/>
      </c>
      <c r="O933" s="67"/>
      <c r="P933" s="68" t="str">
        <f>IFERROR(VLOOKUP(TPI[[#This Row],[Codigo Producto]],[10]!PROD[#Data],2,FALSE),"")</f>
        <v/>
      </c>
      <c r="Q933" s="67"/>
      <c r="R933" s="68" t="str">
        <f>IFERROR(VLOOKUP(TPI[[#This Row],[Codigo Indicador de Producto]],[10]!IP[#Data],2,FALSE),"")</f>
        <v/>
      </c>
      <c r="S933" s="69"/>
      <c r="T933" s="69"/>
      <c r="U933" s="69"/>
      <c r="V933" s="69"/>
      <c r="W933" s="69"/>
      <c r="X933" s="67"/>
      <c r="Y933" s="67"/>
      <c r="Z933" s="67"/>
      <c r="AA933" s="67"/>
      <c r="AB933" s="67"/>
      <c r="AC933" s="71"/>
      <c r="AD933" s="71"/>
      <c r="AE933" s="71"/>
      <c r="AF933" s="71"/>
      <c r="AG933" s="69"/>
    </row>
    <row r="934" spans="1:33" x14ac:dyDescent="0.3">
      <c r="A934" s="67"/>
      <c r="B934" s="68" t="str">
        <f>IFERROR(VLOOKUP(TPI[[#This Row],[Código del Municipio]],[10]!Tabla2[#Data],2,FALSE),"")</f>
        <v/>
      </c>
      <c r="C934" s="69"/>
      <c r="D934" s="69"/>
      <c r="E934" s="67"/>
      <c r="F934" s="69"/>
      <c r="G934" s="67"/>
      <c r="H934" s="69"/>
      <c r="I934" s="67"/>
      <c r="J934" s="67"/>
      <c r="K934" s="68" t="str">
        <f>IFERROR(VLOOKUP(TPI[[#This Row],[Codigo del Sector]],[10]!SEC[#Data],2,FALSE),"")</f>
        <v/>
      </c>
      <c r="L934" s="69"/>
      <c r="M934" s="67"/>
      <c r="N934" s="70" t="str">
        <f>IFERROR(VLOOKUP(TPI[[#This Row],[Código del Programa]],[10]!PROG[#Data],2,FALSE),"")</f>
        <v/>
      </c>
      <c r="O934" s="67"/>
      <c r="P934" s="68" t="str">
        <f>IFERROR(VLOOKUP(TPI[[#This Row],[Codigo Producto]],[10]!PROD[#Data],2,FALSE),"")</f>
        <v/>
      </c>
      <c r="Q934" s="67"/>
      <c r="R934" s="68" t="str">
        <f>IFERROR(VLOOKUP(TPI[[#This Row],[Codigo Indicador de Producto]],[10]!IP[#Data],2,FALSE),"")</f>
        <v/>
      </c>
      <c r="S934" s="69"/>
      <c r="T934" s="69"/>
      <c r="U934" s="69"/>
      <c r="V934" s="69"/>
      <c r="W934" s="69"/>
      <c r="X934" s="67"/>
      <c r="Y934" s="67"/>
      <c r="Z934" s="67"/>
      <c r="AA934" s="67"/>
      <c r="AB934" s="67"/>
      <c r="AC934" s="71"/>
      <c r="AD934" s="71"/>
      <c r="AE934" s="71"/>
      <c r="AF934" s="71"/>
      <c r="AG934" s="69"/>
    </row>
    <row r="935" spans="1:33" x14ac:dyDescent="0.3">
      <c r="A935" s="67"/>
      <c r="B935" s="68" t="str">
        <f>IFERROR(VLOOKUP(TPI[[#This Row],[Código del Municipio]],[10]!Tabla2[#Data],2,FALSE),"")</f>
        <v/>
      </c>
      <c r="C935" s="69"/>
      <c r="D935" s="69"/>
      <c r="E935" s="67"/>
      <c r="F935" s="69"/>
      <c r="G935" s="67"/>
      <c r="H935" s="69"/>
      <c r="I935" s="67"/>
      <c r="J935" s="67"/>
      <c r="K935" s="68" t="str">
        <f>IFERROR(VLOOKUP(TPI[[#This Row],[Codigo del Sector]],[10]!SEC[#Data],2,FALSE),"")</f>
        <v/>
      </c>
      <c r="L935" s="69"/>
      <c r="M935" s="67"/>
      <c r="N935" s="70" t="str">
        <f>IFERROR(VLOOKUP(TPI[[#This Row],[Código del Programa]],[10]!PROG[#Data],2,FALSE),"")</f>
        <v/>
      </c>
      <c r="O935" s="67"/>
      <c r="P935" s="68" t="str">
        <f>IFERROR(VLOOKUP(TPI[[#This Row],[Codigo Producto]],[10]!PROD[#Data],2,FALSE),"")</f>
        <v/>
      </c>
      <c r="Q935" s="67"/>
      <c r="R935" s="68" t="str">
        <f>IFERROR(VLOOKUP(TPI[[#This Row],[Codigo Indicador de Producto]],[10]!IP[#Data],2,FALSE),"")</f>
        <v/>
      </c>
      <c r="S935" s="69"/>
      <c r="T935" s="69"/>
      <c r="U935" s="69"/>
      <c r="V935" s="69"/>
      <c r="W935" s="69"/>
      <c r="X935" s="67"/>
      <c r="Y935" s="67"/>
      <c r="Z935" s="67"/>
      <c r="AA935" s="67"/>
      <c r="AB935" s="67"/>
      <c r="AC935" s="71"/>
      <c r="AD935" s="71"/>
      <c r="AE935" s="71"/>
      <c r="AF935" s="71"/>
      <c r="AG935" s="69"/>
    </row>
    <row r="936" spans="1:33" x14ac:dyDescent="0.3">
      <c r="A936" s="67"/>
      <c r="B936" s="68" t="str">
        <f>IFERROR(VLOOKUP(TPI[[#This Row],[Código del Municipio]],[10]!Tabla2[#Data],2,FALSE),"")</f>
        <v/>
      </c>
      <c r="C936" s="69"/>
      <c r="D936" s="69"/>
      <c r="E936" s="67"/>
      <c r="F936" s="69"/>
      <c r="G936" s="67"/>
      <c r="H936" s="69"/>
      <c r="I936" s="67"/>
      <c r="J936" s="67"/>
      <c r="K936" s="68" t="str">
        <f>IFERROR(VLOOKUP(TPI[[#This Row],[Codigo del Sector]],[10]!SEC[#Data],2,FALSE),"")</f>
        <v/>
      </c>
      <c r="L936" s="69"/>
      <c r="M936" s="67"/>
      <c r="N936" s="70" t="str">
        <f>IFERROR(VLOOKUP(TPI[[#This Row],[Código del Programa]],[10]!PROG[#Data],2,FALSE),"")</f>
        <v/>
      </c>
      <c r="O936" s="67"/>
      <c r="P936" s="68" t="str">
        <f>IFERROR(VLOOKUP(TPI[[#This Row],[Codigo Producto]],[10]!PROD[#Data],2,FALSE),"")</f>
        <v/>
      </c>
      <c r="Q936" s="67"/>
      <c r="R936" s="68" t="str">
        <f>IFERROR(VLOOKUP(TPI[[#This Row],[Codigo Indicador de Producto]],[10]!IP[#Data],2,FALSE),"")</f>
        <v/>
      </c>
      <c r="S936" s="69"/>
      <c r="T936" s="69"/>
      <c r="U936" s="69"/>
      <c r="V936" s="69"/>
      <c r="W936" s="69"/>
      <c r="X936" s="67"/>
      <c r="Y936" s="67"/>
      <c r="Z936" s="67"/>
      <c r="AA936" s="67"/>
      <c r="AB936" s="67"/>
      <c r="AC936" s="71"/>
      <c r="AD936" s="71"/>
      <c r="AE936" s="71"/>
      <c r="AF936" s="71"/>
      <c r="AG936" s="69"/>
    </row>
    <row r="937" spans="1:33" x14ac:dyDescent="0.3">
      <c r="A937" s="67"/>
      <c r="B937" s="68" t="str">
        <f>IFERROR(VLOOKUP(TPI[[#This Row],[Código del Municipio]],[10]!Tabla2[#Data],2,FALSE),"")</f>
        <v/>
      </c>
      <c r="C937" s="69"/>
      <c r="D937" s="69"/>
      <c r="E937" s="67"/>
      <c r="F937" s="69"/>
      <c r="G937" s="67"/>
      <c r="H937" s="69"/>
      <c r="I937" s="67"/>
      <c r="J937" s="67"/>
      <c r="K937" s="68" t="str">
        <f>IFERROR(VLOOKUP(TPI[[#This Row],[Codigo del Sector]],[10]!SEC[#Data],2,FALSE),"")</f>
        <v/>
      </c>
      <c r="L937" s="69"/>
      <c r="M937" s="67"/>
      <c r="N937" s="70" t="str">
        <f>IFERROR(VLOOKUP(TPI[[#This Row],[Código del Programa]],[10]!PROG[#Data],2,FALSE),"")</f>
        <v/>
      </c>
      <c r="O937" s="67"/>
      <c r="P937" s="68" t="str">
        <f>IFERROR(VLOOKUP(TPI[[#This Row],[Codigo Producto]],[10]!PROD[#Data],2,FALSE),"")</f>
        <v/>
      </c>
      <c r="Q937" s="67"/>
      <c r="R937" s="68" t="str">
        <f>IFERROR(VLOOKUP(TPI[[#This Row],[Codigo Indicador de Producto]],[10]!IP[#Data],2,FALSE),"")</f>
        <v/>
      </c>
      <c r="S937" s="69"/>
      <c r="T937" s="69"/>
      <c r="U937" s="69"/>
      <c r="V937" s="69"/>
      <c r="W937" s="69"/>
      <c r="X937" s="67"/>
      <c r="Y937" s="67"/>
      <c r="Z937" s="67"/>
      <c r="AA937" s="67"/>
      <c r="AB937" s="67"/>
      <c r="AC937" s="71"/>
      <c r="AD937" s="71"/>
      <c r="AE937" s="71"/>
      <c r="AF937" s="71"/>
      <c r="AG937" s="69"/>
    </row>
    <row r="938" spans="1:33" x14ac:dyDescent="0.3">
      <c r="A938" s="67"/>
      <c r="B938" s="68" t="str">
        <f>IFERROR(VLOOKUP(TPI[[#This Row],[Código del Municipio]],[10]!Tabla2[#Data],2,FALSE),"")</f>
        <v/>
      </c>
      <c r="C938" s="69"/>
      <c r="D938" s="69"/>
      <c r="E938" s="67"/>
      <c r="F938" s="69"/>
      <c r="G938" s="67"/>
      <c r="H938" s="69"/>
      <c r="I938" s="67"/>
      <c r="J938" s="67"/>
      <c r="K938" s="68" t="str">
        <f>IFERROR(VLOOKUP(TPI[[#This Row],[Codigo del Sector]],[10]!SEC[#Data],2,FALSE),"")</f>
        <v/>
      </c>
      <c r="L938" s="69"/>
      <c r="M938" s="67"/>
      <c r="N938" s="70" t="str">
        <f>IFERROR(VLOOKUP(TPI[[#This Row],[Código del Programa]],[10]!PROG[#Data],2,FALSE),"")</f>
        <v/>
      </c>
      <c r="O938" s="67"/>
      <c r="P938" s="68" t="str">
        <f>IFERROR(VLOOKUP(TPI[[#This Row],[Codigo Producto]],[10]!PROD[#Data],2,FALSE),"")</f>
        <v/>
      </c>
      <c r="Q938" s="67"/>
      <c r="R938" s="68" t="str">
        <f>IFERROR(VLOOKUP(TPI[[#This Row],[Codigo Indicador de Producto]],[10]!IP[#Data],2,FALSE),"")</f>
        <v/>
      </c>
      <c r="S938" s="69"/>
      <c r="T938" s="69"/>
      <c r="U938" s="69"/>
      <c r="V938" s="69"/>
      <c r="W938" s="69"/>
      <c r="X938" s="67"/>
      <c r="Y938" s="67"/>
      <c r="Z938" s="67"/>
      <c r="AA938" s="67"/>
      <c r="AB938" s="67"/>
      <c r="AC938" s="71"/>
      <c r="AD938" s="71"/>
      <c r="AE938" s="71"/>
      <c r="AF938" s="71"/>
      <c r="AG938" s="69"/>
    </row>
    <row r="939" spans="1:33" x14ac:dyDescent="0.3">
      <c r="A939" s="67"/>
      <c r="B939" s="68" t="str">
        <f>IFERROR(VLOOKUP(TPI[[#This Row],[Código del Municipio]],[10]!Tabla2[#Data],2,FALSE),"")</f>
        <v/>
      </c>
      <c r="C939" s="69"/>
      <c r="D939" s="69"/>
      <c r="E939" s="67"/>
      <c r="F939" s="69"/>
      <c r="G939" s="67"/>
      <c r="H939" s="69"/>
      <c r="I939" s="67"/>
      <c r="J939" s="67"/>
      <c r="K939" s="68" t="str">
        <f>IFERROR(VLOOKUP(TPI[[#This Row],[Codigo del Sector]],[10]!SEC[#Data],2,FALSE),"")</f>
        <v/>
      </c>
      <c r="L939" s="69"/>
      <c r="M939" s="67"/>
      <c r="N939" s="70" t="str">
        <f>IFERROR(VLOOKUP(TPI[[#This Row],[Código del Programa]],[10]!PROG[#Data],2,FALSE),"")</f>
        <v/>
      </c>
      <c r="O939" s="67"/>
      <c r="P939" s="68" t="str">
        <f>IFERROR(VLOOKUP(TPI[[#This Row],[Codigo Producto]],[10]!PROD[#Data],2,FALSE),"")</f>
        <v/>
      </c>
      <c r="Q939" s="67"/>
      <c r="R939" s="68" t="str">
        <f>IFERROR(VLOOKUP(TPI[[#This Row],[Codigo Indicador de Producto]],[10]!IP[#Data],2,FALSE),"")</f>
        <v/>
      </c>
      <c r="S939" s="69"/>
      <c r="T939" s="69"/>
      <c r="U939" s="69"/>
      <c r="V939" s="69"/>
      <c r="W939" s="69"/>
      <c r="X939" s="67"/>
      <c r="Y939" s="67"/>
      <c r="Z939" s="67"/>
      <c r="AA939" s="67"/>
      <c r="AB939" s="67"/>
      <c r="AC939" s="71"/>
      <c r="AD939" s="71"/>
      <c r="AE939" s="71"/>
      <c r="AF939" s="71"/>
      <c r="AG939" s="69"/>
    </row>
    <row r="940" spans="1:33" x14ac:dyDescent="0.3">
      <c r="A940" s="67"/>
      <c r="B940" s="68" t="str">
        <f>IFERROR(VLOOKUP(TPI[[#This Row],[Código del Municipio]],[10]!Tabla2[#Data],2,FALSE),"")</f>
        <v/>
      </c>
      <c r="C940" s="69"/>
      <c r="D940" s="69"/>
      <c r="E940" s="67"/>
      <c r="F940" s="69"/>
      <c r="G940" s="67"/>
      <c r="H940" s="69"/>
      <c r="I940" s="67"/>
      <c r="J940" s="67"/>
      <c r="K940" s="68" t="str">
        <f>IFERROR(VLOOKUP(TPI[[#This Row],[Codigo del Sector]],[10]!SEC[#Data],2,FALSE),"")</f>
        <v/>
      </c>
      <c r="L940" s="69"/>
      <c r="M940" s="67"/>
      <c r="N940" s="70" t="str">
        <f>IFERROR(VLOOKUP(TPI[[#This Row],[Código del Programa]],[10]!PROG[#Data],2,FALSE),"")</f>
        <v/>
      </c>
      <c r="O940" s="67"/>
      <c r="P940" s="68" t="str">
        <f>IFERROR(VLOOKUP(TPI[[#This Row],[Codigo Producto]],[10]!PROD[#Data],2,FALSE),"")</f>
        <v/>
      </c>
      <c r="Q940" s="67"/>
      <c r="R940" s="68" t="str">
        <f>IFERROR(VLOOKUP(TPI[[#This Row],[Codigo Indicador de Producto]],[10]!IP[#Data],2,FALSE),"")</f>
        <v/>
      </c>
      <c r="S940" s="69"/>
      <c r="T940" s="69"/>
      <c r="U940" s="69"/>
      <c r="V940" s="69"/>
      <c r="W940" s="69"/>
      <c r="X940" s="67"/>
      <c r="Y940" s="67"/>
      <c r="Z940" s="67"/>
      <c r="AA940" s="67"/>
      <c r="AB940" s="67"/>
      <c r="AC940" s="71"/>
      <c r="AD940" s="71"/>
      <c r="AE940" s="71"/>
      <c r="AF940" s="71"/>
      <c r="AG940" s="69"/>
    </row>
    <row r="941" spans="1:33" x14ac:dyDescent="0.3">
      <c r="A941" s="67"/>
      <c r="B941" s="68" t="str">
        <f>IFERROR(VLOOKUP(TPI[[#This Row],[Código del Municipio]],[10]!Tabla2[#Data],2,FALSE),"")</f>
        <v/>
      </c>
      <c r="C941" s="69"/>
      <c r="D941" s="69"/>
      <c r="E941" s="67"/>
      <c r="F941" s="69"/>
      <c r="G941" s="67"/>
      <c r="H941" s="69"/>
      <c r="I941" s="67"/>
      <c r="J941" s="67"/>
      <c r="K941" s="68" t="str">
        <f>IFERROR(VLOOKUP(TPI[[#This Row],[Codigo del Sector]],[10]!SEC[#Data],2,FALSE),"")</f>
        <v/>
      </c>
      <c r="L941" s="69"/>
      <c r="M941" s="67"/>
      <c r="N941" s="70" t="str">
        <f>IFERROR(VLOOKUP(TPI[[#This Row],[Código del Programa]],[10]!PROG[#Data],2,FALSE),"")</f>
        <v/>
      </c>
      <c r="O941" s="67"/>
      <c r="P941" s="68" t="str">
        <f>IFERROR(VLOOKUP(TPI[[#This Row],[Codigo Producto]],[10]!PROD[#Data],2,FALSE),"")</f>
        <v/>
      </c>
      <c r="Q941" s="67"/>
      <c r="R941" s="68" t="str">
        <f>IFERROR(VLOOKUP(TPI[[#This Row],[Codigo Indicador de Producto]],[10]!IP[#Data],2,FALSE),"")</f>
        <v/>
      </c>
      <c r="S941" s="69"/>
      <c r="T941" s="69"/>
      <c r="U941" s="69"/>
      <c r="V941" s="69"/>
      <c r="W941" s="69"/>
      <c r="X941" s="67"/>
      <c r="Y941" s="67"/>
      <c r="Z941" s="67"/>
      <c r="AA941" s="67"/>
      <c r="AB941" s="67"/>
      <c r="AC941" s="71"/>
      <c r="AD941" s="71"/>
      <c r="AE941" s="71"/>
      <c r="AF941" s="71"/>
      <c r="AG941" s="69"/>
    </row>
    <row r="942" spans="1:33" x14ac:dyDescent="0.3">
      <c r="A942" s="67"/>
      <c r="B942" s="68" t="str">
        <f>IFERROR(VLOOKUP(TPI[[#This Row],[Código del Municipio]],[10]!Tabla2[#Data],2,FALSE),"")</f>
        <v/>
      </c>
      <c r="C942" s="69"/>
      <c r="D942" s="69"/>
      <c r="E942" s="67"/>
      <c r="F942" s="69"/>
      <c r="G942" s="67"/>
      <c r="H942" s="69"/>
      <c r="I942" s="67"/>
      <c r="J942" s="67"/>
      <c r="K942" s="68" t="str">
        <f>IFERROR(VLOOKUP(TPI[[#This Row],[Codigo del Sector]],[10]!SEC[#Data],2,FALSE),"")</f>
        <v/>
      </c>
      <c r="L942" s="69"/>
      <c r="M942" s="67"/>
      <c r="N942" s="70" t="str">
        <f>IFERROR(VLOOKUP(TPI[[#This Row],[Código del Programa]],[10]!PROG[#Data],2,FALSE),"")</f>
        <v/>
      </c>
      <c r="O942" s="67"/>
      <c r="P942" s="68" t="str">
        <f>IFERROR(VLOOKUP(TPI[[#This Row],[Codigo Producto]],[10]!PROD[#Data],2,FALSE),"")</f>
        <v/>
      </c>
      <c r="Q942" s="67"/>
      <c r="R942" s="68" t="str">
        <f>IFERROR(VLOOKUP(TPI[[#This Row],[Codigo Indicador de Producto]],[10]!IP[#Data],2,FALSE),"")</f>
        <v/>
      </c>
      <c r="S942" s="69"/>
      <c r="T942" s="69"/>
      <c r="U942" s="69"/>
      <c r="V942" s="69"/>
      <c r="W942" s="69"/>
      <c r="X942" s="67"/>
      <c r="Y942" s="67"/>
      <c r="Z942" s="67"/>
      <c r="AA942" s="67"/>
      <c r="AB942" s="67"/>
      <c r="AC942" s="71"/>
      <c r="AD942" s="71"/>
      <c r="AE942" s="71"/>
      <c r="AF942" s="71"/>
      <c r="AG942" s="69"/>
    </row>
    <row r="943" spans="1:33" x14ac:dyDescent="0.3">
      <c r="A943" s="67"/>
      <c r="B943" s="68" t="str">
        <f>IFERROR(VLOOKUP(TPI[[#This Row],[Código del Municipio]],[10]!Tabla2[#Data],2,FALSE),"")</f>
        <v/>
      </c>
      <c r="C943" s="69"/>
      <c r="D943" s="69"/>
      <c r="E943" s="67"/>
      <c r="F943" s="69"/>
      <c r="G943" s="67"/>
      <c r="H943" s="69"/>
      <c r="I943" s="67"/>
      <c r="J943" s="67"/>
      <c r="K943" s="68" t="str">
        <f>IFERROR(VLOOKUP(TPI[[#This Row],[Codigo del Sector]],[10]!SEC[#Data],2,FALSE),"")</f>
        <v/>
      </c>
      <c r="L943" s="69"/>
      <c r="M943" s="67"/>
      <c r="N943" s="70" t="str">
        <f>IFERROR(VLOOKUP(TPI[[#This Row],[Código del Programa]],[10]!PROG[#Data],2,FALSE),"")</f>
        <v/>
      </c>
      <c r="O943" s="67"/>
      <c r="P943" s="68" t="str">
        <f>IFERROR(VLOOKUP(TPI[[#This Row],[Codigo Producto]],[10]!PROD[#Data],2,FALSE),"")</f>
        <v/>
      </c>
      <c r="Q943" s="67"/>
      <c r="R943" s="68" t="str">
        <f>IFERROR(VLOOKUP(TPI[[#This Row],[Codigo Indicador de Producto]],[10]!IP[#Data],2,FALSE),"")</f>
        <v/>
      </c>
      <c r="S943" s="69"/>
      <c r="T943" s="69"/>
      <c r="U943" s="69"/>
      <c r="V943" s="69"/>
      <c r="W943" s="69"/>
      <c r="X943" s="67"/>
      <c r="Y943" s="67"/>
      <c r="Z943" s="67"/>
      <c r="AA943" s="67"/>
      <c r="AB943" s="67"/>
      <c r="AC943" s="71"/>
      <c r="AD943" s="71"/>
      <c r="AE943" s="71"/>
      <c r="AF943" s="71"/>
      <c r="AG943" s="69"/>
    </row>
    <row r="944" spans="1:33" x14ac:dyDescent="0.3">
      <c r="A944" s="67"/>
      <c r="B944" s="68" t="str">
        <f>IFERROR(VLOOKUP(TPI[[#This Row],[Código del Municipio]],[10]!Tabla2[#Data],2,FALSE),"")</f>
        <v/>
      </c>
      <c r="C944" s="69"/>
      <c r="D944" s="69"/>
      <c r="E944" s="67"/>
      <c r="F944" s="69"/>
      <c r="G944" s="67"/>
      <c r="H944" s="69"/>
      <c r="I944" s="67"/>
      <c r="J944" s="67"/>
      <c r="K944" s="68" t="str">
        <f>IFERROR(VLOOKUP(TPI[[#This Row],[Codigo del Sector]],[10]!SEC[#Data],2,FALSE),"")</f>
        <v/>
      </c>
      <c r="L944" s="69"/>
      <c r="M944" s="67"/>
      <c r="N944" s="70" t="str">
        <f>IFERROR(VLOOKUP(TPI[[#This Row],[Código del Programa]],[10]!PROG[#Data],2,FALSE),"")</f>
        <v/>
      </c>
      <c r="O944" s="67"/>
      <c r="P944" s="68" t="str">
        <f>IFERROR(VLOOKUP(TPI[[#This Row],[Codigo Producto]],[10]!PROD[#Data],2,FALSE),"")</f>
        <v/>
      </c>
      <c r="Q944" s="67"/>
      <c r="R944" s="68" t="str">
        <f>IFERROR(VLOOKUP(TPI[[#This Row],[Codigo Indicador de Producto]],[10]!IP[#Data],2,FALSE),"")</f>
        <v/>
      </c>
      <c r="S944" s="69"/>
      <c r="T944" s="69"/>
      <c r="U944" s="69"/>
      <c r="V944" s="69"/>
      <c r="W944" s="69"/>
      <c r="X944" s="67"/>
      <c r="Y944" s="67"/>
      <c r="Z944" s="67"/>
      <c r="AA944" s="67"/>
      <c r="AB944" s="67"/>
      <c r="AC944" s="71"/>
      <c r="AD944" s="71"/>
      <c r="AE944" s="71"/>
      <c r="AF944" s="71"/>
      <c r="AG944" s="69"/>
    </row>
    <row r="945" spans="1:33" x14ac:dyDescent="0.3">
      <c r="A945" s="67"/>
      <c r="B945" s="68" t="str">
        <f>IFERROR(VLOOKUP(TPI[[#This Row],[Código del Municipio]],[10]!Tabla2[#Data],2,FALSE),"")</f>
        <v/>
      </c>
      <c r="C945" s="69"/>
      <c r="D945" s="69"/>
      <c r="E945" s="67"/>
      <c r="F945" s="69"/>
      <c r="G945" s="67"/>
      <c r="H945" s="69"/>
      <c r="I945" s="67"/>
      <c r="J945" s="67"/>
      <c r="K945" s="68" t="str">
        <f>IFERROR(VLOOKUP(TPI[[#This Row],[Codigo del Sector]],[10]!SEC[#Data],2,FALSE),"")</f>
        <v/>
      </c>
      <c r="L945" s="69"/>
      <c r="M945" s="67"/>
      <c r="N945" s="70" t="str">
        <f>IFERROR(VLOOKUP(TPI[[#This Row],[Código del Programa]],[10]!PROG[#Data],2,FALSE),"")</f>
        <v/>
      </c>
      <c r="O945" s="67"/>
      <c r="P945" s="68" t="str">
        <f>IFERROR(VLOOKUP(TPI[[#This Row],[Codigo Producto]],[10]!PROD[#Data],2,FALSE),"")</f>
        <v/>
      </c>
      <c r="Q945" s="67"/>
      <c r="R945" s="68" t="str">
        <f>IFERROR(VLOOKUP(TPI[[#This Row],[Codigo Indicador de Producto]],[10]!IP[#Data],2,FALSE),"")</f>
        <v/>
      </c>
      <c r="S945" s="69"/>
      <c r="T945" s="69"/>
      <c r="U945" s="69"/>
      <c r="V945" s="69"/>
      <c r="W945" s="69"/>
      <c r="X945" s="67"/>
      <c r="Y945" s="67"/>
      <c r="Z945" s="67"/>
      <c r="AA945" s="67"/>
      <c r="AB945" s="67"/>
      <c r="AC945" s="71"/>
      <c r="AD945" s="71"/>
      <c r="AE945" s="71"/>
      <c r="AF945" s="71"/>
      <c r="AG945" s="69"/>
    </row>
    <row r="946" spans="1:33" x14ac:dyDescent="0.3">
      <c r="A946" s="67"/>
      <c r="B946" s="68" t="str">
        <f>IFERROR(VLOOKUP(TPI[[#This Row],[Código del Municipio]],[10]!Tabla2[#Data],2,FALSE),"")</f>
        <v/>
      </c>
      <c r="C946" s="69"/>
      <c r="D946" s="69"/>
      <c r="E946" s="67"/>
      <c r="F946" s="69"/>
      <c r="G946" s="67"/>
      <c r="H946" s="69"/>
      <c r="I946" s="67"/>
      <c r="J946" s="67"/>
      <c r="K946" s="68" t="str">
        <f>IFERROR(VLOOKUP(TPI[[#This Row],[Codigo del Sector]],[10]!SEC[#Data],2,FALSE),"")</f>
        <v/>
      </c>
      <c r="L946" s="69"/>
      <c r="M946" s="67"/>
      <c r="N946" s="70" t="str">
        <f>IFERROR(VLOOKUP(TPI[[#This Row],[Código del Programa]],[10]!PROG[#Data],2,FALSE),"")</f>
        <v/>
      </c>
      <c r="O946" s="67"/>
      <c r="P946" s="68" t="str">
        <f>IFERROR(VLOOKUP(TPI[[#This Row],[Codigo Producto]],[10]!PROD[#Data],2,FALSE),"")</f>
        <v/>
      </c>
      <c r="Q946" s="67"/>
      <c r="R946" s="68" t="str">
        <f>IFERROR(VLOOKUP(TPI[[#This Row],[Codigo Indicador de Producto]],[10]!IP[#Data],2,FALSE),"")</f>
        <v/>
      </c>
      <c r="S946" s="69"/>
      <c r="T946" s="69"/>
      <c r="U946" s="69"/>
      <c r="V946" s="69"/>
      <c r="W946" s="69"/>
      <c r="X946" s="67"/>
      <c r="Y946" s="67"/>
      <c r="Z946" s="67"/>
      <c r="AA946" s="67"/>
      <c r="AB946" s="67"/>
      <c r="AC946" s="71"/>
      <c r="AD946" s="71"/>
      <c r="AE946" s="71"/>
      <c r="AF946" s="71"/>
      <c r="AG946" s="69"/>
    </row>
    <row r="947" spans="1:33" x14ac:dyDescent="0.3">
      <c r="A947" s="67"/>
      <c r="B947" s="68" t="str">
        <f>IFERROR(VLOOKUP(TPI[[#This Row],[Código del Municipio]],[10]!Tabla2[#Data],2,FALSE),"")</f>
        <v/>
      </c>
      <c r="C947" s="69"/>
      <c r="D947" s="69"/>
      <c r="E947" s="67"/>
      <c r="F947" s="69"/>
      <c r="G947" s="67"/>
      <c r="H947" s="69"/>
      <c r="I947" s="67"/>
      <c r="J947" s="67"/>
      <c r="K947" s="68" t="str">
        <f>IFERROR(VLOOKUP(TPI[[#This Row],[Codigo del Sector]],[10]!SEC[#Data],2,FALSE),"")</f>
        <v/>
      </c>
      <c r="L947" s="69"/>
      <c r="M947" s="67"/>
      <c r="N947" s="70" t="str">
        <f>IFERROR(VLOOKUP(TPI[[#This Row],[Código del Programa]],[10]!PROG[#Data],2,FALSE),"")</f>
        <v/>
      </c>
      <c r="O947" s="67"/>
      <c r="P947" s="68" t="str">
        <f>IFERROR(VLOOKUP(TPI[[#This Row],[Codigo Producto]],[10]!PROD[#Data],2,FALSE),"")</f>
        <v/>
      </c>
      <c r="Q947" s="67"/>
      <c r="R947" s="68" t="str">
        <f>IFERROR(VLOOKUP(TPI[[#This Row],[Codigo Indicador de Producto]],[10]!IP[#Data],2,FALSE),"")</f>
        <v/>
      </c>
      <c r="S947" s="69"/>
      <c r="T947" s="69"/>
      <c r="U947" s="69"/>
      <c r="V947" s="69"/>
      <c r="W947" s="69"/>
      <c r="X947" s="67"/>
      <c r="Y947" s="67"/>
      <c r="Z947" s="67"/>
      <c r="AA947" s="67"/>
      <c r="AB947" s="67"/>
      <c r="AC947" s="71"/>
      <c r="AD947" s="71"/>
      <c r="AE947" s="71"/>
      <c r="AF947" s="71"/>
      <c r="AG947" s="69"/>
    </row>
    <row r="948" spans="1:33" x14ac:dyDescent="0.3">
      <c r="A948" s="67"/>
      <c r="B948" s="68" t="str">
        <f>IFERROR(VLOOKUP(TPI[[#This Row],[Código del Municipio]],[10]!Tabla2[#Data],2,FALSE),"")</f>
        <v/>
      </c>
      <c r="C948" s="69"/>
      <c r="D948" s="69"/>
      <c r="E948" s="67"/>
      <c r="F948" s="69"/>
      <c r="G948" s="67"/>
      <c r="H948" s="69"/>
      <c r="I948" s="67"/>
      <c r="J948" s="67"/>
      <c r="K948" s="68" t="str">
        <f>IFERROR(VLOOKUP(TPI[[#This Row],[Codigo del Sector]],[10]!SEC[#Data],2,FALSE),"")</f>
        <v/>
      </c>
      <c r="L948" s="69"/>
      <c r="M948" s="67"/>
      <c r="N948" s="70" t="str">
        <f>IFERROR(VLOOKUP(TPI[[#This Row],[Código del Programa]],[10]!PROG[#Data],2,FALSE),"")</f>
        <v/>
      </c>
      <c r="O948" s="67"/>
      <c r="P948" s="68" t="str">
        <f>IFERROR(VLOOKUP(TPI[[#This Row],[Codigo Producto]],[10]!PROD[#Data],2,FALSE),"")</f>
        <v/>
      </c>
      <c r="Q948" s="67"/>
      <c r="R948" s="68" t="str">
        <f>IFERROR(VLOOKUP(TPI[[#This Row],[Codigo Indicador de Producto]],[10]!IP[#Data],2,FALSE),"")</f>
        <v/>
      </c>
      <c r="S948" s="69"/>
      <c r="T948" s="69"/>
      <c r="U948" s="69"/>
      <c r="V948" s="69"/>
      <c r="W948" s="69"/>
      <c r="X948" s="67"/>
      <c r="Y948" s="67"/>
      <c r="Z948" s="67"/>
      <c r="AA948" s="67"/>
      <c r="AB948" s="67"/>
      <c r="AC948" s="71"/>
      <c r="AD948" s="71"/>
      <c r="AE948" s="71"/>
      <c r="AF948" s="71"/>
      <c r="AG948" s="69"/>
    </row>
    <row r="949" spans="1:33" x14ac:dyDescent="0.3">
      <c r="A949" s="67"/>
      <c r="B949" s="68" t="str">
        <f>IFERROR(VLOOKUP(TPI[[#This Row],[Código del Municipio]],[10]!Tabla2[#Data],2,FALSE),"")</f>
        <v/>
      </c>
      <c r="C949" s="69"/>
      <c r="D949" s="69"/>
      <c r="E949" s="67"/>
      <c r="F949" s="69"/>
      <c r="G949" s="67"/>
      <c r="H949" s="69"/>
      <c r="I949" s="67"/>
      <c r="J949" s="67"/>
      <c r="K949" s="68" t="str">
        <f>IFERROR(VLOOKUP(TPI[[#This Row],[Codigo del Sector]],[10]!SEC[#Data],2,FALSE),"")</f>
        <v/>
      </c>
      <c r="L949" s="69"/>
      <c r="M949" s="67"/>
      <c r="N949" s="70" t="str">
        <f>IFERROR(VLOOKUP(TPI[[#This Row],[Código del Programa]],[10]!PROG[#Data],2,FALSE),"")</f>
        <v/>
      </c>
      <c r="O949" s="67"/>
      <c r="P949" s="68" t="str">
        <f>IFERROR(VLOOKUP(TPI[[#This Row],[Codigo Producto]],[10]!PROD[#Data],2,FALSE),"")</f>
        <v/>
      </c>
      <c r="Q949" s="67"/>
      <c r="R949" s="68" t="str">
        <f>IFERROR(VLOOKUP(TPI[[#This Row],[Codigo Indicador de Producto]],[10]!IP[#Data],2,FALSE),"")</f>
        <v/>
      </c>
      <c r="S949" s="69"/>
      <c r="T949" s="69"/>
      <c r="U949" s="69"/>
      <c r="V949" s="69"/>
      <c r="W949" s="69"/>
      <c r="X949" s="67"/>
      <c r="Y949" s="67"/>
      <c r="Z949" s="67"/>
      <c r="AA949" s="67"/>
      <c r="AB949" s="67"/>
      <c r="AC949" s="71"/>
      <c r="AD949" s="71"/>
      <c r="AE949" s="71"/>
      <c r="AF949" s="71"/>
      <c r="AG949" s="69"/>
    </row>
    <row r="950" spans="1:33" x14ac:dyDescent="0.3">
      <c r="A950" s="67"/>
      <c r="B950" s="68" t="str">
        <f>IFERROR(VLOOKUP(TPI[[#This Row],[Código del Municipio]],[10]!Tabla2[#Data],2,FALSE),"")</f>
        <v/>
      </c>
      <c r="C950" s="69"/>
      <c r="D950" s="69"/>
      <c r="E950" s="67"/>
      <c r="F950" s="69"/>
      <c r="G950" s="67"/>
      <c r="H950" s="69"/>
      <c r="I950" s="67"/>
      <c r="J950" s="67"/>
      <c r="K950" s="68" t="str">
        <f>IFERROR(VLOOKUP(TPI[[#This Row],[Codigo del Sector]],[10]!SEC[#Data],2,FALSE),"")</f>
        <v/>
      </c>
      <c r="L950" s="69"/>
      <c r="M950" s="67"/>
      <c r="N950" s="70" t="str">
        <f>IFERROR(VLOOKUP(TPI[[#This Row],[Código del Programa]],[10]!PROG[#Data],2,FALSE),"")</f>
        <v/>
      </c>
      <c r="O950" s="67"/>
      <c r="P950" s="68" t="str">
        <f>IFERROR(VLOOKUP(TPI[[#This Row],[Codigo Producto]],[10]!PROD[#Data],2,FALSE),"")</f>
        <v/>
      </c>
      <c r="Q950" s="67"/>
      <c r="R950" s="68" t="str">
        <f>IFERROR(VLOOKUP(TPI[[#This Row],[Codigo Indicador de Producto]],[10]!IP[#Data],2,FALSE),"")</f>
        <v/>
      </c>
      <c r="S950" s="69"/>
      <c r="T950" s="69"/>
      <c r="U950" s="69"/>
      <c r="V950" s="69"/>
      <c r="W950" s="69"/>
      <c r="X950" s="67"/>
      <c r="Y950" s="67"/>
      <c r="Z950" s="67"/>
      <c r="AA950" s="67"/>
      <c r="AB950" s="67"/>
      <c r="AC950" s="71"/>
      <c r="AD950" s="71"/>
      <c r="AE950" s="71"/>
      <c r="AF950" s="71"/>
      <c r="AG950" s="69"/>
    </row>
    <row r="951" spans="1:33" x14ac:dyDescent="0.3">
      <c r="A951" s="67"/>
      <c r="B951" s="68" t="str">
        <f>IFERROR(VLOOKUP(TPI[[#This Row],[Código del Municipio]],[10]!Tabla2[#Data],2,FALSE),"")</f>
        <v/>
      </c>
      <c r="C951" s="69"/>
      <c r="D951" s="69"/>
      <c r="E951" s="67"/>
      <c r="F951" s="69"/>
      <c r="G951" s="67"/>
      <c r="H951" s="69"/>
      <c r="I951" s="67"/>
      <c r="J951" s="67"/>
      <c r="K951" s="68" t="str">
        <f>IFERROR(VLOOKUP(TPI[[#This Row],[Codigo del Sector]],[10]!SEC[#Data],2,FALSE),"")</f>
        <v/>
      </c>
      <c r="L951" s="69"/>
      <c r="M951" s="67"/>
      <c r="N951" s="70" t="str">
        <f>IFERROR(VLOOKUP(TPI[[#This Row],[Código del Programa]],[10]!PROG[#Data],2,FALSE),"")</f>
        <v/>
      </c>
      <c r="O951" s="67"/>
      <c r="P951" s="68" t="str">
        <f>IFERROR(VLOOKUP(TPI[[#This Row],[Codigo Producto]],[10]!PROD[#Data],2,FALSE),"")</f>
        <v/>
      </c>
      <c r="Q951" s="67"/>
      <c r="R951" s="68" t="str">
        <f>IFERROR(VLOOKUP(TPI[[#This Row],[Codigo Indicador de Producto]],[10]!IP[#Data],2,FALSE),"")</f>
        <v/>
      </c>
      <c r="S951" s="69"/>
      <c r="T951" s="69"/>
      <c r="U951" s="69"/>
      <c r="V951" s="69"/>
      <c r="W951" s="69"/>
      <c r="X951" s="67"/>
      <c r="Y951" s="67"/>
      <c r="Z951" s="67"/>
      <c r="AA951" s="67"/>
      <c r="AB951" s="67"/>
      <c r="AC951" s="71"/>
      <c r="AD951" s="71"/>
      <c r="AE951" s="71"/>
      <c r="AF951" s="71"/>
      <c r="AG951" s="69"/>
    </row>
    <row r="952" spans="1:33" x14ac:dyDescent="0.3">
      <c r="A952" s="67"/>
      <c r="B952" s="68" t="str">
        <f>IFERROR(VLOOKUP(TPI[[#This Row],[Código del Municipio]],[10]!Tabla2[#Data],2,FALSE),"")</f>
        <v/>
      </c>
      <c r="C952" s="69"/>
      <c r="D952" s="69"/>
      <c r="E952" s="67"/>
      <c r="F952" s="69"/>
      <c r="G952" s="67"/>
      <c r="H952" s="69"/>
      <c r="I952" s="67"/>
      <c r="J952" s="67"/>
      <c r="K952" s="68" t="str">
        <f>IFERROR(VLOOKUP(TPI[[#This Row],[Codigo del Sector]],[10]!SEC[#Data],2,FALSE),"")</f>
        <v/>
      </c>
      <c r="L952" s="69"/>
      <c r="M952" s="67"/>
      <c r="N952" s="70" t="str">
        <f>IFERROR(VLOOKUP(TPI[[#This Row],[Código del Programa]],[10]!PROG[#Data],2,FALSE),"")</f>
        <v/>
      </c>
      <c r="O952" s="67"/>
      <c r="P952" s="68" t="str">
        <f>IFERROR(VLOOKUP(TPI[[#This Row],[Codigo Producto]],[10]!PROD[#Data],2,FALSE),"")</f>
        <v/>
      </c>
      <c r="Q952" s="67"/>
      <c r="R952" s="68" t="str">
        <f>IFERROR(VLOOKUP(TPI[[#This Row],[Codigo Indicador de Producto]],[10]!IP[#Data],2,FALSE),"")</f>
        <v/>
      </c>
      <c r="S952" s="69"/>
      <c r="T952" s="69"/>
      <c r="U952" s="69"/>
      <c r="V952" s="69"/>
      <c r="W952" s="69"/>
      <c r="X952" s="67"/>
      <c r="Y952" s="67"/>
      <c r="Z952" s="67"/>
      <c r="AA952" s="67"/>
      <c r="AB952" s="67"/>
      <c r="AC952" s="71"/>
      <c r="AD952" s="71"/>
      <c r="AE952" s="71"/>
      <c r="AF952" s="71"/>
      <c r="AG952" s="69"/>
    </row>
    <row r="953" spans="1:33" x14ac:dyDescent="0.3">
      <c r="A953" s="67"/>
      <c r="B953" s="68" t="str">
        <f>IFERROR(VLOOKUP(TPI[[#This Row],[Código del Municipio]],[10]!Tabla2[#Data],2,FALSE),"")</f>
        <v/>
      </c>
      <c r="C953" s="69"/>
      <c r="D953" s="69"/>
      <c r="E953" s="67"/>
      <c r="F953" s="69"/>
      <c r="G953" s="67"/>
      <c r="H953" s="69"/>
      <c r="I953" s="67"/>
      <c r="J953" s="67"/>
      <c r="K953" s="68" t="str">
        <f>IFERROR(VLOOKUP(TPI[[#This Row],[Codigo del Sector]],[10]!SEC[#Data],2,FALSE),"")</f>
        <v/>
      </c>
      <c r="L953" s="69"/>
      <c r="M953" s="67"/>
      <c r="N953" s="70" t="str">
        <f>IFERROR(VLOOKUP(TPI[[#This Row],[Código del Programa]],[10]!PROG[#Data],2,FALSE),"")</f>
        <v/>
      </c>
      <c r="O953" s="67"/>
      <c r="P953" s="68" t="str">
        <f>IFERROR(VLOOKUP(TPI[[#This Row],[Codigo Producto]],[10]!PROD[#Data],2,FALSE),"")</f>
        <v/>
      </c>
      <c r="Q953" s="67"/>
      <c r="R953" s="68" t="str">
        <f>IFERROR(VLOOKUP(TPI[[#This Row],[Codigo Indicador de Producto]],[10]!IP[#Data],2,FALSE),"")</f>
        <v/>
      </c>
      <c r="S953" s="69"/>
      <c r="T953" s="69"/>
      <c r="U953" s="69"/>
      <c r="V953" s="69"/>
      <c r="W953" s="69"/>
      <c r="X953" s="67"/>
      <c r="Y953" s="67"/>
      <c r="Z953" s="67"/>
      <c r="AA953" s="67"/>
      <c r="AB953" s="67"/>
      <c r="AC953" s="71"/>
      <c r="AD953" s="71"/>
      <c r="AE953" s="71"/>
      <c r="AF953" s="71"/>
      <c r="AG953" s="69"/>
    </row>
    <row r="954" spans="1:33" x14ac:dyDescent="0.3">
      <c r="A954" s="67"/>
      <c r="B954" s="68" t="str">
        <f>IFERROR(VLOOKUP(TPI[[#This Row],[Código del Municipio]],[10]!Tabla2[#Data],2,FALSE),"")</f>
        <v/>
      </c>
      <c r="C954" s="69"/>
      <c r="D954" s="69"/>
      <c r="E954" s="67"/>
      <c r="F954" s="69"/>
      <c r="G954" s="67"/>
      <c r="H954" s="69"/>
      <c r="I954" s="67"/>
      <c r="J954" s="67"/>
      <c r="K954" s="68" t="str">
        <f>IFERROR(VLOOKUP(TPI[[#This Row],[Codigo del Sector]],[10]!SEC[#Data],2,FALSE),"")</f>
        <v/>
      </c>
      <c r="L954" s="69"/>
      <c r="M954" s="67"/>
      <c r="N954" s="70" t="str">
        <f>IFERROR(VLOOKUP(TPI[[#This Row],[Código del Programa]],[10]!PROG[#Data],2,FALSE),"")</f>
        <v/>
      </c>
      <c r="O954" s="67"/>
      <c r="P954" s="68" t="str">
        <f>IFERROR(VLOOKUP(TPI[[#This Row],[Codigo Producto]],[10]!PROD[#Data],2,FALSE),"")</f>
        <v/>
      </c>
      <c r="Q954" s="67"/>
      <c r="R954" s="68" t="str">
        <f>IFERROR(VLOOKUP(TPI[[#This Row],[Codigo Indicador de Producto]],[10]!IP[#Data],2,FALSE),"")</f>
        <v/>
      </c>
      <c r="S954" s="69"/>
      <c r="T954" s="69"/>
      <c r="U954" s="69"/>
      <c r="V954" s="69"/>
      <c r="W954" s="69"/>
      <c r="X954" s="67"/>
      <c r="Y954" s="67"/>
      <c r="Z954" s="67"/>
      <c r="AA954" s="67"/>
      <c r="AB954" s="67"/>
      <c r="AC954" s="71"/>
      <c r="AD954" s="71"/>
      <c r="AE954" s="71"/>
      <c r="AF954" s="71"/>
      <c r="AG954" s="69"/>
    </row>
    <row r="955" spans="1:33" x14ac:dyDescent="0.3">
      <c r="A955" s="67"/>
      <c r="B955" s="68" t="str">
        <f>IFERROR(VLOOKUP(TPI[[#This Row],[Código del Municipio]],[10]!Tabla2[#Data],2,FALSE),"")</f>
        <v/>
      </c>
      <c r="C955" s="69"/>
      <c r="D955" s="69"/>
      <c r="E955" s="67"/>
      <c r="F955" s="69"/>
      <c r="G955" s="67"/>
      <c r="H955" s="69"/>
      <c r="I955" s="67"/>
      <c r="J955" s="67"/>
      <c r="K955" s="68" t="str">
        <f>IFERROR(VLOOKUP(TPI[[#This Row],[Codigo del Sector]],[10]!SEC[#Data],2,FALSE),"")</f>
        <v/>
      </c>
      <c r="L955" s="69"/>
      <c r="M955" s="67"/>
      <c r="N955" s="70" t="str">
        <f>IFERROR(VLOOKUP(TPI[[#This Row],[Código del Programa]],[10]!PROG[#Data],2,FALSE),"")</f>
        <v/>
      </c>
      <c r="O955" s="67"/>
      <c r="P955" s="68" t="str">
        <f>IFERROR(VLOOKUP(TPI[[#This Row],[Codigo Producto]],[10]!PROD[#Data],2,FALSE),"")</f>
        <v/>
      </c>
      <c r="Q955" s="67"/>
      <c r="R955" s="68" t="str">
        <f>IFERROR(VLOOKUP(TPI[[#This Row],[Codigo Indicador de Producto]],[10]!IP[#Data],2,FALSE),"")</f>
        <v/>
      </c>
      <c r="S955" s="69"/>
      <c r="T955" s="69"/>
      <c r="U955" s="69"/>
      <c r="V955" s="69"/>
      <c r="W955" s="69"/>
      <c r="X955" s="67"/>
      <c r="Y955" s="67"/>
      <c r="Z955" s="67"/>
      <c r="AA955" s="67"/>
      <c r="AB955" s="67"/>
      <c r="AC955" s="71"/>
      <c r="AD955" s="71"/>
      <c r="AE955" s="71"/>
      <c r="AF955" s="71"/>
      <c r="AG955" s="69"/>
    </row>
    <row r="956" spans="1:33" x14ac:dyDescent="0.3">
      <c r="A956" s="67"/>
      <c r="B956" s="68" t="str">
        <f>IFERROR(VLOOKUP(TPI[[#This Row],[Código del Municipio]],[10]!Tabla2[#Data],2,FALSE),"")</f>
        <v/>
      </c>
      <c r="C956" s="69"/>
      <c r="D956" s="69"/>
      <c r="E956" s="67"/>
      <c r="F956" s="69"/>
      <c r="G956" s="67"/>
      <c r="H956" s="69"/>
      <c r="I956" s="67"/>
      <c r="J956" s="67"/>
      <c r="K956" s="68" t="str">
        <f>IFERROR(VLOOKUP(TPI[[#This Row],[Codigo del Sector]],[10]!SEC[#Data],2,FALSE),"")</f>
        <v/>
      </c>
      <c r="L956" s="69"/>
      <c r="M956" s="67"/>
      <c r="N956" s="70" t="str">
        <f>IFERROR(VLOOKUP(TPI[[#This Row],[Código del Programa]],[10]!PROG[#Data],2,FALSE),"")</f>
        <v/>
      </c>
      <c r="O956" s="67"/>
      <c r="P956" s="68" t="str">
        <f>IFERROR(VLOOKUP(TPI[[#This Row],[Codigo Producto]],[10]!PROD[#Data],2,FALSE),"")</f>
        <v/>
      </c>
      <c r="Q956" s="67"/>
      <c r="R956" s="68" t="str">
        <f>IFERROR(VLOOKUP(TPI[[#This Row],[Codigo Indicador de Producto]],[10]!IP[#Data],2,FALSE),"")</f>
        <v/>
      </c>
      <c r="S956" s="69"/>
      <c r="T956" s="69"/>
      <c r="U956" s="69"/>
      <c r="V956" s="69"/>
      <c r="W956" s="69"/>
      <c r="X956" s="67"/>
      <c r="Y956" s="67"/>
      <c r="Z956" s="67"/>
      <c r="AA956" s="67"/>
      <c r="AB956" s="67"/>
      <c r="AC956" s="71"/>
      <c r="AD956" s="71"/>
      <c r="AE956" s="71"/>
      <c r="AF956" s="71"/>
      <c r="AG956" s="69"/>
    </row>
    <row r="957" spans="1:33" x14ac:dyDescent="0.3">
      <c r="A957" s="67"/>
      <c r="B957" s="68" t="str">
        <f>IFERROR(VLOOKUP(TPI[[#This Row],[Código del Municipio]],[10]!Tabla2[#Data],2,FALSE),"")</f>
        <v/>
      </c>
      <c r="C957" s="69"/>
      <c r="D957" s="69"/>
      <c r="E957" s="67"/>
      <c r="F957" s="69"/>
      <c r="G957" s="67"/>
      <c r="H957" s="69"/>
      <c r="I957" s="67"/>
      <c r="J957" s="67"/>
      <c r="K957" s="68" t="str">
        <f>IFERROR(VLOOKUP(TPI[[#This Row],[Codigo del Sector]],[10]!SEC[#Data],2,FALSE),"")</f>
        <v/>
      </c>
      <c r="L957" s="69"/>
      <c r="M957" s="67"/>
      <c r="N957" s="70" t="str">
        <f>IFERROR(VLOOKUP(TPI[[#This Row],[Código del Programa]],[10]!PROG[#Data],2,FALSE),"")</f>
        <v/>
      </c>
      <c r="O957" s="67"/>
      <c r="P957" s="68" t="str">
        <f>IFERROR(VLOOKUP(TPI[[#This Row],[Codigo Producto]],[10]!PROD[#Data],2,FALSE),"")</f>
        <v/>
      </c>
      <c r="Q957" s="67"/>
      <c r="R957" s="68" t="str">
        <f>IFERROR(VLOOKUP(TPI[[#This Row],[Codigo Indicador de Producto]],[10]!IP[#Data],2,FALSE),"")</f>
        <v/>
      </c>
      <c r="S957" s="69"/>
      <c r="T957" s="69"/>
      <c r="U957" s="69"/>
      <c r="V957" s="69"/>
      <c r="W957" s="69"/>
      <c r="X957" s="67"/>
      <c r="Y957" s="67"/>
      <c r="Z957" s="67"/>
      <c r="AA957" s="67"/>
      <c r="AB957" s="67"/>
      <c r="AC957" s="71"/>
      <c r="AD957" s="71"/>
      <c r="AE957" s="71"/>
      <c r="AF957" s="71"/>
      <c r="AG957" s="69"/>
    </row>
    <row r="958" spans="1:33" x14ac:dyDescent="0.3">
      <c r="A958" s="67"/>
      <c r="B958" s="68" t="str">
        <f>IFERROR(VLOOKUP(TPI[[#This Row],[Código del Municipio]],[10]!Tabla2[#Data],2,FALSE),"")</f>
        <v/>
      </c>
      <c r="C958" s="69"/>
      <c r="D958" s="69"/>
      <c r="E958" s="67"/>
      <c r="F958" s="69"/>
      <c r="G958" s="67"/>
      <c r="H958" s="69"/>
      <c r="I958" s="67"/>
      <c r="J958" s="67"/>
      <c r="K958" s="68" t="str">
        <f>IFERROR(VLOOKUP(TPI[[#This Row],[Codigo del Sector]],[10]!SEC[#Data],2,FALSE),"")</f>
        <v/>
      </c>
      <c r="L958" s="69"/>
      <c r="M958" s="67"/>
      <c r="N958" s="70" t="str">
        <f>IFERROR(VLOOKUP(TPI[[#This Row],[Código del Programa]],[10]!PROG[#Data],2,FALSE),"")</f>
        <v/>
      </c>
      <c r="O958" s="67"/>
      <c r="P958" s="68" t="str">
        <f>IFERROR(VLOOKUP(TPI[[#This Row],[Codigo Producto]],[10]!PROD[#Data],2,FALSE),"")</f>
        <v/>
      </c>
      <c r="Q958" s="67"/>
      <c r="R958" s="68" t="str">
        <f>IFERROR(VLOOKUP(TPI[[#This Row],[Codigo Indicador de Producto]],[10]!IP[#Data],2,FALSE),"")</f>
        <v/>
      </c>
      <c r="S958" s="69"/>
      <c r="T958" s="69"/>
      <c r="U958" s="69"/>
      <c r="V958" s="69"/>
      <c r="W958" s="69"/>
      <c r="X958" s="67"/>
      <c r="Y958" s="67"/>
      <c r="Z958" s="67"/>
      <c r="AA958" s="67"/>
      <c r="AB958" s="67"/>
      <c r="AC958" s="71"/>
      <c r="AD958" s="71"/>
      <c r="AE958" s="71"/>
      <c r="AF958" s="71"/>
      <c r="AG958" s="69"/>
    </row>
    <row r="959" spans="1:33" x14ac:dyDescent="0.3">
      <c r="A959" s="67"/>
      <c r="B959" s="68" t="str">
        <f>IFERROR(VLOOKUP(TPI[[#This Row],[Código del Municipio]],[10]!Tabla2[#Data],2,FALSE),"")</f>
        <v/>
      </c>
      <c r="C959" s="69"/>
      <c r="D959" s="69"/>
      <c r="E959" s="67"/>
      <c r="F959" s="69"/>
      <c r="G959" s="67"/>
      <c r="H959" s="69"/>
      <c r="I959" s="67"/>
      <c r="J959" s="67"/>
      <c r="K959" s="68" t="str">
        <f>IFERROR(VLOOKUP(TPI[[#This Row],[Codigo del Sector]],[10]!SEC[#Data],2,FALSE),"")</f>
        <v/>
      </c>
      <c r="L959" s="69"/>
      <c r="M959" s="67"/>
      <c r="N959" s="70" t="str">
        <f>IFERROR(VLOOKUP(TPI[[#This Row],[Código del Programa]],[10]!PROG[#Data],2,FALSE),"")</f>
        <v/>
      </c>
      <c r="O959" s="67"/>
      <c r="P959" s="68" t="str">
        <f>IFERROR(VLOOKUP(TPI[[#This Row],[Codigo Producto]],[10]!PROD[#Data],2,FALSE),"")</f>
        <v/>
      </c>
      <c r="Q959" s="67"/>
      <c r="R959" s="68" t="str">
        <f>IFERROR(VLOOKUP(TPI[[#This Row],[Codigo Indicador de Producto]],[10]!IP[#Data],2,FALSE),"")</f>
        <v/>
      </c>
      <c r="S959" s="69"/>
      <c r="T959" s="69"/>
      <c r="U959" s="69"/>
      <c r="V959" s="69"/>
      <c r="W959" s="69"/>
      <c r="X959" s="67"/>
      <c r="Y959" s="67"/>
      <c r="Z959" s="67"/>
      <c r="AA959" s="67"/>
      <c r="AB959" s="67"/>
      <c r="AC959" s="71"/>
      <c r="AD959" s="71"/>
      <c r="AE959" s="71"/>
      <c r="AF959" s="71"/>
      <c r="AG959" s="69"/>
    </row>
    <row r="960" spans="1:33" x14ac:dyDescent="0.3">
      <c r="A960" s="67"/>
      <c r="B960" s="68" t="str">
        <f>IFERROR(VLOOKUP(TPI[[#This Row],[Código del Municipio]],[10]!Tabla2[#Data],2,FALSE),"")</f>
        <v/>
      </c>
      <c r="C960" s="69"/>
      <c r="D960" s="69"/>
      <c r="E960" s="67"/>
      <c r="F960" s="69"/>
      <c r="G960" s="67"/>
      <c r="H960" s="69"/>
      <c r="I960" s="67"/>
      <c r="J960" s="67"/>
      <c r="K960" s="68" t="str">
        <f>IFERROR(VLOOKUP(TPI[[#This Row],[Codigo del Sector]],[10]!SEC[#Data],2,FALSE),"")</f>
        <v/>
      </c>
      <c r="L960" s="69"/>
      <c r="M960" s="67"/>
      <c r="N960" s="70" t="str">
        <f>IFERROR(VLOOKUP(TPI[[#This Row],[Código del Programa]],[10]!PROG[#Data],2,FALSE),"")</f>
        <v/>
      </c>
      <c r="O960" s="67"/>
      <c r="P960" s="68" t="str">
        <f>IFERROR(VLOOKUP(TPI[[#This Row],[Codigo Producto]],[10]!PROD[#Data],2,FALSE),"")</f>
        <v/>
      </c>
      <c r="Q960" s="67"/>
      <c r="R960" s="68" t="str">
        <f>IFERROR(VLOOKUP(TPI[[#This Row],[Codigo Indicador de Producto]],[10]!IP[#Data],2,FALSE),"")</f>
        <v/>
      </c>
      <c r="S960" s="69"/>
      <c r="T960" s="69"/>
      <c r="U960" s="69"/>
      <c r="V960" s="69"/>
      <c r="W960" s="69"/>
      <c r="X960" s="67"/>
      <c r="Y960" s="67"/>
      <c r="Z960" s="67"/>
      <c r="AA960" s="67"/>
      <c r="AB960" s="67"/>
      <c r="AC960" s="71"/>
      <c r="AD960" s="71"/>
      <c r="AE960" s="71"/>
      <c r="AF960" s="71"/>
      <c r="AG960" s="69"/>
    </row>
    <row r="961" spans="1:33" x14ac:dyDescent="0.3">
      <c r="A961" s="67"/>
      <c r="B961" s="68" t="str">
        <f>IFERROR(VLOOKUP(TPI[[#This Row],[Código del Municipio]],[10]!Tabla2[#Data],2,FALSE),"")</f>
        <v/>
      </c>
      <c r="C961" s="69"/>
      <c r="D961" s="69"/>
      <c r="E961" s="67"/>
      <c r="F961" s="69"/>
      <c r="G961" s="67"/>
      <c r="H961" s="69"/>
      <c r="I961" s="67"/>
      <c r="J961" s="67"/>
      <c r="K961" s="68" t="str">
        <f>IFERROR(VLOOKUP(TPI[[#This Row],[Codigo del Sector]],[10]!SEC[#Data],2,FALSE),"")</f>
        <v/>
      </c>
      <c r="L961" s="69"/>
      <c r="M961" s="67"/>
      <c r="N961" s="70" t="str">
        <f>IFERROR(VLOOKUP(TPI[[#This Row],[Código del Programa]],[10]!PROG[#Data],2,FALSE),"")</f>
        <v/>
      </c>
      <c r="O961" s="67"/>
      <c r="P961" s="68" t="str">
        <f>IFERROR(VLOOKUP(TPI[[#This Row],[Codigo Producto]],[10]!PROD[#Data],2,FALSE),"")</f>
        <v/>
      </c>
      <c r="Q961" s="67"/>
      <c r="R961" s="68" t="str">
        <f>IFERROR(VLOOKUP(TPI[[#This Row],[Codigo Indicador de Producto]],[10]!IP[#Data],2,FALSE),"")</f>
        <v/>
      </c>
      <c r="S961" s="69"/>
      <c r="T961" s="69"/>
      <c r="U961" s="69"/>
      <c r="V961" s="69"/>
      <c r="W961" s="69"/>
      <c r="X961" s="67"/>
      <c r="Y961" s="67"/>
      <c r="Z961" s="67"/>
      <c r="AA961" s="67"/>
      <c r="AB961" s="67"/>
      <c r="AC961" s="71"/>
      <c r="AD961" s="71"/>
      <c r="AE961" s="71"/>
      <c r="AF961" s="71"/>
      <c r="AG961" s="69"/>
    </row>
    <row r="962" spans="1:33" x14ac:dyDescent="0.3">
      <c r="A962" s="67"/>
      <c r="B962" s="68" t="str">
        <f>IFERROR(VLOOKUP(TPI[[#This Row],[Código del Municipio]],[10]!Tabla2[#Data],2,FALSE),"")</f>
        <v/>
      </c>
      <c r="C962" s="69"/>
      <c r="D962" s="69"/>
      <c r="E962" s="67"/>
      <c r="F962" s="69"/>
      <c r="G962" s="67"/>
      <c r="H962" s="69"/>
      <c r="I962" s="67"/>
      <c r="J962" s="67"/>
      <c r="K962" s="68" t="str">
        <f>IFERROR(VLOOKUP(TPI[[#This Row],[Codigo del Sector]],[10]!SEC[#Data],2,FALSE),"")</f>
        <v/>
      </c>
      <c r="L962" s="69"/>
      <c r="M962" s="67"/>
      <c r="N962" s="70" t="str">
        <f>IFERROR(VLOOKUP(TPI[[#This Row],[Código del Programa]],[10]!PROG[#Data],2,FALSE),"")</f>
        <v/>
      </c>
      <c r="O962" s="67"/>
      <c r="P962" s="68" t="str">
        <f>IFERROR(VLOOKUP(TPI[[#This Row],[Codigo Producto]],[10]!PROD[#Data],2,FALSE),"")</f>
        <v/>
      </c>
      <c r="Q962" s="67"/>
      <c r="R962" s="68" t="str">
        <f>IFERROR(VLOOKUP(TPI[[#This Row],[Codigo Indicador de Producto]],[10]!IP[#Data],2,FALSE),"")</f>
        <v/>
      </c>
      <c r="S962" s="69"/>
      <c r="T962" s="69"/>
      <c r="U962" s="69"/>
      <c r="V962" s="69"/>
      <c r="W962" s="69"/>
      <c r="X962" s="67"/>
      <c r="Y962" s="67"/>
      <c r="Z962" s="67"/>
      <c r="AA962" s="67"/>
      <c r="AB962" s="67"/>
      <c r="AC962" s="71"/>
      <c r="AD962" s="71"/>
      <c r="AE962" s="71"/>
      <c r="AF962" s="71"/>
      <c r="AG962" s="69"/>
    </row>
    <row r="963" spans="1:33" x14ac:dyDescent="0.3">
      <c r="A963" s="67"/>
      <c r="B963" s="68" t="str">
        <f>IFERROR(VLOOKUP(TPI[[#This Row],[Código del Municipio]],[10]!Tabla2[#Data],2,FALSE),"")</f>
        <v/>
      </c>
      <c r="C963" s="69"/>
      <c r="D963" s="69"/>
      <c r="E963" s="67"/>
      <c r="F963" s="69"/>
      <c r="G963" s="67"/>
      <c r="H963" s="69"/>
      <c r="I963" s="67"/>
      <c r="J963" s="67"/>
      <c r="K963" s="68" t="str">
        <f>IFERROR(VLOOKUP(TPI[[#This Row],[Codigo del Sector]],[10]!SEC[#Data],2,FALSE),"")</f>
        <v/>
      </c>
      <c r="L963" s="69"/>
      <c r="M963" s="67"/>
      <c r="N963" s="70" t="str">
        <f>IFERROR(VLOOKUP(TPI[[#This Row],[Código del Programa]],[10]!PROG[#Data],2,FALSE),"")</f>
        <v/>
      </c>
      <c r="O963" s="67"/>
      <c r="P963" s="68" t="str">
        <f>IFERROR(VLOOKUP(TPI[[#This Row],[Codigo Producto]],[10]!PROD[#Data],2,FALSE),"")</f>
        <v/>
      </c>
      <c r="Q963" s="67"/>
      <c r="R963" s="68" t="str">
        <f>IFERROR(VLOOKUP(TPI[[#This Row],[Codigo Indicador de Producto]],[10]!IP[#Data],2,FALSE),"")</f>
        <v/>
      </c>
      <c r="S963" s="69"/>
      <c r="T963" s="69"/>
      <c r="U963" s="69"/>
      <c r="V963" s="69"/>
      <c r="W963" s="69"/>
      <c r="X963" s="67"/>
      <c r="Y963" s="67"/>
      <c r="Z963" s="67"/>
      <c r="AA963" s="67"/>
      <c r="AB963" s="67"/>
      <c r="AC963" s="71"/>
      <c r="AD963" s="71"/>
      <c r="AE963" s="71"/>
      <c r="AF963" s="71"/>
      <c r="AG963" s="69"/>
    </row>
    <row r="964" spans="1:33" x14ac:dyDescent="0.3">
      <c r="A964" s="67"/>
      <c r="B964" s="68" t="str">
        <f>IFERROR(VLOOKUP(TPI[[#This Row],[Código del Municipio]],[10]!Tabla2[#Data],2,FALSE),"")</f>
        <v/>
      </c>
      <c r="C964" s="69"/>
      <c r="D964" s="69"/>
      <c r="E964" s="67"/>
      <c r="F964" s="69"/>
      <c r="G964" s="67"/>
      <c r="H964" s="69"/>
      <c r="I964" s="67"/>
      <c r="J964" s="67"/>
      <c r="K964" s="68" t="str">
        <f>IFERROR(VLOOKUP(TPI[[#This Row],[Codigo del Sector]],[10]!SEC[#Data],2,FALSE),"")</f>
        <v/>
      </c>
      <c r="L964" s="69"/>
      <c r="M964" s="67"/>
      <c r="N964" s="70" t="str">
        <f>IFERROR(VLOOKUP(TPI[[#This Row],[Código del Programa]],[10]!PROG[#Data],2,FALSE),"")</f>
        <v/>
      </c>
      <c r="O964" s="67"/>
      <c r="P964" s="68" t="str">
        <f>IFERROR(VLOOKUP(TPI[[#This Row],[Codigo Producto]],[10]!PROD[#Data],2,FALSE),"")</f>
        <v/>
      </c>
      <c r="Q964" s="67"/>
      <c r="R964" s="68" t="str">
        <f>IFERROR(VLOOKUP(TPI[[#This Row],[Codigo Indicador de Producto]],[10]!IP[#Data],2,FALSE),"")</f>
        <v/>
      </c>
      <c r="S964" s="69"/>
      <c r="T964" s="69"/>
      <c r="U964" s="69"/>
      <c r="V964" s="69"/>
      <c r="W964" s="69"/>
      <c r="X964" s="67"/>
      <c r="Y964" s="67"/>
      <c r="Z964" s="67"/>
      <c r="AA964" s="67"/>
      <c r="AB964" s="67"/>
      <c r="AC964" s="71"/>
      <c r="AD964" s="71"/>
      <c r="AE964" s="71"/>
      <c r="AF964" s="71"/>
      <c r="AG964" s="69"/>
    </row>
    <row r="965" spans="1:33" x14ac:dyDescent="0.3">
      <c r="A965" s="67"/>
      <c r="B965" s="68" t="str">
        <f>IFERROR(VLOOKUP(TPI[[#This Row],[Código del Municipio]],[10]!Tabla2[#Data],2,FALSE),"")</f>
        <v/>
      </c>
      <c r="C965" s="69"/>
      <c r="D965" s="69"/>
      <c r="E965" s="67"/>
      <c r="F965" s="69"/>
      <c r="G965" s="67"/>
      <c r="H965" s="69"/>
      <c r="I965" s="67"/>
      <c r="J965" s="67"/>
      <c r="K965" s="68" t="str">
        <f>IFERROR(VLOOKUP(TPI[[#This Row],[Codigo del Sector]],[10]!SEC[#Data],2,FALSE),"")</f>
        <v/>
      </c>
      <c r="L965" s="69"/>
      <c r="M965" s="67"/>
      <c r="N965" s="70" t="str">
        <f>IFERROR(VLOOKUP(TPI[[#This Row],[Código del Programa]],[10]!PROG[#Data],2,FALSE),"")</f>
        <v/>
      </c>
      <c r="O965" s="67"/>
      <c r="P965" s="68" t="str">
        <f>IFERROR(VLOOKUP(TPI[[#This Row],[Codigo Producto]],[10]!PROD[#Data],2,FALSE),"")</f>
        <v/>
      </c>
      <c r="Q965" s="67"/>
      <c r="R965" s="68" t="str">
        <f>IFERROR(VLOOKUP(TPI[[#This Row],[Codigo Indicador de Producto]],[10]!IP[#Data],2,FALSE),"")</f>
        <v/>
      </c>
      <c r="S965" s="69"/>
      <c r="T965" s="69"/>
      <c r="U965" s="69"/>
      <c r="V965" s="69"/>
      <c r="W965" s="69"/>
      <c r="X965" s="67"/>
      <c r="Y965" s="67"/>
      <c r="Z965" s="67"/>
      <c r="AA965" s="67"/>
      <c r="AB965" s="67"/>
      <c r="AC965" s="71"/>
      <c r="AD965" s="71"/>
      <c r="AE965" s="71"/>
      <c r="AF965" s="71"/>
      <c r="AG965" s="69"/>
    </row>
    <row r="966" spans="1:33" x14ac:dyDescent="0.3">
      <c r="A966" s="67"/>
      <c r="B966" s="68" t="str">
        <f>IFERROR(VLOOKUP(TPI[[#This Row],[Código del Municipio]],[10]!Tabla2[#Data],2,FALSE),"")</f>
        <v/>
      </c>
      <c r="C966" s="69"/>
      <c r="D966" s="69"/>
      <c r="E966" s="67"/>
      <c r="F966" s="69"/>
      <c r="G966" s="67"/>
      <c r="H966" s="69"/>
      <c r="I966" s="67"/>
      <c r="J966" s="67"/>
      <c r="K966" s="68" t="str">
        <f>IFERROR(VLOOKUP(TPI[[#This Row],[Codigo del Sector]],[10]!SEC[#Data],2,FALSE),"")</f>
        <v/>
      </c>
      <c r="L966" s="69"/>
      <c r="M966" s="67"/>
      <c r="N966" s="70" t="str">
        <f>IFERROR(VLOOKUP(TPI[[#This Row],[Código del Programa]],[10]!PROG[#Data],2,FALSE),"")</f>
        <v/>
      </c>
      <c r="O966" s="67"/>
      <c r="P966" s="68" t="str">
        <f>IFERROR(VLOOKUP(TPI[[#This Row],[Codigo Producto]],[10]!PROD[#Data],2,FALSE),"")</f>
        <v/>
      </c>
      <c r="Q966" s="67"/>
      <c r="R966" s="68" t="str">
        <f>IFERROR(VLOOKUP(TPI[[#This Row],[Codigo Indicador de Producto]],[10]!IP[#Data],2,FALSE),"")</f>
        <v/>
      </c>
      <c r="S966" s="69"/>
      <c r="T966" s="69"/>
      <c r="U966" s="69"/>
      <c r="V966" s="69"/>
      <c r="W966" s="69"/>
      <c r="X966" s="67"/>
      <c r="Y966" s="67"/>
      <c r="Z966" s="67"/>
      <c r="AA966" s="67"/>
      <c r="AB966" s="67"/>
      <c r="AC966" s="71"/>
      <c r="AD966" s="71"/>
      <c r="AE966" s="71"/>
      <c r="AF966" s="71"/>
      <c r="AG966" s="69"/>
    </row>
    <row r="967" spans="1:33" x14ac:dyDescent="0.3">
      <c r="A967" s="67"/>
      <c r="B967" s="68" t="str">
        <f>IFERROR(VLOOKUP(TPI[[#This Row],[Código del Municipio]],[10]!Tabla2[#Data],2,FALSE),"")</f>
        <v/>
      </c>
      <c r="C967" s="69"/>
      <c r="D967" s="69"/>
      <c r="E967" s="67"/>
      <c r="F967" s="69"/>
      <c r="G967" s="67"/>
      <c r="H967" s="69"/>
      <c r="I967" s="67"/>
      <c r="J967" s="67"/>
      <c r="K967" s="68" t="str">
        <f>IFERROR(VLOOKUP(TPI[[#This Row],[Codigo del Sector]],[10]!SEC[#Data],2,FALSE),"")</f>
        <v/>
      </c>
      <c r="L967" s="69"/>
      <c r="M967" s="67"/>
      <c r="N967" s="70" t="str">
        <f>IFERROR(VLOOKUP(TPI[[#This Row],[Código del Programa]],[10]!PROG[#Data],2,FALSE),"")</f>
        <v/>
      </c>
      <c r="O967" s="67"/>
      <c r="P967" s="68" t="str">
        <f>IFERROR(VLOOKUP(TPI[[#This Row],[Codigo Producto]],[10]!PROD[#Data],2,FALSE),"")</f>
        <v/>
      </c>
      <c r="Q967" s="67"/>
      <c r="R967" s="68" t="str">
        <f>IFERROR(VLOOKUP(TPI[[#This Row],[Codigo Indicador de Producto]],[10]!IP[#Data],2,FALSE),"")</f>
        <v/>
      </c>
      <c r="S967" s="69"/>
      <c r="T967" s="69"/>
      <c r="U967" s="69"/>
      <c r="V967" s="69"/>
      <c r="W967" s="69"/>
      <c r="X967" s="67"/>
      <c r="Y967" s="67"/>
      <c r="Z967" s="67"/>
      <c r="AA967" s="67"/>
      <c r="AB967" s="67"/>
      <c r="AC967" s="71"/>
      <c r="AD967" s="71"/>
      <c r="AE967" s="71"/>
      <c r="AF967" s="71"/>
      <c r="AG967" s="69"/>
    </row>
    <row r="968" spans="1:33" x14ac:dyDescent="0.3">
      <c r="A968" s="67"/>
      <c r="B968" s="68" t="str">
        <f>IFERROR(VLOOKUP(TPI[[#This Row],[Código del Municipio]],[10]!Tabla2[#Data],2,FALSE),"")</f>
        <v/>
      </c>
      <c r="C968" s="69"/>
      <c r="D968" s="69"/>
      <c r="E968" s="67"/>
      <c r="F968" s="69"/>
      <c r="G968" s="67"/>
      <c r="H968" s="69"/>
      <c r="I968" s="67"/>
      <c r="J968" s="67"/>
      <c r="K968" s="68" t="str">
        <f>IFERROR(VLOOKUP(TPI[[#This Row],[Codigo del Sector]],[10]!SEC[#Data],2,FALSE),"")</f>
        <v/>
      </c>
      <c r="L968" s="69"/>
      <c r="M968" s="67"/>
      <c r="N968" s="70" t="str">
        <f>IFERROR(VLOOKUP(TPI[[#This Row],[Código del Programa]],[10]!PROG[#Data],2,FALSE),"")</f>
        <v/>
      </c>
      <c r="O968" s="67"/>
      <c r="P968" s="68" t="str">
        <f>IFERROR(VLOOKUP(TPI[[#This Row],[Codigo Producto]],[10]!PROD[#Data],2,FALSE),"")</f>
        <v/>
      </c>
      <c r="Q968" s="67"/>
      <c r="R968" s="68" t="str">
        <f>IFERROR(VLOOKUP(TPI[[#This Row],[Codigo Indicador de Producto]],[10]!IP[#Data],2,FALSE),"")</f>
        <v/>
      </c>
      <c r="S968" s="69"/>
      <c r="T968" s="69"/>
      <c r="U968" s="69"/>
      <c r="V968" s="69"/>
      <c r="W968" s="69"/>
      <c r="X968" s="67"/>
      <c r="Y968" s="67"/>
      <c r="Z968" s="67"/>
      <c r="AA968" s="67"/>
      <c r="AB968" s="67"/>
      <c r="AC968" s="71"/>
      <c r="AD968" s="71"/>
      <c r="AE968" s="71"/>
      <c r="AF968" s="71"/>
      <c r="AG968" s="69"/>
    </row>
    <row r="969" spans="1:33" x14ac:dyDescent="0.3">
      <c r="A969" s="67"/>
      <c r="B969" s="68" t="str">
        <f>IFERROR(VLOOKUP(TPI[[#This Row],[Código del Municipio]],[10]!Tabla2[#Data],2,FALSE),"")</f>
        <v/>
      </c>
      <c r="C969" s="69"/>
      <c r="D969" s="69"/>
      <c r="E969" s="67"/>
      <c r="F969" s="69"/>
      <c r="G969" s="67"/>
      <c r="H969" s="69"/>
      <c r="I969" s="67"/>
      <c r="J969" s="67"/>
      <c r="K969" s="68" t="str">
        <f>IFERROR(VLOOKUP(TPI[[#This Row],[Codigo del Sector]],[10]!SEC[#Data],2,FALSE),"")</f>
        <v/>
      </c>
      <c r="L969" s="69"/>
      <c r="M969" s="67"/>
      <c r="N969" s="70" t="str">
        <f>IFERROR(VLOOKUP(TPI[[#This Row],[Código del Programa]],[10]!PROG[#Data],2,FALSE),"")</f>
        <v/>
      </c>
      <c r="O969" s="67"/>
      <c r="P969" s="68" t="str">
        <f>IFERROR(VLOOKUP(TPI[[#This Row],[Codigo Producto]],[10]!PROD[#Data],2,FALSE),"")</f>
        <v/>
      </c>
      <c r="Q969" s="67"/>
      <c r="R969" s="68" t="str">
        <f>IFERROR(VLOOKUP(TPI[[#This Row],[Codigo Indicador de Producto]],[10]!IP[#Data],2,FALSE),"")</f>
        <v/>
      </c>
      <c r="S969" s="69"/>
      <c r="T969" s="69"/>
      <c r="U969" s="69"/>
      <c r="V969" s="69"/>
      <c r="W969" s="69"/>
      <c r="X969" s="67"/>
      <c r="Y969" s="67"/>
      <c r="Z969" s="67"/>
      <c r="AA969" s="67"/>
      <c r="AB969" s="67"/>
      <c r="AC969" s="71"/>
      <c r="AD969" s="71"/>
      <c r="AE969" s="71"/>
      <c r="AF969" s="71"/>
      <c r="AG969" s="69"/>
    </row>
    <row r="970" spans="1:33" x14ac:dyDescent="0.3">
      <c r="A970" s="67"/>
      <c r="B970" s="68" t="str">
        <f>IFERROR(VLOOKUP(TPI[[#This Row],[Código del Municipio]],[10]!Tabla2[#Data],2,FALSE),"")</f>
        <v/>
      </c>
      <c r="C970" s="69"/>
      <c r="D970" s="69"/>
      <c r="E970" s="67"/>
      <c r="F970" s="69"/>
      <c r="G970" s="67"/>
      <c r="H970" s="69"/>
      <c r="I970" s="67"/>
      <c r="J970" s="67"/>
      <c r="K970" s="68" t="str">
        <f>IFERROR(VLOOKUP(TPI[[#This Row],[Codigo del Sector]],[10]!SEC[#Data],2,FALSE),"")</f>
        <v/>
      </c>
      <c r="L970" s="69"/>
      <c r="M970" s="67"/>
      <c r="N970" s="70" t="str">
        <f>IFERROR(VLOOKUP(TPI[[#This Row],[Código del Programa]],[10]!PROG[#Data],2,FALSE),"")</f>
        <v/>
      </c>
      <c r="O970" s="67"/>
      <c r="P970" s="68" t="str">
        <f>IFERROR(VLOOKUP(TPI[[#This Row],[Codigo Producto]],[10]!PROD[#Data],2,FALSE),"")</f>
        <v/>
      </c>
      <c r="Q970" s="67"/>
      <c r="R970" s="68" t="str">
        <f>IFERROR(VLOOKUP(TPI[[#This Row],[Codigo Indicador de Producto]],[10]!IP[#Data],2,FALSE),"")</f>
        <v/>
      </c>
      <c r="S970" s="69"/>
      <c r="T970" s="69"/>
      <c r="U970" s="69"/>
      <c r="V970" s="69"/>
      <c r="W970" s="69"/>
      <c r="X970" s="67"/>
      <c r="Y970" s="67"/>
      <c r="Z970" s="67"/>
      <c r="AA970" s="67"/>
      <c r="AB970" s="67"/>
      <c r="AC970" s="71"/>
      <c r="AD970" s="71"/>
      <c r="AE970" s="71"/>
      <c r="AF970" s="71"/>
      <c r="AG970" s="69"/>
    </row>
    <row r="971" spans="1:33" x14ac:dyDescent="0.3">
      <c r="A971" s="67"/>
      <c r="B971" s="68" t="str">
        <f>IFERROR(VLOOKUP(TPI[[#This Row],[Código del Municipio]],[10]!Tabla2[#Data],2,FALSE),"")</f>
        <v/>
      </c>
      <c r="C971" s="69"/>
      <c r="D971" s="69"/>
      <c r="E971" s="67"/>
      <c r="F971" s="69"/>
      <c r="G971" s="67"/>
      <c r="H971" s="69"/>
      <c r="I971" s="67"/>
      <c r="J971" s="67"/>
      <c r="K971" s="68" t="str">
        <f>IFERROR(VLOOKUP(TPI[[#This Row],[Codigo del Sector]],[10]!SEC[#Data],2,FALSE),"")</f>
        <v/>
      </c>
      <c r="L971" s="69"/>
      <c r="M971" s="67"/>
      <c r="N971" s="70" t="str">
        <f>IFERROR(VLOOKUP(TPI[[#This Row],[Código del Programa]],[10]!PROG[#Data],2,FALSE),"")</f>
        <v/>
      </c>
      <c r="O971" s="67"/>
      <c r="P971" s="68" t="str">
        <f>IFERROR(VLOOKUP(TPI[[#This Row],[Codigo Producto]],[10]!PROD[#Data],2,FALSE),"")</f>
        <v/>
      </c>
      <c r="Q971" s="67"/>
      <c r="R971" s="68" t="str">
        <f>IFERROR(VLOOKUP(TPI[[#This Row],[Codigo Indicador de Producto]],[10]!IP[#Data],2,FALSE),"")</f>
        <v/>
      </c>
      <c r="S971" s="69"/>
      <c r="T971" s="69"/>
      <c r="U971" s="69"/>
      <c r="V971" s="69"/>
      <c r="W971" s="69"/>
      <c r="X971" s="67"/>
      <c r="Y971" s="67"/>
      <c r="Z971" s="67"/>
      <c r="AA971" s="67"/>
      <c r="AB971" s="67"/>
      <c r="AC971" s="71"/>
      <c r="AD971" s="71"/>
      <c r="AE971" s="71"/>
      <c r="AF971" s="71"/>
      <c r="AG971" s="69"/>
    </row>
    <row r="972" spans="1:33" x14ac:dyDescent="0.3">
      <c r="A972" s="67"/>
      <c r="B972" s="68" t="str">
        <f>IFERROR(VLOOKUP(TPI[[#This Row],[Código del Municipio]],[10]!Tabla2[#Data],2,FALSE),"")</f>
        <v/>
      </c>
      <c r="C972" s="69"/>
      <c r="D972" s="69"/>
      <c r="E972" s="67"/>
      <c r="F972" s="69"/>
      <c r="G972" s="67"/>
      <c r="H972" s="69"/>
      <c r="I972" s="67"/>
      <c r="J972" s="67"/>
      <c r="K972" s="68" t="str">
        <f>IFERROR(VLOOKUP(TPI[[#This Row],[Codigo del Sector]],[10]!SEC[#Data],2,FALSE),"")</f>
        <v/>
      </c>
      <c r="L972" s="69"/>
      <c r="M972" s="67"/>
      <c r="N972" s="70" t="str">
        <f>IFERROR(VLOOKUP(TPI[[#This Row],[Código del Programa]],[10]!PROG[#Data],2,FALSE),"")</f>
        <v/>
      </c>
      <c r="O972" s="67"/>
      <c r="P972" s="68" t="str">
        <f>IFERROR(VLOOKUP(TPI[[#This Row],[Codigo Producto]],[10]!PROD[#Data],2,FALSE),"")</f>
        <v/>
      </c>
      <c r="Q972" s="67"/>
      <c r="R972" s="68" t="str">
        <f>IFERROR(VLOOKUP(TPI[[#This Row],[Codigo Indicador de Producto]],[10]!IP[#Data],2,FALSE),"")</f>
        <v/>
      </c>
      <c r="S972" s="69"/>
      <c r="T972" s="69"/>
      <c r="U972" s="69"/>
      <c r="V972" s="69"/>
      <c r="W972" s="69"/>
      <c r="X972" s="67"/>
      <c r="Y972" s="67"/>
      <c r="Z972" s="67"/>
      <c r="AA972" s="67"/>
      <c r="AB972" s="67"/>
      <c r="AC972" s="71"/>
      <c r="AD972" s="71"/>
      <c r="AE972" s="71"/>
      <c r="AF972" s="71"/>
      <c r="AG972" s="69"/>
    </row>
    <row r="973" spans="1:33" x14ac:dyDescent="0.3">
      <c r="A973" s="67"/>
      <c r="B973" s="68" t="str">
        <f>IFERROR(VLOOKUP(TPI[[#This Row],[Código del Municipio]],[10]!Tabla2[#Data],2,FALSE),"")</f>
        <v/>
      </c>
      <c r="C973" s="69"/>
      <c r="D973" s="69"/>
      <c r="E973" s="67"/>
      <c r="F973" s="69"/>
      <c r="G973" s="67"/>
      <c r="H973" s="69"/>
      <c r="I973" s="67"/>
      <c r="J973" s="67"/>
      <c r="K973" s="68" t="str">
        <f>IFERROR(VLOOKUP(TPI[[#This Row],[Codigo del Sector]],[10]!SEC[#Data],2,FALSE),"")</f>
        <v/>
      </c>
      <c r="L973" s="69"/>
      <c r="M973" s="67"/>
      <c r="N973" s="70" t="str">
        <f>IFERROR(VLOOKUP(TPI[[#This Row],[Código del Programa]],[10]!PROG[#Data],2,FALSE),"")</f>
        <v/>
      </c>
      <c r="O973" s="67"/>
      <c r="P973" s="68" t="str">
        <f>IFERROR(VLOOKUP(TPI[[#This Row],[Codigo Producto]],[10]!PROD[#Data],2,FALSE),"")</f>
        <v/>
      </c>
      <c r="Q973" s="67"/>
      <c r="R973" s="68" t="str">
        <f>IFERROR(VLOOKUP(TPI[[#This Row],[Codigo Indicador de Producto]],[10]!IP[#Data],2,FALSE),"")</f>
        <v/>
      </c>
      <c r="S973" s="69"/>
      <c r="T973" s="69"/>
      <c r="U973" s="69"/>
      <c r="V973" s="69"/>
      <c r="W973" s="69"/>
      <c r="X973" s="67"/>
      <c r="Y973" s="67"/>
      <c r="Z973" s="67"/>
      <c r="AA973" s="67"/>
      <c r="AB973" s="67"/>
      <c r="AC973" s="71"/>
      <c r="AD973" s="71"/>
      <c r="AE973" s="71"/>
      <c r="AF973" s="71"/>
      <c r="AG973" s="69"/>
    </row>
    <row r="974" spans="1:33" x14ac:dyDescent="0.3">
      <c r="A974" s="67"/>
      <c r="B974" s="68" t="str">
        <f>IFERROR(VLOOKUP(TPI[[#This Row],[Código del Municipio]],[10]!Tabla2[#Data],2,FALSE),"")</f>
        <v/>
      </c>
      <c r="C974" s="69"/>
      <c r="D974" s="69"/>
      <c r="E974" s="67"/>
      <c r="F974" s="69"/>
      <c r="G974" s="67"/>
      <c r="H974" s="69"/>
      <c r="I974" s="67"/>
      <c r="J974" s="67"/>
      <c r="K974" s="68" t="str">
        <f>IFERROR(VLOOKUP(TPI[[#This Row],[Codigo del Sector]],[10]!SEC[#Data],2,FALSE),"")</f>
        <v/>
      </c>
      <c r="L974" s="69"/>
      <c r="M974" s="67"/>
      <c r="N974" s="70" t="str">
        <f>IFERROR(VLOOKUP(TPI[[#This Row],[Código del Programa]],[10]!PROG[#Data],2,FALSE),"")</f>
        <v/>
      </c>
      <c r="O974" s="67"/>
      <c r="P974" s="68" t="str">
        <f>IFERROR(VLOOKUP(TPI[[#This Row],[Codigo Producto]],[10]!PROD[#Data],2,FALSE),"")</f>
        <v/>
      </c>
      <c r="Q974" s="67"/>
      <c r="R974" s="68" t="str">
        <f>IFERROR(VLOOKUP(TPI[[#This Row],[Codigo Indicador de Producto]],[10]!IP[#Data],2,FALSE),"")</f>
        <v/>
      </c>
      <c r="S974" s="69"/>
      <c r="T974" s="69"/>
      <c r="U974" s="69"/>
      <c r="V974" s="69"/>
      <c r="W974" s="69"/>
      <c r="X974" s="67"/>
      <c r="Y974" s="67"/>
      <c r="Z974" s="67"/>
      <c r="AA974" s="67"/>
      <c r="AB974" s="67"/>
      <c r="AC974" s="71"/>
      <c r="AD974" s="71"/>
      <c r="AE974" s="71"/>
      <c r="AF974" s="71"/>
      <c r="AG974" s="69"/>
    </row>
    <row r="975" spans="1:33" x14ac:dyDescent="0.3">
      <c r="A975" s="67"/>
      <c r="B975" s="68" t="str">
        <f>IFERROR(VLOOKUP(TPI[[#This Row],[Código del Municipio]],[10]!Tabla2[#Data],2,FALSE),"")</f>
        <v/>
      </c>
      <c r="C975" s="69"/>
      <c r="D975" s="69"/>
      <c r="E975" s="67"/>
      <c r="F975" s="69"/>
      <c r="G975" s="67"/>
      <c r="H975" s="69"/>
      <c r="I975" s="67"/>
      <c r="J975" s="67"/>
      <c r="K975" s="68" t="str">
        <f>IFERROR(VLOOKUP(TPI[[#This Row],[Codigo del Sector]],[10]!SEC[#Data],2,FALSE),"")</f>
        <v/>
      </c>
      <c r="L975" s="69"/>
      <c r="M975" s="67"/>
      <c r="N975" s="70" t="str">
        <f>IFERROR(VLOOKUP(TPI[[#This Row],[Código del Programa]],[10]!PROG[#Data],2,FALSE),"")</f>
        <v/>
      </c>
      <c r="O975" s="67"/>
      <c r="P975" s="68" t="str">
        <f>IFERROR(VLOOKUP(TPI[[#This Row],[Codigo Producto]],[10]!PROD[#Data],2,FALSE),"")</f>
        <v/>
      </c>
      <c r="Q975" s="67"/>
      <c r="R975" s="68" t="str">
        <f>IFERROR(VLOOKUP(TPI[[#This Row],[Codigo Indicador de Producto]],[10]!IP[#Data],2,FALSE),"")</f>
        <v/>
      </c>
      <c r="S975" s="69"/>
      <c r="T975" s="69"/>
      <c r="U975" s="69"/>
      <c r="V975" s="69"/>
      <c r="W975" s="69"/>
      <c r="X975" s="67"/>
      <c r="Y975" s="67"/>
      <c r="Z975" s="67"/>
      <c r="AA975" s="67"/>
      <c r="AB975" s="67"/>
      <c r="AC975" s="71"/>
      <c r="AD975" s="71"/>
      <c r="AE975" s="71"/>
      <c r="AF975" s="71"/>
      <c r="AG975" s="69"/>
    </row>
    <row r="976" spans="1:33" x14ac:dyDescent="0.3">
      <c r="A976" s="67"/>
      <c r="B976" s="68" t="str">
        <f>IFERROR(VLOOKUP(TPI[[#This Row],[Código del Municipio]],[10]!Tabla2[#Data],2,FALSE),"")</f>
        <v/>
      </c>
      <c r="C976" s="69"/>
      <c r="D976" s="69"/>
      <c r="E976" s="67"/>
      <c r="F976" s="69"/>
      <c r="G976" s="67"/>
      <c r="H976" s="69"/>
      <c r="I976" s="67"/>
      <c r="J976" s="67"/>
      <c r="K976" s="68" t="str">
        <f>IFERROR(VLOOKUP(TPI[[#This Row],[Codigo del Sector]],[10]!SEC[#Data],2,FALSE),"")</f>
        <v/>
      </c>
      <c r="L976" s="69"/>
      <c r="M976" s="67"/>
      <c r="N976" s="70" t="str">
        <f>IFERROR(VLOOKUP(TPI[[#This Row],[Código del Programa]],[10]!PROG[#Data],2,FALSE),"")</f>
        <v/>
      </c>
      <c r="O976" s="67"/>
      <c r="P976" s="68" t="str">
        <f>IFERROR(VLOOKUP(TPI[[#This Row],[Codigo Producto]],[10]!PROD[#Data],2,FALSE),"")</f>
        <v/>
      </c>
      <c r="Q976" s="67"/>
      <c r="R976" s="68" t="str">
        <f>IFERROR(VLOOKUP(TPI[[#This Row],[Codigo Indicador de Producto]],[10]!IP[#Data],2,FALSE),"")</f>
        <v/>
      </c>
      <c r="S976" s="69"/>
      <c r="T976" s="69"/>
      <c r="U976" s="69"/>
      <c r="V976" s="69"/>
      <c r="W976" s="69"/>
      <c r="X976" s="67"/>
      <c r="Y976" s="67"/>
      <c r="Z976" s="67"/>
      <c r="AA976" s="67"/>
      <c r="AB976" s="67"/>
      <c r="AC976" s="71"/>
      <c r="AD976" s="71"/>
      <c r="AE976" s="71"/>
      <c r="AF976" s="71"/>
      <c r="AG976" s="69"/>
    </row>
    <row r="977" spans="1:33" x14ac:dyDescent="0.3">
      <c r="A977" s="67"/>
      <c r="B977" s="68" t="str">
        <f>IFERROR(VLOOKUP(TPI[[#This Row],[Código del Municipio]],[10]!Tabla2[#Data],2,FALSE),"")</f>
        <v/>
      </c>
      <c r="C977" s="69"/>
      <c r="D977" s="69"/>
      <c r="E977" s="67"/>
      <c r="F977" s="69"/>
      <c r="G977" s="67"/>
      <c r="H977" s="69"/>
      <c r="I977" s="67"/>
      <c r="J977" s="67"/>
      <c r="K977" s="68" t="str">
        <f>IFERROR(VLOOKUP(TPI[[#This Row],[Codigo del Sector]],[10]!SEC[#Data],2,FALSE),"")</f>
        <v/>
      </c>
      <c r="L977" s="69"/>
      <c r="M977" s="67"/>
      <c r="N977" s="70" t="str">
        <f>IFERROR(VLOOKUP(TPI[[#This Row],[Código del Programa]],[10]!PROG[#Data],2,FALSE),"")</f>
        <v/>
      </c>
      <c r="O977" s="67"/>
      <c r="P977" s="68" t="str">
        <f>IFERROR(VLOOKUP(TPI[[#This Row],[Codigo Producto]],[10]!PROD[#Data],2,FALSE),"")</f>
        <v/>
      </c>
      <c r="Q977" s="67"/>
      <c r="R977" s="68" t="str">
        <f>IFERROR(VLOOKUP(TPI[[#This Row],[Codigo Indicador de Producto]],[10]!IP[#Data],2,FALSE),"")</f>
        <v/>
      </c>
      <c r="S977" s="69"/>
      <c r="T977" s="69"/>
      <c r="U977" s="69"/>
      <c r="V977" s="69"/>
      <c r="W977" s="69"/>
      <c r="X977" s="67"/>
      <c r="Y977" s="67"/>
      <c r="Z977" s="67"/>
      <c r="AA977" s="67"/>
      <c r="AB977" s="67"/>
      <c r="AC977" s="71"/>
      <c r="AD977" s="71"/>
      <c r="AE977" s="71"/>
      <c r="AF977" s="71"/>
      <c r="AG977" s="69"/>
    </row>
    <row r="978" spans="1:33" x14ac:dyDescent="0.3">
      <c r="A978" s="67"/>
      <c r="B978" s="68" t="str">
        <f>IFERROR(VLOOKUP(TPI[[#This Row],[Código del Municipio]],[10]!Tabla2[#Data],2,FALSE),"")</f>
        <v/>
      </c>
      <c r="C978" s="69"/>
      <c r="D978" s="69"/>
      <c r="E978" s="67"/>
      <c r="F978" s="69"/>
      <c r="G978" s="67"/>
      <c r="H978" s="69"/>
      <c r="I978" s="67"/>
      <c r="J978" s="67"/>
      <c r="K978" s="68" t="str">
        <f>IFERROR(VLOOKUP(TPI[[#This Row],[Codigo del Sector]],[10]!SEC[#Data],2,FALSE),"")</f>
        <v/>
      </c>
      <c r="L978" s="69"/>
      <c r="M978" s="67"/>
      <c r="N978" s="70" t="str">
        <f>IFERROR(VLOOKUP(TPI[[#This Row],[Código del Programa]],[10]!PROG[#Data],2,FALSE),"")</f>
        <v/>
      </c>
      <c r="O978" s="67"/>
      <c r="P978" s="68" t="str">
        <f>IFERROR(VLOOKUP(TPI[[#This Row],[Codigo Producto]],[10]!PROD[#Data],2,FALSE),"")</f>
        <v/>
      </c>
      <c r="Q978" s="67"/>
      <c r="R978" s="68" t="str">
        <f>IFERROR(VLOOKUP(TPI[[#This Row],[Codigo Indicador de Producto]],[10]!IP[#Data],2,FALSE),"")</f>
        <v/>
      </c>
      <c r="S978" s="69"/>
      <c r="T978" s="69"/>
      <c r="U978" s="69"/>
      <c r="V978" s="69"/>
      <c r="W978" s="69"/>
      <c r="X978" s="67"/>
      <c r="Y978" s="67"/>
      <c r="Z978" s="67"/>
      <c r="AA978" s="67"/>
      <c r="AB978" s="67"/>
      <c r="AC978" s="71"/>
      <c r="AD978" s="71"/>
      <c r="AE978" s="71"/>
      <c r="AF978" s="71"/>
      <c r="AG978" s="69"/>
    </row>
    <row r="979" spans="1:33" x14ac:dyDescent="0.3">
      <c r="A979" s="67"/>
      <c r="B979" s="68" t="str">
        <f>IFERROR(VLOOKUP(TPI[[#This Row],[Código del Municipio]],[10]!Tabla2[#Data],2,FALSE),"")</f>
        <v/>
      </c>
      <c r="C979" s="69"/>
      <c r="D979" s="69"/>
      <c r="E979" s="67"/>
      <c r="F979" s="69"/>
      <c r="G979" s="67"/>
      <c r="H979" s="69"/>
      <c r="I979" s="67"/>
      <c r="J979" s="67"/>
      <c r="K979" s="68" t="str">
        <f>IFERROR(VLOOKUP(TPI[[#This Row],[Codigo del Sector]],[10]!SEC[#Data],2,FALSE),"")</f>
        <v/>
      </c>
      <c r="L979" s="69"/>
      <c r="M979" s="67"/>
      <c r="N979" s="70" t="str">
        <f>IFERROR(VLOOKUP(TPI[[#This Row],[Código del Programa]],[10]!PROG[#Data],2,FALSE),"")</f>
        <v/>
      </c>
      <c r="O979" s="67"/>
      <c r="P979" s="68" t="str">
        <f>IFERROR(VLOOKUP(TPI[[#This Row],[Codigo Producto]],[10]!PROD[#Data],2,FALSE),"")</f>
        <v/>
      </c>
      <c r="Q979" s="67"/>
      <c r="R979" s="68" t="str">
        <f>IFERROR(VLOOKUP(TPI[[#This Row],[Codigo Indicador de Producto]],[10]!IP[#Data],2,FALSE),"")</f>
        <v/>
      </c>
      <c r="S979" s="69"/>
      <c r="T979" s="69"/>
      <c r="U979" s="69"/>
      <c r="V979" s="69"/>
      <c r="W979" s="69"/>
      <c r="X979" s="67"/>
      <c r="Y979" s="67"/>
      <c r="Z979" s="67"/>
      <c r="AA979" s="67"/>
      <c r="AB979" s="67"/>
      <c r="AC979" s="71"/>
      <c r="AD979" s="71"/>
      <c r="AE979" s="71"/>
      <c r="AF979" s="71"/>
      <c r="AG979" s="69"/>
    </row>
    <row r="980" spans="1:33" x14ac:dyDescent="0.3">
      <c r="A980" s="67"/>
      <c r="B980" s="68" t="str">
        <f>IFERROR(VLOOKUP(TPI[[#This Row],[Código del Municipio]],[10]!Tabla2[#Data],2,FALSE),"")</f>
        <v/>
      </c>
      <c r="C980" s="69"/>
      <c r="D980" s="69"/>
      <c r="E980" s="67"/>
      <c r="F980" s="69"/>
      <c r="G980" s="67"/>
      <c r="H980" s="69"/>
      <c r="I980" s="67"/>
      <c r="J980" s="67"/>
      <c r="K980" s="68" t="str">
        <f>IFERROR(VLOOKUP(TPI[[#This Row],[Codigo del Sector]],[10]!SEC[#Data],2,FALSE),"")</f>
        <v/>
      </c>
      <c r="L980" s="69"/>
      <c r="M980" s="67"/>
      <c r="N980" s="70" t="str">
        <f>IFERROR(VLOOKUP(TPI[[#This Row],[Código del Programa]],[10]!PROG[#Data],2,FALSE),"")</f>
        <v/>
      </c>
      <c r="O980" s="67"/>
      <c r="P980" s="68" t="str">
        <f>IFERROR(VLOOKUP(TPI[[#This Row],[Codigo Producto]],[10]!PROD[#Data],2,FALSE),"")</f>
        <v/>
      </c>
      <c r="Q980" s="67"/>
      <c r="R980" s="68" t="str">
        <f>IFERROR(VLOOKUP(TPI[[#This Row],[Codigo Indicador de Producto]],[10]!IP[#Data],2,FALSE),"")</f>
        <v/>
      </c>
      <c r="S980" s="69"/>
      <c r="T980" s="69"/>
      <c r="U980" s="69"/>
      <c r="V980" s="69"/>
      <c r="W980" s="69"/>
      <c r="X980" s="67"/>
      <c r="Y980" s="67"/>
      <c r="Z980" s="67"/>
      <c r="AA980" s="67"/>
      <c r="AB980" s="67"/>
      <c r="AC980" s="71"/>
      <c r="AD980" s="71"/>
      <c r="AE980" s="71"/>
      <c r="AF980" s="71"/>
      <c r="AG980" s="69"/>
    </row>
    <row r="981" spans="1:33" x14ac:dyDescent="0.3">
      <c r="A981" s="67"/>
      <c r="B981" s="68" t="str">
        <f>IFERROR(VLOOKUP(TPI[[#This Row],[Código del Municipio]],[10]!Tabla2[#Data],2,FALSE),"")</f>
        <v/>
      </c>
      <c r="C981" s="69"/>
      <c r="D981" s="69"/>
      <c r="E981" s="67"/>
      <c r="F981" s="69"/>
      <c r="G981" s="67"/>
      <c r="H981" s="69"/>
      <c r="I981" s="67"/>
      <c r="J981" s="67"/>
      <c r="K981" s="68" t="str">
        <f>IFERROR(VLOOKUP(TPI[[#This Row],[Codigo del Sector]],[10]!SEC[#Data],2,FALSE),"")</f>
        <v/>
      </c>
      <c r="L981" s="69"/>
      <c r="M981" s="67"/>
      <c r="N981" s="70" t="str">
        <f>IFERROR(VLOOKUP(TPI[[#This Row],[Código del Programa]],[10]!PROG[#Data],2,FALSE),"")</f>
        <v/>
      </c>
      <c r="O981" s="67"/>
      <c r="P981" s="68" t="str">
        <f>IFERROR(VLOOKUP(TPI[[#This Row],[Codigo Producto]],[10]!PROD[#Data],2,FALSE),"")</f>
        <v/>
      </c>
      <c r="Q981" s="67"/>
      <c r="R981" s="68" t="str">
        <f>IFERROR(VLOOKUP(TPI[[#This Row],[Codigo Indicador de Producto]],[10]!IP[#Data],2,FALSE),"")</f>
        <v/>
      </c>
      <c r="S981" s="69"/>
      <c r="T981" s="69"/>
      <c r="U981" s="69"/>
      <c r="V981" s="69"/>
      <c r="W981" s="69"/>
      <c r="X981" s="67"/>
      <c r="Y981" s="67"/>
      <c r="Z981" s="67"/>
      <c r="AA981" s="67"/>
      <c r="AB981" s="67"/>
      <c r="AC981" s="71"/>
      <c r="AD981" s="71"/>
      <c r="AE981" s="71"/>
      <c r="AF981" s="71"/>
      <c r="AG981" s="69"/>
    </row>
    <row r="982" spans="1:33" x14ac:dyDescent="0.3">
      <c r="A982" s="67"/>
      <c r="B982" s="68" t="str">
        <f>IFERROR(VLOOKUP(TPI[[#This Row],[Código del Municipio]],[10]!Tabla2[#Data],2,FALSE),"")</f>
        <v/>
      </c>
      <c r="C982" s="69"/>
      <c r="D982" s="69"/>
      <c r="E982" s="67"/>
      <c r="F982" s="69"/>
      <c r="G982" s="67"/>
      <c r="H982" s="69"/>
      <c r="I982" s="67"/>
      <c r="J982" s="67"/>
      <c r="K982" s="68" t="str">
        <f>IFERROR(VLOOKUP(TPI[[#This Row],[Codigo del Sector]],[10]!SEC[#Data],2,FALSE),"")</f>
        <v/>
      </c>
      <c r="L982" s="69"/>
      <c r="M982" s="67"/>
      <c r="N982" s="70" t="str">
        <f>IFERROR(VLOOKUP(TPI[[#This Row],[Código del Programa]],[10]!PROG[#Data],2,FALSE),"")</f>
        <v/>
      </c>
      <c r="O982" s="67"/>
      <c r="P982" s="68" t="str">
        <f>IFERROR(VLOOKUP(TPI[[#This Row],[Codigo Producto]],[10]!PROD[#Data],2,FALSE),"")</f>
        <v/>
      </c>
      <c r="Q982" s="67"/>
      <c r="R982" s="68" t="str">
        <f>IFERROR(VLOOKUP(TPI[[#This Row],[Codigo Indicador de Producto]],[10]!IP[#Data],2,FALSE),"")</f>
        <v/>
      </c>
      <c r="S982" s="69"/>
      <c r="T982" s="69"/>
      <c r="U982" s="69"/>
      <c r="V982" s="69"/>
      <c r="W982" s="69"/>
      <c r="X982" s="67"/>
      <c r="Y982" s="67"/>
      <c r="Z982" s="67"/>
      <c r="AA982" s="67"/>
      <c r="AB982" s="67"/>
      <c r="AC982" s="71"/>
      <c r="AD982" s="71"/>
      <c r="AE982" s="71"/>
      <c r="AF982" s="71"/>
      <c r="AG982" s="69"/>
    </row>
    <row r="983" spans="1:33" x14ac:dyDescent="0.3">
      <c r="A983" s="67"/>
      <c r="B983" s="68" t="str">
        <f>IFERROR(VLOOKUP(TPI[[#This Row],[Código del Municipio]],[10]!Tabla2[#Data],2,FALSE),"")</f>
        <v/>
      </c>
      <c r="C983" s="69"/>
      <c r="D983" s="69"/>
      <c r="E983" s="67"/>
      <c r="F983" s="69"/>
      <c r="G983" s="67"/>
      <c r="H983" s="69"/>
      <c r="I983" s="67"/>
      <c r="J983" s="67"/>
      <c r="K983" s="68" t="str">
        <f>IFERROR(VLOOKUP(TPI[[#This Row],[Codigo del Sector]],[10]!SEC[#Data],2,FALSE),"")</f>
        <v/>
      </c>
      <c r="L983" s="69"/>
      <c r="M983" s="67"/>
      <c r="N983" s="70" t="str">
        <f>IFERROR(VLOOKUP(TPI[[#This Row],[Código del Programa]],[10]!PROG[#Data],2,FALSE),"")</f>
        <v/>
      </c>
      <c r="O983" s="67"/>
      <c r="P983" s="68" t="str">
        <f>IFERROR(VLOOKUP(TPI[[#This Row],[Codigo Producto]],[10]!PROD[#Data],2,FALSE),"")</f>
        <v/>
      </c>
      <c r="Q983" s="67"/>
      <c r="R983" s="68" t="str">
        <f>IFERROR(VLOOKUP(TPI[[#This Row],[Codigo Indicador de Producto]],[10]!IP[#Data],2,FALSE),"")</f>
        <v/>
      </c>
      <c r="S983" s="69"/>
      <c r="T983" s="69"/>
      <c r="U983" s="69"/>
      <c r="V983" s="69"/>
      <c r="W983" s="69"/>
      <c r="X983" s="67"/>
      <c r="Y983" s="67"/>
      <c r="Z983" s="67"/>
      <c r="AA983" s="67"/>
      <c r="AB983" s="67"/>
      <c r="AC983" s="71"/>
      <c r="AD983" s="71"/>
      <c r="AE983" s="71"/>
      <c r="AF983" s="71"/>
      <c r="AG983" s="69"/>
    </row>
    <row r="984" spans="1:33" x14ac:dyDescent="0.3">
      <c r="A984" s="67"/>
      <c r="B984" s="68" t="str">
        <f>IFERROR(VLOOKUP(TPI[[#This Row],[Código del Municipio]],[10]!Tabla2[#Data],2,FALSE),"")</f>
        <v/>
      </c>
      <c r="C984" s="69"/>
      <c r="D984" s="69"/>
      <c r="E984" s="67"/>
      <c r="F984" s="69"/>
      <c r="G984" s="67"/>
      <c r="H984" s="69"/>
      <c r="I984" s="67"/>
      <c r="J984" s="67"/>
      <c r="K984" s="68" t="str">
        <f>IFERROR(VLOOKUP(TPI[[#This Row],[Codigo del Sector]],[10]!SEC[#Data],2,FALSE),"")</f>
        <v/>
      </c>
      <c r="L984" s="69"/>
      <c r="M984" s="67"/>
      <c r="N984" s="70" t="str">
        <f>IFERROR(VLOOKUP(TPI[[#This Row],[Código del Programa]],[10]!PROG[#Data],2,FALSE),"")</f>
        <v/>
      </c>
      <c r="O984" s="67"/>
      <c r="P984" s="68" t="str">
        <f>IFERROR(VLOOKUP(TPI[[#This Row],[Codigo Producto]],[10]!PROD[#Data],2,FALSE),"")</f>
        <v/>
      </c>
      <c r="Q984" s="67"/>
      <c r="R984" s="68" t="str">
        <f>IFERROR(VLOOKUP(TPI[[#This Row],[Codigo Indicador de Producto]],[10]!IP[#Data],2,FALSE),"")</f>
        <v/>
      </c>
      <c r="S984" s="69"/>
      <c r="T984" s="69"/>
      <c r="U984" s="69"/>
      <c r="V984" s="69"/>
      <c r="W984" s="69"/>
      <c r="X984" s="67"/>
      <c r="Y984" s="67"/>
      <c r="Z984" s="67"/>
      <c r="AA984" s="67"/>
      <c r="AB984" s="67"/>
      <c r="AC984" s="71"/>
      <c r="AD984" s="71"/>
      <c r="AE984" s="71"/>
      <c r="AF984" s="71"/>
      <c r="AG984" s="69"/>
    </row>
    <row r="985" spans="1:33" x14ac:dyDescent="0.3">
      <c r="A985" s="67"/>
      <c r="B985" s="68" t="str">
        <f>IFERROR(VLOOKUP(TPI[[#This Row],[Código del Municipio]],[10]!Tabla2[#Data],2,FALSE),"")</f>
        <v/>
      </c>
      <c r="C985" s="69"/>
      <c r="D985" s="69"/>
      <c r="E985" s="67"/>
      <c r="F985" s="69"/>
      <c r="G985" s="67"/>
      <c r="H985" s="69"/>
      <c r="I985" s="67"/>
      <c r="J985" s="67"/>
      <c r="K985" s="68" t="str">
        <f>IFERROR(VLOOKUP(TPI[[#This Row],[Codigo del Sector]],[10]!SEC[#Data],2,FALSE),"")</f>
        <v/>
      </c>
      <c r="L985" s="69"/>
      <c r="M985" s="67"/>
      <c r="N985" s="70" t="str">
        <f>IFERROR(VLOOKUP(TPI[[#This Row],[Código del Programa]],[10]!PROG[#Data],2,FALSE),"")</f>
        <v/>
      </c>
      <c r="O985" s="67"/>
      <c r="P985" s="68" t="str">
        <f>IFERROR(VLOOKUP(TPI[[#This Row],[Codigo Producto]],[10]!PROD[#Data],2,FALSE),"")</f>
        <v/>
      </c>
      <c r="Q985" s="67"/>
      <c r="R985" s="68" t="str">
        <f>IFERROR(VLOOKUP(TPI[[#This Row],[Codigo Indicador de Producto]],[10]!IP[#Data],2,FALSE),"")</f>
        <v/>
      </c>
      <c r="S985" s="69"/>
      <c r="T985" s="69"/>
      <c r="U985" s="69"/>
      <c r="V985" s="69"/>
      <c r="W985" s="69"/>
      <c r="X985" s="67"/>
      <c r="Y985" s="67"/>
      <c r="Z985" s="67"/>
      <c r="AA985" s="67"/>
      <c r="AB985" s="67"/>
      <c r="AC985" s="71"/>
      <c r="AD985" s="71"/>
      <c r="AE985" s="71"/>
      <c r="AF985" s="71"/>
      <c r="AG985" s="69"/>
    </row>
    <row r="986" spans="1:33" x14ac:dyDescent="0.3">
      <c r="A986" s="67"/>
      <c r="B986" s="68" t="str">
        <f>IFERROR(VLOOKUP(TPI[[#This Row],[Código del Municipio]],[10]!Tabla2[#Data],2,FALSE),"")</f>
        <v/>
      </c>
      <c r="C986" s="69"/>
      <c r="D986" s="69"/>
      <c r="E986" s="67"/>
      <c r="F986" s="69"/>
      <c r="G986" s="67"/>
      <c r="H986" s="69"/>
      <c r="I986" s="67"/>
      <c r="J986" s="67"/>
      <c r="K986" s="68" t="str">
        <f>IFERROR(VLOOKUP(TPI[[#This Row],[Codigo del Sector]],[10]!SEC[#Data],2,FALSE),"")</f>
        <v/>
      </c>
      <c r="L986" s="69"/>
      <c r="M986" s="67"/>
      <c r="N986" s="70" t="str">
        <f>IFERROR(VLOOKUP(TPI[[#This Row],[Código del Programa]],[10]!PROG[#Data],2,FALSE),"")</f>
        <v/>
      </c>
      <c r="O986" s="67"/>
      <c r="P986" s="68" t="str">
        <f>IFERROR(VLOOKUP(TPI[[#This Row],[Codigo Producto]],[10]!PROD[#Data],2,FALSE),"")</f>
        <v/>
      </c>
      <c r="Q986" s="67"/>
      <c r="R986" s="68" t="str">
        <f>IFERROR(VLOOKUP(TPI[[#This Row],[Codigo Indicador de Producto]],[10]!IP[#Data],2,FALSE),"")</f>
        <v/>
      </c>
      <c r="S986" s="69"/>
      <c r="T986" s="69"/>
      <c r="U986" s="69"/>
      <c r="V986" s="69"/>
      <c r="W986" s="69"/>
      <c r="X986" s="67"/>
      <c r="Y986" s="67"/>
      <c r="Z986" s="67"/>
      <c r="AA986" s="67"/>
      <c r="AB986" s="67"/>
      <c r="AC986" s="71"/>
      <c r="AD986" s="71"/>
      <c r="AE986" s="71"/>
      <c r="AF986" s="71"/>
      <c r="AG986" s="69"/>
    </row>
    <row r="987" spans="1:33" x14ac:dyDescent="0.3">
      <c r="A987" s="67"/>
      <c r="B987" s="68" t="str">
        <f>IFERROR(VLOOKUP(TPI[[#This Row],[Código del Municipio]],[10]!Tabla2[#Data],2,FALSE),"")</f>
        <v/>
      </c>
      <c r="C987" s="69"/>
      <c r="D987" s="69"/>
      <c r="E987" s="67"/>
      <c r="F987" s="69"/>
      <c r="G987" s="67"/>
      <c r="H987" s="69"/>
      <c r="I987" s="67"/>
      <c r="J987" s="67"/>
      <c r="K987" s="68" t="str">
        <f>IFERROR(VLOOKUP(TPI[[#This Row],[Codigo del Sector]],[10]!SEC[#Data],2,FALSE),"")</f>
        <v/>
      </c>
      <c r="L987" s="69"/>
      <c r="M987" s="67"/>
      <c r="N987" s="70" t="str">
        <f>IFERROR(VLOOKUP(TPI[[#This Row],[Código del Programa]],[10]!PROG[#Data],2,FALSE),"")</f>
        <v/>
      </c>
      <c r="O987" s="67"/>
      <c r="P987" s="68" t="str">
        <f>IFERROR(VLOOKUP(TPI[[#This Row],[Codigo Producto]],[10]!PROD[#Data],2,FALSE),"")</f>
        <v/>
      </c>
      <c r="Q987" s="67"/>
      <c r="R987" s="68" t="str">
        <f>IFERROR(VLOOKUP(TPI[[#This Row],[Codigo Indicador de Producto]],[10]!IP[#Data],2,FALSE),"")</f>
        <v/>
      </c>
      <c r="S987" s="69"/>
      <c r="T987" s="69"/>
      <c r="U987" s="69"/>
      <c r="V987" s="69"/>
      <c r="W987" s="69"/>
      <c r="X987" s="67"/>
      <c r="Y987" s="67"/>
      <c r="Z987" s="67"/>
      <c r="AA987" s="67"/>
      <c r="AB987" s="67"/>
      <c r="AC987" s="71"/>
      <c r="AD987" s="71"/>
      <c r="AE987" s="71"/>
      <c r="AF987" s="71"/>
      <c r="AG987" s="69"/>
    </row>
    <row r="988" spans="1:33" x14ac:dyDescent="0.3">
      <c r="A988" s="67"/>
      <c r="B988" s="68" t="str">
        <f>IFERROR(VLOOKUP(TPI[[#This Row],[Código del Municipio]],[10]!Tabla2[#Data],2,FALSE),"")</f>
        <v/>
      </c>
      <c r="C988" s="69"/>
      <c r="D988" s="69"/>
      <c r="E988" s="67"/>
      <c r="F988" s="69"/>
      <c r="G988" s="67"/>
      <c r="H988" s="69"/>
      <c r="I988" s="67"/>
      <c r="J988" s="67"/>
      <c r="K988" s="68" t="str">
        <f>IFERROR(VLOOKUP(TPI[[#This Row],[Codigo del Sector]],[10]!SEC[#Data],2,FALSE),"")</f>
        <v/>
      </c>
      <c r="L988" s="69"/>
      <c r="M988" s="67"/>
      <c r="N988" s="70" t="str">
        <f>IFERROR(VLOOKUP(TPI[[#This Row],[Código del Programa]],[10]!PROG[#Data],2,FALSE),"")</f>
        <v/>
      </c>
      <c r="O988" s="67"/>
      <c r="P988" s="68" t="str">
        <f>IFERROR(VLOOKUP(TPI[[#This Row],[Codigo Producto]],[10]!PROD[#Data],2,FALSE),"")</f>
        <v/>
      </c>
      <c r="Q988" s="67"/>
      <c r="R988" s="68" t="str">
        <f>IFERROR(VLOOKUP(TPI[[#This Row],[Codigo Indicador de Producto]],[10]!IP[#Data],2,FALSE),"")</f>
        <v/>
      </c>
      <c r="S988" s="69"/>
      <c r="T988" s="69"/>
      <c r="U988" s="69"/>
      <c r="V988" s="69"/>
      <c r="W988" s="69"/>
      <c r="X988" s="67"/>
      <c r="Y988" s="67"/>
      <c r="Z988" s="67"/>
      <c r="AA988" s="67"/>
      <c r="AB988" s="67"/>
      <c r="AC988" s="71"/>
      <c r="AD988" s="71"/>
      <c r="AE988" s="71"/>
      <c r="AF988" s="71"/>
      <c r="AG988" s="69"/>
    </row>
    <row r="989" spans="1:33" x14ac:dyDescent="0.3">
      <c r="A989" s="67"/>
      <c r="B989" s="68" t="str">
        <f>IFERROR(VLOOKUP(TPI[[#This Row],[Código del Municipio]],[10]!Tabla2[#Data],2,FALSE),"")</f>
        <v/>
      </c>
      <c r="C989" s="69"/>
      <c r="D989" s="69"/>
      <c r="E989" s="67"/>
      <c r="F989" s="69"/>
      <c r="G989" s="67"/>
      <c r="H989" s="69"/>
      <c r="I989" s="67"/>
      <c r="J989" s="67"/>
      <c r="K989" s="68" t="str">
        <f>IFERROR(VLOOKUP(TPI[[#This Row],[Codigo del Sector]],[10]!SEC[#Data],2,FALSE),"")</f>
        <v/>
      </c>
      <c r="L989" s="69"/>
      <c r="M989" s="67"/>
      <c r="N989" s="70" t="str">
        <f>IFERROR(VLOOKUP(TPI[[#This Row],[Código del Programa]],[10]!PROG[#Data],2,FALSE),"")</f>
        <v/>
      </c>
      <c r="O989" s="67"/>
      <c r="P989" s="68" t="str">
        <f>IFERROR(VLOOKUP(TPI[[#This Row],[Codigo Producto]],[10]!PROD[#Data],2,FALSE),"")</f>
        <v/>
      </c>
      <c r="Q989" s="67"/>
      <c r="R989" s="68" t="str">
        <f>IFERROR(VLOOKUP(TPI[[#This Row],[Codigo Indicador de Producto]],[10]!IP[#Data],2,FALSE),"")</f>
        <v/>
      </c>
      <c r="S989" s="69"/>
      <c r="T989" s="69"/>
      <c r="U989" s="69"/>
      <c r="V989" s="69"/>
      <c r="W989" s="69"/>
      <c r="X989" s="67"/>
      <c r="Y989" s="67"/>
      <c r="Z989" s="67"/>
      <c r="AA989" s="67"/>
      <c r="AB989" s="67"/>
      <c r="AC989" s="71"/>
      <c r="AD989" s="71"/>
      <c r="AE989" s="71"/>
      <c r="AF989" s="71"/>
      <c r="AG989" s="69"/>
    </row>
    <row r="990" spans="1:33" x14ac:dyDescent="0.3">
      <c r="A990" s="67"/>
      <c r="B990" s="68" t="str">
        <f>IFERROR(VLOOKUP(TPI[[#This Row],[Código del Municipio]],[10]!Tabla2[#Data],2,FALSE),"")</f>
        <v/>
      </c>
      <c r="C990" s="69"/>
      <c r="D990" s="69"/>
      <c r="E990" s="67"/>
      <c r="F990" s="69"/>
      <c r="G990" s="67"/>
      <c r="H990" s="69"/>
      <c r="I990" s="67"/>
      <c r="J990" s="67"/>
      <c r="K990" s="68" t="str">
        <f>IFERROR(VLOOKUP(TPI[[#This Row],[Codigo del Sector]],[10]!SEC[#Data],2,FALSE),"")</f>
        <v/>
      </c>
      <c r="L990" s="69"/>
      <c r="M990" s="67"/>
      <c r="N990" s="70" t="str">
        <f>IFERROR(VLOOKUP(TPI[[#This Row],[Código del Programa]],[10]!PROG[#Data],2,FALSE),"")</f>
        <v/>
      </c>
      <c r="O990" s="67"/>
      <c r="P990" s="68" t="str">
        <f>IFERROR(VLOOKUP(TPI[[#This Row],[Codigo Producto]],[10]!PROD[#Data],2,FALSE),"")</f>
        <v/>
      </c>
      <c r="Q990" s="67"/>
      <c r="R990" s="68" t="str">
        <f>IFERROR(VLOOKUP(TPI[[#This Row],[Codigo Indicador de Producto]],[10]!IP[#Data],2,FALSE),"")</f>
        <v/>
      </c>
      <c r="S990" s="69"/>
      <c r="T990" s="69"/>
      <c r="U990" s="69"/>
      <c r="V990" s="69"/>
      <c r="W990" s="69"/>
      <c r="X990" s="67"/>
      <c r="Y990" s="67"/>
      <c r="Z990" s="67"/>
      <c r="AA990" s="67"/>
      <c r="AB990" s="67"/>
      <c r="AC990" s="71"/>
      <c r="AD990" s="71"/>
      <c r="AE990" s="71"/>
      <c r="AF990" s="71"/>
      <c r="AG990" s="69"/>
    </row>
    <row r="991" spans="1:33" x14ac:dyDescent="0.3">
      <c r="A991" s="67"/>
      <c r="B991" s="68" t="str">
        <f>IFERROR(VLOOKUP(TPI[[#This Row],[Código del Municipio]],[10]!Tabla2[#Data],2,FALSE),"")</f>
        <v/>
      </c>
      <c r="C991" s="69"/>
      <c r="D991" s="69"/>
      <c r="E991" s="67"/>
      <c r="F991" s="69"/>
      <c r="G991" s="67"/>
      <c r="H991" s="69"/>
      <c r="I991" s="67"/>
      <c r="J991" s="67"/>
      <c r="K991" s="68" t="str">
        <f>IFERROR(VLOOKUP(TPI[[#This Row],[Codigo del Sector]],[10]!SEC[#Data],2,FALSE),"")</f>
        <v/>
      </c>
      <c r="L991" s="69"/>
      <c r="M991" s="67"/>
      <c r="N991" s="70" t="str">
        <f>IFERROR(VLOOKUP(TPI[[#This Row],[Código del Programa]],[10]!PROG[#Data],2,FALSE),"")</f>
        <v/>
      </c>
      <c r="O991" s="67"/>
      <c r="P991" s="68" t="str">
        <f>IFERROR(VLOOKUP(TPI[[#This Row],[Codigo Producto]],[10]!PROD[#Data],2,FALSE),"")</f>
        <v/>
      </c>
      <c r="Q991" s="67"/>
      <c r="R991" s="68" t="str">
        <f>IFERROR(VLOOKUP(TPI[[#This Row],[Codigo Indicador de Producto]],[10]!IP[#Data],2,FALSE),"")</f>
        <v/>
      </c>
      <c r="S991" s="69"/>
      <c r="T991" s="69"/>
      <c r="U991" s="69"/>
      <c r="V991" s="69"/>
      <c r="W991" s="69"/>
      <c r="X991" s="67"/>
      <c r="Y991" s="67"/>
      <c r="Z991" s="67"/>
      <c r="AA991" s="67"/>
      <c r="AB991" s="67"/>
      <c r="AC991" s="71"/>
      <c r="AD991" s="71"/>
      <c r="AE991" s="71"/>
      <c r="AF991" s="71"/>
      <c r="AG991" s="69"/>
    </row>
    <row r="992" spans="1:33" x14ac:dyDescent="0.3">
      <c r="A992" s="67"/>
      <c r="B992" s="68" t="str">
        <f>IFERROR(VLOOKUP(TPI[[#This Row],[Código del Municipio]],[10]!Tabla2[#Data],2,FALSE),"")</f>
        <v/>
      </c>
      <c r="C992" s="69"/>
      <c r="D992" s="69"/>
      <c r="E992" s="67"/>
      <c r="F992" s="69"/>
      <c r="G992" s="67"/>
      <c r="H992" s="69"/>
      <c r="I992" s="67"/>
      <c r="J992" s="67"/>
      <c r="K992" s="68" t="str">
        <f>IFERROR(VLOOKUP(TPI[[#This Row],[Codigo del Sector]],[10]!SEC[#Data],2,FALSE),"")</f>
        <v/>
      </c>
      <c r="L992" s="69"/>
      <c r="M992" s="67"/>
      <c r="N992" s="70" t="str">
        <f>IFERROR(VLOOKUP(TPI[[#This Row],[Código del Programa]],[10]!PROG[#Data],2,FALSE),"")</f>
        <v/>
      </c>
      <c r="O992" s="67"/>
      <c r="P992" s="68" t="str">
        <f>IFERROR(VLOOKUP(TPI[[#This Row],[Codigo Producto]],[10]!PROD[#Data],2,FALSE),"")</f>
        <v/>
      </c>
      <c r="Q992" s="67"/>
      <c r="R992" s="68" t="str">
        <f>IFERROR(VLOOKUP(TPI[[#This Row],[Codigo Indicador de Producto]],[10]!IP[#Data],2,FALSE),"")</f>
        <v/>
      </c>
      <c r="S992" s="69"/>
      <c r="T992" s="69"/>
      <c r="U992" s="69"/>
      <c r="V992" s="69"/>
      <c r="W992" s="69"/>
      <c r="X992" s="67"/>
      <c r="Y992" s="67"/>
      <c r="Z992" s="67"/>
      <c r="AA992" s="67"/>
      <c r="AB992" s="67"/>
      <c r="AC992" s="71"/>
      <c r="AD992" s="71"/>
      <c r="AE992" s="71"/>
      <c r="AF992" s="71"/>
      <c r="AG992" s="69"/>
    </row>
    <row r="993" spans="1:33" x14ac:dyDescent="0.3">
      <c r="A993" s="67"/>
      <c r="B993" s="68" t="str">
        <f>IFERROR(VLOOKUP(TPI[[#This Row],[Código del Municipio]],[10]!Tabla2[#Data],2,FALSE),"")</f>
        <v/>
      </c>
      <c r="C993" s="69"/>
      <c r="D993" s="69"/>
      <c r="E993" s="67"/>
      <c r="F993" s="69"/>
      <c r="G993" s="67"/>
      <c r="H993" s="69"/>
      <c r="I993" s="67"/>
      <c r="J993" s="67"/>
      <c r="K993" s="68" t="str">
        <f>IFERROR(VLOOKUP(TPI[[#This Row],[Codigo del Sector]],[10]!SEC[#Data],2,FALSE),"")</f>
        <v/>
      </c>
      <c r="L993" s="69"/>
      <c r="M993" s="67"/>
      <c r="N993" s="70" t="str">
        <f>IFERROR(VLOOKUP(TPI[[#This Row],[Código del Programa]],[10]!PROG[#Data],2,FALSE),"")</f>
        <v/>
      </c>
      <c r="O993" s="67"/>
      <c r="P993" s="68" t="str">
        <f>IFERROR(VLOOKUP(TPI[[#This Row],[Codigo Producto]],[10]!PROD[#Data],2,FALSE),"")</f>
        <v/>
      </c>
      <c r="Q993" s="67"/>
      <c r="R993" s="68" t="str">
        <f>IFERROR(VLOOKUP(TPI[[#This Row],[Codigo Indicador de Producto]],[10]!IP[#Data],2,FALSE),"")</f>
        <v/>
      </c>
      <c r="S993" s="69"/>
      <c r="T993" s="69"/>
      <c r="U993" s="69"/>
      <c r="V993" s="69"/>
      <c r="W993" s="69"/>
      <c r="X993" s="67"/>
      <c r="Y993" s="67"/>
      <c r="Z993" s="67"/>
      <c r="AA993" s="67"/>
      <c r="AB993" s="67"/>
      <c r="AC993" s="71"/>
      <c r="AD993" s="71"/>
      <c r="AE993" s="71"/>
      <c r="AF993" s="71"/>
      <c r="AG993" s="69"/>
    </row>
    <row r="994" spans="1:33" x14ac:dyDescent="0.3">
      <c r="A994" s="67"/>
      <c r="B994" s="68" t="str">
        <f>IFERROR(VLOOKUP(TPI[[#This Row],[Código del Municipio]],[10]!Tabla2[#Data],2,FALSE),"")</f>
        <v/>
      </c>
      <c r="C994" s="69"/>
      <c r="D994" s="69"/>
      <c r="E994" s="67"/>
      <c r="F994" s="69"/>
      <c r="G994" s="67"/>
      <c r="H994" s="69"/>
      <c r="I994" s="67"/>
      <c r="J994" s="67"/>
      <c r="K994" s="68" t="str">
        <f>IFERROR(VLOOKUP(TPI[[#This Row],[Codigo del Sector]],[10]!SEC[#Data],2,FALSE),"")</f>
        <v/>
      </c>
      <c r="L994" s="69"/>
      <c r="M994" s="67"/>
      <c r="N994" s="70" t="str">
        <f>IFERROR(VLOOKUP(TPI[[#This Row],[Código del Programa]],[10]!PROG[#Data],2,FALSE),"")</f>
        <v/>
      </c>
      <c r="O994" s="67"/>
      <c r="P994" s="68" t="str">
        <f>IFERROR(VLOOKUP(TPI[[#This Row],[Codigo Producto]],[10]!PROD[#Data],2,FALSE),"")</f>
        <v/>
      </c>
      <c r="Q994" s="67"/>
      <c r="R994" s="68" t="str">
        <f>IFERROR(VLOOKUP(TPI[[#This Row],[Codigo Indicador de Producto]],[10]!IP[#Data],2,FALSE),"")</f>
        <v/>
      </c>
      <c r="S994" s="69"/>
      <c r="T994" s="69"/>
      <c r="U994" s="69"/>
      <c r="V994" s="69"/>
      <c r="W994" s="69"/>
      <c r="X994" s="67"/>
      <c r="Y994" s="67"/>
      <c r="Z994" s="67"/>
      <c r="AA994" s="67"/>
      <c r="AB994" s="67"/>
      <c r="AC994" s="71"/>
      <c r="AD994" s="71"/>
      <c r="AE994" s="71"/>
      <c r="AF994" s="71"/>
      <c r="AG994" s="69"/>
    </row>
    <row r="995" spans="1:33" x14ac:dyDescent="0.3">
      <c r="A995" s="67"/>
      <c r="B995" s="68" t="str">
        <f>IFERROR(VLOOKUP(TPI[[#This Row],[Código del Municipio]],[10]!Tabla2[#Data],2,FALSE),"")</f>
        <v/>
      </c>
      <c r="C995" s="69"/>
      <c r="D995" s="69"/>
      <c r="E995" s="67"/>
      <c r="F995" s="69"/>
      <c r="G995" s="67"/>
      <c r="H995" s="69"/>
      <c r="I995" s="67"/>
      <c r="J995" s="67"/>
      <c r="K995" s="68" t="str">
        <f>IFERROR(VLOOKUP(TPI[[#This Row],[Codigo del Sector]],[10]!SEC[#Data],2,FALSE),"")</f>
        <v/>
      </c>
      <c r="L995" s="69"/>
      <c r="M995" s="67"/>
      <c r="N995" s="70" t="str">
        <f>IFERROR(VLOOKUP(TPI[[#This Row],[Código del Programa]],[10]!PROG[#Data],2,FALSE),"")</f>
        <v/>
      </c>
      <c r="O995" s="67"/>
      <c r="P995" s="68" t="str">
        <f>IFERROR(VLOOKUP(TPI[[#This Row],[Codigo Producto]],[10]!PROD[#Data],2,FALSE),"")</f>
        <v/>
      </c>
      <c r="Q995" s="67"/>
      <c r="R995" s="68" t="str">
        <f>IFERROR(VLOOKUP(TPI[[#This Row],[Codigo Indicador de Producto]],[10]!IP[#Data],2,FALSE),"")</f>
        <v/>
      </c>
      <c r="S995" s="69"/>
      <c r="T995" s="69"/>
      <c r="U995" s="69"/>
      <c r="V995" s="69"/>
      <c r="W995" s="69"/>
      <c r="X995" s="67"/>
      <c r="Y995" s="67"/>
      <c r="Z995" s="67"/>
      <c r="AA995" s="67"/>
      <c r="AB995" s="67"/>
      <c r="AC995" s="71"/>
      <c r="AD995" s="71"/>
      <c r="AE995" s="71"/>
      <c r="AF995" s="71"/>
      <c r="AG995" s="69"/>
    </row>
    <row r="996" spans="1:33" x14ac:dyDescent="0.3">
      <c r="A996" s="67"/>
      <c r="B996" s="68" t="str">
        <f>IFERROR(VLOOKUP(TPI[[#This Row],[Código del Municipio]],[10]!Tabla2[#Data],2,FALSE),"")</f>
        <v/>
      </c>
      <c r="C996" s="69"/>
      <c r="D996" s="69"/>
      <c r="E996" s="67"/>
      <c r="F996" s="69"/>
      <c r="G996" s="67"/>
      <c r="H996" s="69"/>
      <c r="I996" s="67"/>
      <c r="J996" s="67"/>
      <c r="K996" s="68" t="str">
        <f>IFERROR(VLOOKUP(TPI[[#This Row],[Codigo del Sector]],[10]!SEC[#Data],2,FALSE),"")</f>
        <v/>
      </c>
      <c r="L996" s="69"/>
      <c r="M996" s="67"/>
      <c r="N996" s="70" t="str">
        <f>IFERROR(VLOOKUP(TPI[[#This Row],[Código del Programa]],[10]!PROG[#Data],2,FALSE),"")</f>
        <v/>
      </c>
      <c r="O996" s="67"/>
      <c r="P996" s="68" t="str">
        <f>IFERROR(VLOOKUP(TPI[[#This Row],[Codigo Producto]],[10]!PROD[#Data],2,FALSE),"")</f>
        <v/>
      </c>
      <c r="Q996" s="67"/>
      <c r="R996" s="68" t="str">
        <f>IFERROR(VLOOKUP(TPI[[#This Row],[Codigo Indicador de Producto]],[10]!IP[#Data],2,FALSE),"")</f>
        <v/>
      </c>
      <c r="S996" s="69"/>
      <c r="T996" s="69"/>
      <c r="U996" s="69"/>
      <c r="V996" s="69"/>
      <c r="W996" s="69"/>
      <c r="X996" s="67"/>
      <c r="Y996" s="67"/>
      <c r="Z996" s="67"/>
      <c r="AA996" s="67"/>
      <c r="AB996" s="67"/>
      <c r="AC996" s="71"/>
      <c r="AD996" s="71"/>
      <c r="AE996" s="71"/>
      <c r="AF996" s="71"/>
      <c r="AG996" s="69"/>
    </row>
    <row r="997" spans="1:33" x14ac:dyDescent="0.3">
      <c r="A997" s="67"/>
      <c r="B997" s="68" t="str">
        <f>IFERROR(VLOOKUP(TPI[[#This Row],[Código del Municipio]],[10]!Tabla2[#Data],2,FALSE),"")</f>
        <v/>
      </c>
      <c r="C997" s="69"/>
      <c r="D997" s="69"/>
      <c r="E997" s="67"/>
      <c r="F997" s="69"/>
      <c r="G997" s="67"/>
      <c r="H997" s="69"/>
      <c r="I997" s="67"/>
      <c r="J997" s="67"/>
      <c r="K997" s="68" t="str">
        <f>IFERROR(VLOOKUP(TPI[[#This Row],[Codigo del Sector]],[10]!SEC[#Data],2,FALSE),"")</f>
        <v/>
      </c>
      <c r="L997" s="69"/>
      <c r="M997" s="67"/>
      <c r="N997" s="70" t="str">
        <f>IFERROR(VLOOKUP(TPI[[#This Row],[Código del Programa]],[10]!PROG[#Data],2,FALSE),"")</f>
        <v/>
      </c>
      <c r="O997" s="67"/>
      <c r="P997" s="68" t="str">
        <f>IFERROR(VLOOKUP(TPI[[#This Row],[Codigo Producto]],[10]!PROD[#Data],2,FALSE),"")</f>
        <v/>
      </c>
      <c r="Q997" s="67"/>
      <c r="R997" s="68" t="str">
        <f>IFERROR(VLOOKUP(TPI[[#This Row],[Codigo Indicador de Producto]],[10]!IP[#Data],2,FALSE),"")</f>
        <v/>
      </c>
      <c r="S997" s="69"/>
      <c r="T997" s="69"/>
      <c r="U997" s="69"/>
      <c r="V997" s="69"/>
      <c r="W997" s="69"/>
      <c r="X997" s="67"/>
      <c r="Y997" s="67"/>
      <c r="Z997" s="67"/>
      <c r="AA997" s="67"/>
      <c r="AB997" s="67"/>
      <c r="AC997" s="71"/>
      <c r="AD997" s="71"/>
      <c r="AE997" s="71"/>
      <c r="AF997" s="71"/>
      <c r="AG997" s="69"/>
    </row>
    <row r="998" spans="1:33" x14ac:dyDescent="0.3">
      <c r="A998" s="67"/>
      <c r="B998" s="68" t="str">
        <f>IFERROR(VLOOKUP(TPI[[#This Row],[Código del Municipio]],[10]!Tabla2[#Data],2,FALSE),"")</f>
        <v/>
      </c>
      <c r="C998" s="69"/>
      <c r="D998" s="69"/>
      <c r="E998" s="67"/>
      <c r="F998" s="69"/>
      <c r="G998" s="67"/>
      <c r="H998" s="69"/>
      <c r="I998" s="67"/>
      <c r="J998" s="67"/>
      <c r="K998" s="68" t="str">
        <f>IFERROR(VLOOKUP(TPI[[#This Row],[Codigo del Sector]],[10]!SEC[#Data],2,FALSE),"")</f>
        <v/>
      </c>
      <c r="L998" s="69"/>
      <c r="M998" s="67"/>
      <c r="N998" s="70" t="str">
        <f>IFERROR(VLOOKUP(TPI[[#This Row],[Código del Programa]],[10]!PROG[#Data],2,FALSE),"")</f>
        <v/>
      </c>
      <c r="O998" s="67"/>
      <c r="P998" s="68" t="str">
        <f>IFERROR(VLOOKUP(TPI[[#This Row],[Codigo Producto]],[10]!PROD[#Data],2,FALSE),"")</f>
        <v/>
      </c>
      <c r="Q998" s="67"/>
      <c r="R998" s="68" t="str">
        <f>IFERROR(VLOOKUP(TPI[[#This Row],[Codigo Indicador de Producto]],[10]!IP[#Data],2,FALSE),"")</f>
        <v/>
      </c>
      <c r="S998" s="69"/>
      <c r="T998" s="69"/>
      <c r="U998" s="69"/>
      <c r="V998" s="69"/>
      <c r="W998" s="69"/>
      <c r="X998" s="67"/>
      <c r="Y998" s="67"/>
      <c r="Z998" s="67"/>
      <c r="AA998" s="67"/>
      <c r="AB998" s="67"/>
      <c r="AC998" s="71"/>
      <c r="AD998" s="71"/>
      <c r="AE998" s="71"/>
      <c r="AF998" s="71"/>
      <c r="AG998" s="69"/>
    </row>
    <row r="999" spans="1:33" x14ac:dyDescent="0.3">
      <c r="A999" s="67"/>
      <c r="B999" s="68" t="str">
        <f>IFERROR(VLOOKUP(TPI[[#This Row],[Código del Municipio]],[10]!Tabla2[#Data],2,FALSE),"")</f>
        <v/>
      </c>
      <c r="C999" s="69"/>
      <c r="D999" s="69"/>
      <c r="E999" s="67"/>
      <c r="F999" s="69"/>
      <c r="G999" s="67"/>
      <c r="H999" s="69"/>
      <c r="I999" s="67"/>
      <c r="J999" s="67"/>
      <c r="K999" s="68" t="str">
        <f>IFERROR(VLOOKUP(TPI[[#This Row],[Codigo del Sector]],[10]!SEC[#Data],2,FALSE),"")</f>
        <v/>
      </c>
      <c r="L999" s="69"/>
      <c r="M999" s="67"/>
      <c r="N999" s="70" t="str">
        <f>IFERROR(VLOOKUP(TPI[[#This Row],[Código del Programa]],[10]!PROG[#Data],2,FALSE),"")</f>
        <v/>
      </c>
      <c r="O999" s="67"/>
      <c r="P999" s="68" t="str">
        <f>IFERROR(VLOOKUP(TPI[[#This Row],[Codigo Producto]],[10]!PROD[#Data],2,FALSE),"")</f>
        <v/>
      </c>
      <c r="Q999" s="67"/>
      <c r="R999" s="68" t="str">
        <f>IFERROR(VLOOKUP(TPI[[#This Row],[Codigo Indicador de Producto]],[10]!IP[#Data],2,FALSE),"")</f>
        <v/>
      </c>
      <c r="S999" s="69"/>
      <c r="T999" s="69"/>
      <c r="U999" s="69"/>
      <c r="V999" s="69"/>
      <c r="W999" s="69"/>
      <c r="X999" s="67"/>
      <c r="Y999" s="67"/>
      <c r="Z999" s="67"/>
      <c r="AA999" s="67"/>
      <c r="AB999" s="67"/>
      <c r="AC999" s="71"/>
      <c r="AD999" s="71"/>
      <c r="AE999" s="71"/>
      <c r="AF999" s="71"/>
      <c r="AG999" s="69"/>
    </row>
    <row r="1000" spans="1:33" x14ac:dyDescent="0.3">
      <c r="A1000" s="67"/>
      <c r="B1000" s="68" t="str">
        <f>IFERROR(VLOOKUP(TPI[[#This Row],[Código del Municipio]],[10]!Tabla2[#Data],2,FALSE),"")</f>
        <v/>
      </c>
      <c r="C1000" s="69"/>
      <c r="D1000" s="69"/>
      <c r="E1000" s="67"/>
      <c r="F1000" s="69"/>
      <c r="G1000" s="67"/>
      <c r="H1000" s="69"/>
      <c r="I1000" s="67"/>
      <c r="J1000" s="67"/>
      <c r="K1000" s="68" t="str">
        <f>IFERROR(VLOOKUP(TPI[[#This Row],[Codigo del Sector]],[10]!SEC[#Data],2,FALSE),"")</f>
        <v/>
      </c>
      <c r="L1000" s="69"/>
      <c r="M1000" s="67"/>
      <c r="N1000" s="70" t="str">
        <f>IFERROR(VLOOKUP(TPI[[#This Row],[Código del Programa]],[10]!PROG[#Data],2,FALSE),"")</f>
        <v/>
      </c>
      <c r="O1000" s="67"/>
      <c r="P1000" s="68" t="str">
        <f>IFERROR(VLOOKUP(TPI[[#This Row],[Codigo Producto]],[10]!PROD[#Data],2,FALSE),"")</f>
        <v/>
      </c>
      <c r="Q1000" s="67"/>
      <c r="R1000" s="68" t="str">
        <f>IFERROR(VLOOKUP(TPI[[#This Row],[Codigo Indicador de Producto]],[10]!IP[#Data],2,FALSE),"")</f>
        <v/>
      </c>
      <c r="S1000" s="69"/>
      <c r="T1000" s="69"/>
      <c r="U1000" s="69"/>
      <c r="V1000" s="69"/>
      <c r="W1000" s="69"/>
      <c r="X1000" s="67"/>
      <c r="Y1000" s="67"/>
      <c r="Z1000" s="67"/>
      <c r="AA1000" s="67"/>
      <c r="AB1000" s="67"/>
      <c r="AC1000" s="71"/>
      <c r="AD1000" s="71"/>
      <c r="AE1000" s="71"/>
      <c r="AF1000" s="71"/>
      <c r="AG1000" s="69"/>
    </row>
    <row r="1001" spans="1:33" x14ac:dyDescent="0.3">
      <c r="A1001" s="67"/>
      <c r="B1001" s="68" t="str">
        <f>IFERROR(VLOOKUP(TPI[[#This Row],[Código del Municipio]],[10]!Tabla2[#Data],2,FALSE),"")</f>
        <v/>
      </c>
      <c r="C1001" s="69"/>
      <c r="D1001" s="69"/>
      <c r="E1001" s="67"/>
      <c r="F1001" s="69"/>
      <c r="G1001" s="67"/>
      <c r="H1001" s="69"/>
      <c r="I1001" s="67"/>
      <c r="J1001" s="67"/>
      <c r="K1001" s="68" t="str">
        <f>IFERROR(VLOOKUP(TPI[[#This Row],[Codigo del Sector]],[10]!SEC[#Data],2,FALSE),"")</f>
        <v/>
      </c>
      <c r="L1001" s="69"/>
      <c r="M1001" s="67"/>
      <c r="N1001" s="70" t="str">
        <f>IFERROR(VLOOKUP(TPI[[#This Row],[Código del Programa]],[10]!PROG[#Data],2,FALSE),"")</f>
        <v/>
      </c>
      <c r="O1001" s="67"/>
      <c r="P1001" s="68" t="str">
        <f>IFERROR(VLOOKUP(TPI[[#This Row],[Codigo Producto]],[10]!PROD[#Data],2,FALSE),"")</f>
        <v/>
      </c>
      <c r="Q1001" s="67"/>
      <c r="R1001" s="68" t="str">
        <f>IFERROR(VLOOKUP(TPI[[#This Row],[Codigo Indicador de Producto]],[10]!IP[#Data],2,FALSE),"")</f>
        <v/>
      </c>
      <c r="S1001" s="69"/>
      <c r="T1001" s="69"/>
      <c r="U1001" s="69"/>
      <c r="V1001" s="69"/>
      <c r="W1001" s="69"/>
      <c r="X1001" s="67"/>
      <c r="Y1001" s="67"/>
      <c r="Z1001" s="67"/>
      <c r="AA1001" s="67"/>
      <c r="AB1001" s="67"/>
      <c r="AC1001" s="71"/>
      <c r="AD1001" s="71"/>
      <c r="AE1001" s="71"/>
      <c r="AF1001" s="71"/>
      <c r="AG1001" s="69"/>
    </row>
    <row r="1002" spans="1:33" x14ac:dyDescent="0.3">
      <c r="A1002" s="67"/>
      <c r="B1002" s="68" t="str">
        <f>IFERROR(VLOOKUP(TPI[[#This Row],[Código del Municipio]],[10]!Tabla2[#Data],2,FALSE),"")</f>
        <v/>
      </c>
      <c r="C1002" s="69"/>
      <c r="D1002" s="69"/>
      <c r="E1002" s="67"/>
      <c r="F1002" s="69"/>
      <c r="G1002" s="67"/>
      <c r="H1002" s="69"/>
      <c r="I1002" s="67"/>
      <c r="J1002" s="67"/>
      <c r="K1002" s="68" t="str">
        <f>IFERROR(VLOOKUP(TPI[[#This Row],[Codigo del Sector]],[10]!SEC[#Data],2,FALSE),"")</f>
        <v/>
      </c>
      <c r="L1002" s="69"/>
      <c r="M1002" s="67"/>
      <c r="N1002" s="70" t="str">
        <f>IFERROR(VLOOKUP(TPI[[#This Row],[Código del Programa]],[10]!PROG[#Data],2,FALSE),"")</f>
        <v/>
      </c>
      <c r="O1002" s="67"/>
      <c r="P1002" s="68" t="str">
        <f>IFERROR(VLOOKUP(TPI[[#This Row],[Codigo Producto]],[10]!PROD[#Data],2,FALSE),"")</f>
        <v/>
      </c>
      <c r="Q1002" s="67"/>
      <c r="R1002" s="68" t="str">
        <f>IFERROR(VLOOKUP(TPI[[#This Row],[Codigo Indicador de Producto]],[10]!IP[#Data],2,FALSE),"")</f>
        <v/>
      </c>
      <c r="S1002" s="69"/>
      <c r="T1002" s="69"/>
      <c r="U1002" s="69"/>
      <c r="V1002" s="69"/>
      <c r="W1002" s="69"/>
      <c r="X1002" s="67"/>
      <c r="Y1002" s="67"/>
      <c r="Z1002" s="67"/>
      <c r="AA1002" s="67"/>
      <c r="AB1002" s="67"/>
      <c r="AC1002" s="71"/>
      <c r="AD1002" s="71"/>
      <c r="AE1002" s="71"/>
      <c r="AF1002" s="71"/>
      <c r="AG1002" s="69"/>
    </row>
    <row r="1003" spans="1:33" x14ac:dyDescent="0.3">
      <c r="A1003" s="67"/>
      <c r="B1003" s="68" t="str">
        <f>IFERROR(VLOOKUP(TPI[[#This Row],[Código del Municipio]],[10]!Tabla2[#Data],2,FALSE),"")</f>
        <v/>
      </c>
      <c r="C1003" s="69"/>
      <c r="D1003" s="69"/>
      <c r="E1003" s="67"/>
      <c r="F1003" s="69"/>
      <c r="G1003" s="67"/>
      <c r="H1003" s="69"/>
      <c r="I1003" s="67"/>
      <c r="J1003" s="67"/>
      <c r="K1003" s="68" t="str">
        <f>IFERROR(VLOOKUP(TPI[[#This Row],[Codigo del Sector]],[10]!SEC[#Data],2,FALSE),"")</f>
        <v/>
      </c>
      <c r="L1003" s="69"/>
      <c r="M1003" s="67"/>
      <c r="N1003" s="70" t="str">
        <f>IFERROR(VLOOKUP(TPI[[#This Row],[Código del Programa]],[10]!PROG[#Data],2,FALSE),"")</f>
        <v/>
      </c>
      <c r="O1003" s="67"/>
      <c r="P1003" s="68" t="str">
        <f>IFERROR(VLOOKUP(TPI[[#This Row],[Codigo Producto]],[10]!PROD[#Data],2,FALSE),"")</f>
        <v/>
      </c>
      <c r="Q1003" s="67"/>
      <c r="R1003" s="68" t="str">
        <f>IFERROR(VLOOKUP(TPI[[#This Row],[Codigo Indicador de Producto]],[10]!IP[#Data],2,FALSE),"")</f>
        <v/>
      </c>
      <c r="S1003" s="69"/>
      <c r="T1003" s="69"/>
      <c r="U1003" s="69"/>
      <c r="V1003" s="69"/>
      <c r="W1003" s="69"/>
      <c r="X1003" s="67"/>
      <c r="Y1003" s="67"/>
      <c r="Z1003" s="67"/>
      <c r="AA1003" s="67"/>
      <c r="AB1003" s="67"/>
      <c r="AC1003" s="71"/>
      <c r="AD1003" s="71"/>
      <c r="AE1003" s="71"/>
      <c r="AF1003" s="71"/>
      <c r="AG1003" s="69"/>
    </row>
    <row r="1004" spans="1:33" x14ac:dyDescent="0.3">
      <c r="A1004" s="67"/>
      <c r="B1004" s="68" t="str">
        <f>IFERROR(VLOOKUP(TPI[[#This Row],[Código del Municipio]],[10]!Tabla2[#Data],2,FALSE),"")</f>
        <v/>
      </c>
      <c r="C1004" s="69"/>
      <c r="D1004" s="69"/>
      <c r="E1004" s="67"/>
      <c r="F1004" s="69"/>
      <c r="G1004" s="67"/>
      <c r="H1004" s="69"/>
      <c r="I1004" s="67"/>
      <c r="J1004" s="67"/>
      <c r="K1004" s="68" t="str">
        <f>IFERROR(VLOOKUP(TPI[[#This Row],[Codigo del Sector]],[10]!SEC[#Data],2,FALSE),"")</f>
        <v/>
      </c>
      <c r="L1004" s="69"/>
      <c r="M1004" s="67"/>
      <c r="N1004" s="70" t="str">
        <f>IFERROR(VLOOKUP(TPI[[#This Row],[Código del Programa]],[10]!PROG[#Data],2,FALSE),"")</f>
        <v/>
      </c>
      <c r="O1004" s="67"/>
      <c r="P1004" s="68" t="str">
        <f>IFERROR(VLOOKUP(TPI[[#This Row],[Codigo Producto]],[10]!PROD[#Data],2,FALSE),"")</f>
        <v/>
      </c>
      <c r="Q1004" s="67"/>
      <c r="R1004" s="68" t="str">
        <f>IFERROR(VLOOKUP(TPI[[#This Row],[Codigo Indicador de Producto]],[10]!IP[#Data],2,FALSE),"")</f>
        <v/>
      </c>
      <c r="S1004" s="69"/>
      <c r="T1004" s="69"/>
      <c r="U1004" s="69"/>
      <c r="V1004" s="69"/>
      <c r="W1004" s="69"/>
      <c r="X1004" s="67"/>
      <c r="Y1004" s="67"/>
      <c r="Z1004" s="67"/>
      <c r="AA1004" s="67"/>
      <c r="AB1004" s="67"/>
      <c r="AC1004" s="71"/>
      <c r="AD1004" s="71"/>
      <c r="AE1004" s="71"/>
      <c r="AF1004" s="71"/>
      <c r="AG1004" s="69"/>
    </row>
    <row r="1005" spans="1:33" x14ac:dyDescent="0.3">
      <c r="A1005" s="67"/>
      <c r="B1005" s="68" t="str">
        <f>IFERROR(VLOOKUP(TPI[[#This Row],[Código del Municipio]],[10]!Tabla2[#Data],2,FALSE),"")</f>
        <v/>
      </c>
      <c r="C1005" s="69"/>
      <c r="D1005" s="69"/>
      <c r="E1005" s="67"/>
      <c r="F1005" s="69"/>
      <c r="G1005" s="67"/>
      <c r="H1005" s="69"/>
      <c r="I1005" s="67"/>
      <c r="J1005" s="67"/>
      <c r="K1005" s="68" t="str">
        <f>IFERROR(VLOOKUP(TPI[[#This Row],[Codigo del Sector]],[10]!SEC[#Data],2,FALSE),"")</f>
        <v/>
      </c>
      <c r="L1005" s="69"/>
      <c r="M1005" s="67"/>
      <c r="N1005" s="70" t="str">
        <f>IFERROR(VLOOKUP(TPI[[#This Row],[Código del Programa]],[10]!PROG[#Data],2,FALSE),"")</f>
        <v/>
      </c>
      <c r="O1005" s="67"/>
      <c r="P1005" s="68" t="str">
        <f>IFERROR(VLOOKUP(TPI[[#This Row],[Codigo Producto]],[10]!PROD[#Data],2,FALSE),"")</f>
        <v/>
      </c>
      <c r="Q1005" s="67"/>
      <c r="R1005" s="68" t="str">
        <f>IFERROR(VLOOKUP(TPI[[#This Row],[Codigo Indicador de Producto]],[10]!IP[#Data],2,FALSE),"")</f>
        <v/>
      </c>
      <c r="S1005" s="69"/>
      <c r="T1005" s="69"/>
      <c r="U1005" s="69"/>
      <c r="V1005" s="69"/>
      <c r="W1005" s="69"/>
      <c r="X1005" s="67"/>
      <c r="Y1005" s="67"/>
      <c r="Z1005" s="67"/>
      <c r="AA1005" s="67"/>
      <c r="AB1005" s="67"/>
      <c r="AC1005" s="71"/>
      <c r="AD1005" s="71"/>
      <c r="AE1005" s="71"/>
      <c r="AF1005" s="71"/>
      <c r="AG1005" s="69"/>
    </row>
    <row r="1006" spans="1:33" x14ac:dyDescent="0.3">
      <c r="A1006" s="67"/>
      <c r="B1006" s="68" t="str">
        <f>IFERROR(VLOOKUP(TPI[[#This Row],[Código del Municipio]],[10]!Tabla2[#Data],2,FALSE),"")</f>
        <v/>
      </c>
      <c r="C1006" s="69"/>
      <c r="D1006" s="69"/>
      <c r="E1006" s="67"/>
      <c r="F1006" s="69"/>
      <c r="G1006" s="67"/>
      <c r="H1006" s="69"/>
      <c r="I1006" s="67"/>
      <c r="J1006" s="67"/>
      <c r="K1006" s="68" t="str">
        <f>IFERROR(VLOOKUP(TPI[[#This Row],[Codigo del Sector]],[10]!SEC[#Data],2,FALSE),"")</f>
        <v/>
      </c>
      <c r="L1006" s="69"/>
      <c r="M1006" s="67"/>
      <c r="N1006" s="70" t="str">
        <f>IFERROR(VLOOKUP(TPI[[#This Row],[Código del Programa]],[10]!PROG[#Data],2,FALSE),"")</f>
        <v/>
      </c>
      <c r="O1006" s="67"/>
      <c r="P1006" s="68" t="str">
        <f>IFERROR(VLOOKUP(TPI[[#This Row],[Codigo Producto]],[10]!PROD[#Data],2,FALSE),"")</f>
        <v/>
      </c>
      <c r="Q1006" s="67"/>
      <c r="R1006" s="68" t="str">
        <f>IFERROR(VLOOKUP(TPI[[#This Row],[Codigo Indicador de Producto]],[10]!IP[#Data],2,FALSE),"")</f>
        <v/>
      </c>
      <c r="S1006" s="69"/>
      <c r="T1006" s="69"/>
      <c r="U1006" s="69"/>
      <c r="V1006" s="69"/>
      <c r="W1006" s="69"/>
      <c r="X1006" s="67"/>
      <c r="Y1006" s="67"/>
      <c r="Z1006" s="67"/>
      <c r="AA1006" s="67"/>
      <c r="AB1006" s="67"/>
      <c r="AC1006" s="71"/>
      <c r="AD1006" s="71"/>
      <c r="AE1006" s="71"/>
      <c r="AF1006" s="71"/>
      <c r="AG1006" s="69"/>
    </row>
    <row r="1007" spans="1:33" x14ac:dyDescent="0.3">
      <c r="A1007" s="67"/>
      <c r="B1007" s="68" t="str">
        <f>IFERROR(VLOOKUP(TPI[[#This Row],[Código del Municipio]],[10]!Tabla2[#Data],2,FALSE),"")</f>
        <v/>
      </c>
      <c r="C1007" s="69"/>
      <c r="D1007" s="69"/>
      <c r="E1007" s="67"/>
      <c r="F1007" s="69"/>
      <c r="G1007" s="67"/>
      <c r="H1007" s="69"/>
      <c r="I1007" s="67"/>
      <c r="J1007" s="67"/>
      <c r="K1007" s="68" t="str">
        <f>IFERROR(VLOOKUP(TPI[[#This Row],[Codigo del Sector]],[10]!SEC[#Data],2,FALSE),"")</f>
        <v/>
      </c>
      <c r="L1007" s="69"/>
      <c r="M1007" s="67"/>
      <c r="N1007" s="70" t="str">
        <f>IFERROR(VLOOKUP(TPI[[#This Row],[Código del Programa]],[10]!PROG[#Data],2,FALSE),"")</f>
        <v/>
      </c>
      <c r="O1007" s="67"/>
      <c r="P1007" s="68" t="str">
        <f>IFERROR(VLOOKUP(TPI[[#This Row],[Codigo Producto]],[10]!PROD[#Data],2,FALSE),"")</f>
        <v/>
      </c>
      <c r="Q1007" s="67"/>
      <c r="R1007" s="68" t="str">
        <f>IFERROR(VLOOKUP(TPI[[#This Row],[Codigo Indicador de Producto]],[10]!IP[#Data],2,FALSE),"")</f>
        <v/>
      </c>
      <c r="S1007" s="69"/>
      <c r="T1007" s="69"/>
      <c r="U1007" s="69"/>
      <c r="V1007" s="69"/>
      <c r="W1007" s="69"/>
      <c r="X1007" s="67"/>
      <c r="Y1007" s="67"/>
      <c r="Z1007" s="67"/>
      <c r="AA1007" s="67"/>
      <c r="AB1007" s="67"/>
      <c r="AC1007" s="71"/>
      <c r="AD1007" s="71"/>
      <c r="AE1007" s="71"/>
      <c r="AF1007" s="71"/>
      <c r="AG1007" s="69"/>
    </row>
    <row r="1008" spans="1:33" x14ac:dyDescent="0.3">
      <c r="A1008" s="67"/>
      <c r="B1008" s="68" t="str">
        <f>IFERROR(VLOOKUP(TPI[[#This Row],[Código del Municipio]],[10]!Tabla2[#Data],2,FALSE),"")</f>
        <v/>
      </c>
      <c r="C1008" s="69"/>
      <c r="D1008" s="69"/>
      <c r="E1008" s="67"/>
      <c r="F1008" s="69"/>
      <c r="G1008" s="67"/>
      <c r="H1008" s="69"/>
      <c r="I1008" s="67"/>
      <c r="J1008" s="67"/>
      <c r="K1008" s="68" t="str">
        <f>IFERROR(VLOOKUP(TPI[[#This Row],[Codigo del Sector]],[10]!SEC[#Data],2,FALSE),"")</f>
        <v/>
      </c>
      <c r="L1008" s="69"/>
      <c r="M1008" s="67"/>
      <c r="N1008" s="70" t="str">
        <f>IFERROR(VLOOKUP(TPI[[#This Row],[Código del Programa]],[10]!PROG[#Data],2,FALSE),"")</f>
        <v/>
      </c>
      <c r="O1008" s="67"/>
      <c r="P1008" s="68" t="str">
        <f>IFERROR(VLOOKUP(TPI[[#This Row],[Codigo Producto]],[10]!PROD[#Data],2,FALSE),"")</f>
        <v/>
      </c>
      <c r="Q1008" s="67"/>
      <c r="R1008" s="68" t="str">
        <f>IFERROR(VLOOKUP(TPI[[#This Row],[Codigo Indicador de Producto]],[10]!IP[#Data],2,FALSE),"")</f>
        <v/>
      </c>
      <c r="S1008" s="69"/>
      <c r="T1008" s="69"/>
      <c r="U1008" s="69"/>
      <c r="V1008" s="69"/>
      <c r="W1008" s="69"/>
      <c r="X1008" s="67"/>
      <c r="Y1008" s="67"/>
      <c r="Z1008" s="67"/>
      <c r="AA1008" s="67"/>
      <c r="AB1008" s="67"/>
      <c r="AC1008" s="71"/>
      <c r="AD1008" s="71"/>
      <c r="AE1008" s="71"/>
      <c r="AF1008" s="71"/>
      <c r="AG1008" s="69"/>
    </row>
    <row r="1009" spans="1:33" x14ac:dyDescent="0.3">
      <c r="A1009" s="67"/>
      <c r="B1009" s="68" t="str">
        <f>IFERROR(VLOOKUP(TPI[[#This Row],[Código del Municipio]],[10]!Tabla2[#Data],2,FALSE),"")</f>
        <v/>
      </c>
      <c r="C1009" s="69"/>
      <c r="D1009" s="69"/>
      <c r="E1009" s="67"/>
      <c r="F1009" s="69"/>
      <c r="G1009" s="67"/>
      <c r="H1009" s="69"/>
      <c r="I1009" s="67"/>
      <c r="J1009" s="67"/>
      <c r="K1009" s="68" t="str">
        <f>IFERROR(VLOOKUP(TPI[[#This Row],[Codigo del Sector]],[10]!SEC[#Data],2,FALSE),"")</f>
        <v/>
      </c>
      <c r="L1009" s="69"/>
      <c r="M1009" s="67"/>
      <c r="N1009" s="70" t="str">
        <f>IFERROR(VLOOKUP(TPI[[#This Row],[Código del Programa]],[10]!PROG[#Data],2,FALSE),"")</f>
        <v/>
      </c>
      <c r="O1009" s="67"/>
      <c r="P1009" s="68" t="str">
        <f>IFERROR(VLOOKUP(TPI[[#This Row],[Codigo Producto]],[10]!PROD[#Data],2,FALSE),"")</f>
        <v/>
      </c>
      <c r="Q1009" s="67"/>
      <c r="R1009" s="68" t="str">
        <f>IFERROR(VLOOKUP(TPI[[#This Row],[Codigo Indicador de Producto]],[10]!IP[#Data],2,FALSE),"")</f>
        <v/>
      </c>
      <c r="S1009" s="69"/>
      <c r="T1009" s="69"/>
      <c r="U1009" s="69"/>
      <c r="V1009" s="69"/>
      <c r="W1009" s="69"/>
      <c r="X1009" s="67"/>
      <c r="Y1009" s="67"/>
      <c r="Z1009" s="67"/>
      <c r="AA1009" s="67"/>
      <c r="AB1009" s="67"/>
      <c r="AC1009" s="71"/>
      <c r="AD1009" s="71"/>
      <c r="AE1009" s="71"/>
      <c r="AF1009" s="71"/>
      <c r="AG1009" s="69"/>
    </row>
    <row r="1010" spans="1:33" x14ac:dyDescent="0.3">
      <c r="A1010" s="67"/>
      <c r="B1010" s="68" t="str">
        <f>IFERROR(VLOOKUP(TPI[[#This Row],[Código del Municipio]],[10]!Tabla2[#Data],2,FALSE),"")</f>
        <v/>
      </c>
      <c r="C1010" s="69"/>
      <c r="D1010" s="69"/>
      <c r="E1010" s="67"/>
      <c r="F1010" s="69"/>
      <c r="G1010" s="67"/>
      <c r="H1010" s="69"/>
      <c r="I1010" s="67"/>
      <c r="J1010" s="67"/>
      <c r="K1010" s="68" t="str">
        <f>IFERROR(VLOOKUP(TPI[[#This Row],[Codigo del Sector]],[10]!SEC[#Data],2,FALSE),"")</f>
        <v/>
      </c>
      <c r="L1010" s="69"/>
      <c r="M1010" s="67"/>
      <c r="N1010" s="70" t="str">
        <f>IFERROR(VLOOKUP(TPI[[#This Row],[Código del Programa]],[10]!PROG[#Data],2,FALSE),"")</f>
        <v/>
      </c>
      <c r="O1010" s="67"/>
      <c r="P1010" s="68" t="str">
        <f>IFERROR(VLOOKUP(TPI[[#This Row],[Codigo Producto]],[10]!PROD[#Data],2,FALSE),"")</f>
        <v/>
      </c>
      <c r="Q1010" s="67"/>
      <c r="R1010" s="68" t="str">
        <f>IFERROR(VLOOKUP(TPI[[#This Row],[Codigo Indicador de Producto]],[10]!IP[#Data],2,FALSE),"")</f>
        <v/>
      </c>
      <c r="S1010" s="69"/>
      <c r="T1010" s="69"/>
      <c r="U1010" s="69"/>
      <c r="V1010" s="69"/>
      <c r="W1010" s="69"/>
      <c r="X1010" s="67"/>
      <c r="Y1010" s="67"/>
      <c r="Z1010" s="67"/>
      <c r="AA1010" s="67"/>
      <c r="AB1010" s="67"/>
      <c r="AC1010" s="71"/>
      <c r="AD1010" s="71"/>
      <c r="AE1010" s="71"/>
      <c r="AF1010" s="71"/>
      <c r="AG1010" s="69"/>
    </row>
    <row r="1011" spans="1:33" x14ac:dyDescent="0.3">
      <c r="A1011" s="67"/>
      <c r="B1011" s="68" t="str">
        <f>IFERROR(VLOOKUP(TPI[[#This Row],[Código del Municipio]],[10]!Tabla2[#Data],2,FALSE),"")</f>
        <v/>
      </c>
      <c r="C1011" s="69"/>
      <c r="D1011" s="69"/>
      <c r="E1011" s="67"/>
      <c r="F1011" s="69"/>
      <c r="G1011" s="67"/>
      <c r="H1011" s="69"/>
      <c r="I1011" s="67"/>
      <c r="J1011" s="67"/>
      <c r="K1011" s="68" t="str">
        <f>IFERROR(VLOOKUP(TPI[[#This Row],[Codigo del Sector]],[10]!SEC[#Data],2,FALSE),"")</f>
        <v/>
      </c>
      <c r="L1011" s="69"/>
      <c r="M1011" s="67"/>
      <c r="N1011" s="70" t="str">
        <f>IFERROR(VLOOKUP(TPI[[#This Row],[Código del Programa]],[10]!PROG[#Data],2,FALSE),"")</f>
        <v/>
      </c>
      <c r="O1011" s="67"/>
      <c r="P1011" s="68" t="str">
        <f>IFERROR(VLOOKUP(TPI[[#This Row],[Codigo Producto]],[10]!PROD[#Data],2,FALSE),"")</f>
        <v/>
      </c>
      <c r="Q1011" s="67"/>
      <c r="R1011" s="68" t="str">
        <f>IFERROR(VLOOKUP(TPI[[#This Row],[Codigo Indicador de Producto]],[10]!IP[#Data],2,FALSE),"")</f>
        <v/>
      </c>
      <c r="S1011" s="69"/>
      <c r="T1011" s="69"/>
      <c r="U1011" s="69"/>
      <c r="V1011" s="69"/>
      <c r="W1011" s="69"/>
      <c r="X1011" s="67"/>
      <c r="Y1011" s="67"/>
      <c r="Z1011" s="67"/>
      <c r="AA1011" s="67"/>
      <c r="AB1011" s="67"/>
      <c r="AC1011" s="71"/>
      <c r="AD1011" s="71"/>
      <c r="AE1011" s="71"/>
      <c r="AF1011" s="71"/>
      <c r="AG1011" s="69"/>
    </row>
    <row r="1012" spans="1:33" x14ac:dyDescent="0.3">
      <c r="A1012" s="67"/>
      <c r="B1012" s="68" t="str">
        <f>IFERROR(VLOOKUP(TPI[[#This Row],[Código del Municipio]],[10]!Tabla2[#Data],2,FALSE),"")</f>
        <v/>
      </c>
      <c r="C1012" s="69"/>
      <c r="D1012" s="69"/>
      <c r="E1012" s="67"/>
      <c r="F1012" s="69"/>
      <c r="G1012" s="67"/>
      <c r="H1012" s="69"/>
      <c r="I1012" s="67"/>
      <c r="J1012" s="67"/>
      <c r="K1012" s="68" t="str">
        <f>IFERROR(VLOOKUP(TPI[[#This Row],[Codigo del Sector]],[10]!SEC[#Data],2,FALSE),"")</f>
        <v/>
      </c>
      <c r="L1012" s="69"/>
      <c r="M1012" s="67"/>
      <c r="N1012" s="70" t="str">
        <f>IFERROR(VLOOKUP(TPI[[#This Row],[Código del Programa]],[10]!PROG[#Data],2,FALSE),"")</f>
        <v/>
      </c>
      <c r="O1012" s="67"/>
      <c r="P1012" s="68" t="str">
        <f>IFERROR(VLOOKUP(TPI[[#This Row],[Codigo Producto]],[10]!PROD[#Data],2,FALSE),"")</f>
        <v/>
      </c>
      <c r="Q1012" s="67"/>
      <c r="R1012" s="68" t="str">
        <f>IFERROR(VLOOKUP(TPI[[#This Row],[Codigo Indicador de Producto]],[10]!IP[#Data],2,FALSE),"")</f>
        <v/>
      </c>
      <c r="S1012" s="69"/>
      <c r="T1012" s="69"/>
      <c r="U1012" s="69"/>
      <c r="V1012" s="69"/>
      <c r="W1012" s="69"/>
      <c r="X1012" s="67"/>
      <c r="Y1012" s="67"/>
      <c r="Z1012" s="67"/>
      <c r="AA1012" s="67"/>
      <c r="AB1012" s="67"/>
      <c r="AC1012" s="71"/>
      <c r="AD1012" s="71"/>
      <c r="AE1012" s="71"/>
      <c r="AF1012" s="71"/>
      <c r="AG1012" s="69"/>
    </row>
    <row r="1013" spans="1:33" x14ac:dyDescent="0.3">
      <c r="A1013" s="67"/>
      <c r="B1013" s="68" t="str">
        <f>IFERROR(VLOOKUP(TPI[[#This Row],[Código del Municipio]],[10]!Tabla2[#Data],2,FALSE),"")</f>
        <v/>
      </c>
      <c r="C1013" s="69"/>
      <c r="D1013" s="69"/>
      <c r="E1013" s="67"/>
      <c r="F1013" s="69"/>
      <c r="G1013" s="67"/>
      <c r="H1013" s="69"/>
      <c r="I1013" s="67"/>
      <c r="J1013" s="67"/>
      <c r="K1013" s="68" t="str">
        <f>IFERROR(VLOOKUP(TPI[[#This Row],[Codigo del Sector]],[10]!SEC[#Data],2,FALSE),"")</f>
        <v/>
      </c>
      <c r="L1013" s="69"/>
      <c r="M1013" s="67"/>
      <c r="N1013" s="70" t="str">
        <f>IFERROR(VLOOKUP(TPI[[#This Row],[Código del Programa]],[10]!PROG[#Data],2,FALSE),"")</f>
        <v/>
      </c>
      <c r="O1013" s="67"/>
      <c r="P1013" s="68" t="str">
        <f>IFERROR(VLOOKUP(TPI[[#This Row],[Codigo Producto]],[10]!PROD[#Data],2,FALSE),"")</f>
        <v/>
      </c>
      <c r="Q1013" s="67"/>
      <c r="R1013" s="68" t="str">
        <f>IFERROR(VLOOKUP(TPI[[#This Row],[Codigo Indicador de Producto]],[10]!IP[#Data],2,FALSE),"")</f>
        <v/>
      </c>
      <c r="S1013" s="69"/>
      <c r="T1013" s="69"/>
      <c r="U1013" s="69"/>
      <c r="V1013" s="69"/>
      <c r="W1013" s="69"/>
      <c r="X1013" s="67"/>
      <c r="Y1013" s="67"/>
      <c r="Z1013" s="67"/>
      <c r="AA1013" s="67"/>
      <c r="AB1013" s="67"/>
      <c r="AC1013" s="71"/>
      <c r="AD1013" s="71"/>
      <c r="AE1013" s="71"/>
      <c r="AF1013" s="71"/>
      <c r="AG1013" s="69"/>
    </row>
    <row r="1014" spans="1:33" x14ac:dyDescent="0.3">
      <c r="A1014" s="67"/>
      <c r="B1014" s="68" t="str">
        <f>IFERROR(VLOOKUP(TPI[[#This Row],[Código del Municipio]],[10]!Tabla2[#Data],2,FALSE),"")</f>
        <v/>
      </c>
      <c r="C1014" s="69"/>
      <c r="D1014" s="69"/>
      <c r="E1014" s="67"/>
      <c r="F1014" s="69"/>
      <c r="G1014" s="67"/>
      <c r="H1014" s="69"/>
      <c r="I1014" s="67"/>
      <c r="J1014" s="67"/>
      <c r="K1014" s="68" t="str">
        <f>IFERROR(VLOOKUP(TPI[[#This Row],[Codigo del Sector]],[10]!SEC[#Data],2,FALSE),"")</f>
        <v/>
      </c>
      <c r="L1014" s="69"/>
      <c r="M1014" s="67"/>
      <c r="N1014" s="70" t="str">
        <f>IFERROR(VLOOKUP(TPI[[#This Row],[Código del Programa]],[10]!PROG[#Data],2,FALSE),"")</f>
        <v/>
      </c>
      <c r="O1014" s="67"/>
      <c r="P1014" s="68" t="str">
        <f>IFERROR(VLOOKUP(TPI[[#This Row],[Codigo Producto]],[10]!PROD[#Data],2,FALSE),"")</f>
        <v/>
      </c>
      <c r="Q1014" s="67"/>
      <c r="R1014" s="68" t="str">
        <f>IFERROR(VLOOKUP(TPI[[#This Row],[Codigo Indicador de Producto]],[10]!IP[#Data],2,FALSE),"")</f>
        <v/>
      </c>
      <c r="S1014" s="69"/>
      <c r="T1014" s="69"/>
      <c r="U1014" s="69"/>
      <c r="V1014" s="69"/>
      <c r="W1014" s="69"/>
      <c r="X1014" s="67"/>
      <c r="Y1014" s="67"/>
      <c r="Z1014" s="67"/>
      <c r="AA1014" s="67"/>
      <c r="AB1014" s="67"/>
      <c r="AC1014" s="71"/>
      <c r="AD1014" s="71"/>
      <c r="AE1014" s="71"/>
      <c r="AF1014" s="71"/>
      <c r="AG1014" s="69"/>
    </row>
    <row r="1015" spans="1:33" x14ac:dyDescent="0.3">
      <c r="A1015" s="67"/>
      <c r="B1015" s="68" t="str">
        <f>IFERROR(VLOOKUP(TPI[[#This Row],[Código del Municipio]],[10]!Tabla2[#Data],2,FALSE),"")</f>
        <v/>
      </c>
      <c r="C1015" s="69"/>
      <c r="D1015" s="69"/>
      <c r="E1015" s="67"/>
      <c r="F1015" s="69"/>
      <c r="G1015" s="67"/>
      <c r="H1015" s="69"/>
      <c r="I1015" s="67"/>
      <c r="J1015" s="67"/>
      <c r="K1015" s="68" t="str">
        <f>IFERROR(VLOOKUP(TPI[[#This Row],[Codigo del Sector]],[10]!SEC[#Data],2,FALSE),"")</f>
        <v/>
      </c>
      <c r="L1015" s="69"/>
      <c r="M1015" s="67"/>
      <c r="N1015" s="70" t="str">
        <f>IFERROR(VLOOKUP(TPI[[#This Row],[Código del Programa]],[10]!PROG[#Data],2,FALSE),"")</f>
        <v/>
      </c>
      <c r="O1015" s="67"/>
      <c r="P1015" s="68" t="str">
        <f>IFERROR(VLOOKUP(TPI[[#This Row],[Codigo Producto]],[10]!PROD[#Data],2,FALSE),"")</f>
        <v/>
      </c>
      <c r="Q1015" s="67"/>
      <c r="R1015" s="68" t="str">
        <f>IFERROR(VLOOKUP(TPI[[#This Row],[Codigo Indicador de Producto]],[10]!IP[#Data],2,FALSE),"")</f>
        <v/>
      </c>
      <c r="S1015" s="69"/>
      <c r="T1015" s="69"/>
      <c r="U1015" s="69"/>
      <c r="V1015" s="69"/>
      <c r="W1015" s="69"/>
      <c r="X1015" s="67"/>
      <c r="Y1015" s="67"/>
      <c r="Z1015" s="67"/>
      <c r="AA1015" s="67"/>
      <c r="AB1015" s="67"/>
      <c r="AC1015" s="71"/>
      <c r="AD1015" s="71"/>
      <c r="AE1015" s="71"/>
      <c r="AF1015" s="71"/>
      <c r="AG1015" s="69"/>
    </row>
    <row r="1016" spans="1:33" x14ac:dyDescent="0.3">
      <c r="A1016" s="67"/>
      <c r="B1016" s="68" t="str">
        <f>IFERROR(VLOOKUP(TPI[[#This Row],[Código del Municipio]],[10]!Tabla2[#Data],2,FALSE),"")</f>
        <v/>
      </c>
      <c r="C1016" s="69"/>
      <c r="D1016" s="69"/>
      <c r="E1016" s="67"/>
      <c r="F1016" s="69"/>
      <c r="G1016" s="67"/>
      <c r="H1016" s="69"/>
      <c r="I1016" s="67"/>
      <c r="J1016" s="67"/>
      <c r="K1016" s="68" t="str">
        <f>IFERROR(VLOOKUP(TPI[[#This Row],[Codigo del Sector]],[10]!SEC[#Data],2,FALSE),"")</f>
        <v/>
      </c>
      <c r="L1016" s="69"/>
      <c r="M1016" s="67"/>
      <c r="N1016" s="70" t="str">
        <f>IFERROR(VLOOKUP(TPI[[#This Row],[Código del Programa]],[10]!PROG[#Data],2,FALSE),"")</f>
        <v/>
      </c>
      <c r="O1016" s="67"/>
      <c r="P1016" s="68" t="str">
        <f>IFERROR(VLOOKUP(TPI[[#This Row],[Codigo Producto]],[10]!PROD[#Data],2,FALSE),"")</f>
        <v/>
      </c>
      <c r="Q1016" s="67"/>
      <c r="R1016" s="68" t="str">
        <f>IFERROR(VLOOKUP(TPI[[#This Row],[Codigo Indicador de Producto]],[10]!IP[#Data],2,FALSE),"")</f>
        <v/>
      </c>
      <c r="S1016" s="69"/>
      <c r="T1016" s="69"/>
      <c r="U1016" s="69"/>
      <c r="V1016" s="69"/>
      <c r="W1016" s="69"/>
      <c r="X1016" s="67"/>
      <c r="Y1016" s="67"/>
      <c r="Z1016" s="67"/>
      <c r="AA1016" s="67"/>
      <c r="AB1016" s="67"/>
      <c r="AC1016" s="71"/>
      <c r="AD1016" s="71"/>
      <c r="AE1016" s="71"/>
      <c r="AF1016" s="71"/>
      <c r="AG1016" s="69"/>
    </row>
  </sheetData>
  <sheetProtection algorithmName="SHA-512" hashValue="DcGEnfJh1WSzFZwKG344ctKJMGTpFgnysiDWUMjLv6xdmdahxSiVzO+GCwWXyM2cNZv/HXKEvyTgalYi5egUdQ==" saltValue="/6tIKJBvMMWFfc3mF/jVLg==" spinCount="100000" sheet="1" formatCells="0" formatColumns="0" formatRows="0" insertColumns="0" insertRows="0" insertHyperlinks="0" deleteColumns="0" deleteRows="0" sort="0" autoFilter="0" pivotTables="0"/>
  <mergeCells count="6">
    <mergeCell ref="AC1:AH1"/>
    <mergeCell ref="A1:B1"/>
    <mergeCell ref="D1:I1"/>
    <mergeCell ref="J1:L1"/>
    <mergeCell ref="M1:W1"/>
    <mergeCell ref="X1:AB1"/>
  </mergeCells>
  <phoneticPr fontId="5" type="noConversion"/>
  <pageMargins left="0.7" right="0.7" top="0.75" bottom="0.75" header="0.3" footer="0.3"/>
  <pageSetup paperSize="9" orientation="portrait" horizontalDpi="360" verticalDpi="360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314043-B097-43AF-94B6-A21E794278AC}">
          <x14:formula1>
            <xm:f>'F:\PLANEACION DISTRITAL\PLANEACION 2024\ARMONIZACION\PLAN INDICATIVO\PINDICATIVO_CONSOLIDADO\[PLAN INDICATIVO_CONSOLIDADO_FINAL_24-27_V433.xlsx]Hoja2'!#REF!</xm:f>
          </x14:formula1>
          <xm:sqref>W436:W1048576 X2 W1 D2 C436:C1048576 C1 M2 L1017:L1048576 L1 K2 J436:J1048576 J1 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D9A0-5D8D-400A-BA66-5A4ACA05F0BE}">
  <sheetPr codeName="Hoja1"/>
  <dimension ref="A1:C437"/>
  <sheetViews>
    <sheetView zoomScale="110" zoomScaleNormal="110" workbookViewId="0">
      <selection activeCell="B5" sqref="B5:C437"/>
    </sheetView>
  </sheetViews>
  <sheetFormatPr baseColWidth="10" defaultRowHeight="14.4" x14ac:dyDescent="0.3"/>
  <cols>
    <col min="1" max="1" width="7.33203125" style="1" customWidth="1"/>
    <col min="2" max="2" width="11.44140625" style="162"/>
    <col min="3" max="3" width="9.5546875" style="163" customWidth="1"/>
  </cols>
  <sheetData>
    <row r="1" spans="1:3" ht="15" customHeight="1" thickBot="1" x14ac:dyDescent="0.35">
      <c r="A1" s="248"/>
      <c r="B1" s="247"/>
      <c r="C1" s="247"/>
    </row>
    <row r="2" spans="1:3" ht="15.75" customHeight="1" thickTop="1" x14ac:dyDescent="0.3">
      <c r="A2" s="248"/>
      <c r="B2" s="243" t="s">
        <v>1964</v>
      </c>
      <c r="C2" s="244"/>
    </row>
    <row r="3" spans="1:3" ht="15.75" customHeight="1" thickBot="1" x14ac:dyDescent="0.35">
      <c r="A3" s="133"/>
      <c r="B3" s="245"/>
      <c r="C3" s="246"/>
    </row>
    <row r="4" spans="1:3" s="135" customFormat="1" ht="42" thickTop="1" x14ac:dyDescent="0.3">
      <c r="A4" s="134" t="s">
        <v>529</v>
      </c>
      <c r="B4" s="154" t="s">
        <v>1965</v>
      </c>
      <c r="C4" s="155" t="s">
        <v>1966</v>
      </c>
    </row>
    <row r="5" spans="1:3" s="137" customFormat="1" ht="18" customHeight="1" x14ac:dyDescent="0.3">
      <c r="A5" s="136">
        <v>1</v>
      </c>
      <c r="B5" s="156">
        <v>0</v>
      </c>
      <c r="C5" s="157">
        <v>0</v>
      </c>
    </row>
    <row r="6" spans="1:3" s="137" customFormat="1" ht="18" customHeight="1" x14ac:dyDescent="0.3">
      <c r="A6" s="136">
        <f>A5+1</f>
        <v>2</v>
      </c>
      <c r="B6" s="158">
        <v>453</v>
      </c>
      <c r="C6" s="159">
        <v>0.22650000000000001</v>
      </c>
    </row>
    <row r="7" spans="1:3" s="137" customFormat="1" ht="18" customHeight="1" x14ac:dyDescent="0.3">
      <c r="A7" s="136">
        <f t="shared" ref="A7:A70" si="0">A6+1</f>
        <v>3</v>
      </c>
      <c r="B7" s="158">
        <v>0</v>
      </c>
      <c r="C7" s="159">
        <v>0</v>
      </c>
    </row>
    <row r="8" spans="1:3" s="137" customFormat="1" ht="18" customHeight="1" x14ac:dyDescent="0.3">
      <c r="A8" s="136">
        <f t="shared" si="0"/>
        <v>4</v>
      </c>
      <c r="B8" s="158">
        <v>1096</v>
      </c>
      <c r="C8" s="159">
        <v>0.18266666666666667</v>
      </c>
    </row>
    <row r="9" spans="1:3" s="137" customFormat="1" ht="18" customHeight="1" x14ac:dyDescent="0.3">
      <c r="A9" s="136">
        <f t="shared" si="0"/>
        <v>5</v>
      </c>
      <c r="B9" s="158">
        <v>0</v>
      </c>
      <c r="C9" s="159">
        <v>0</v>
      </c>
    </row>
    <row r="10" spans="1:3" s="137" customFormat="1" ht="18" customHeight="1" x14ac:dyDescent="0.3">
      <c r="A10" s="136">
        <f t="shared" si="0"/>
        <v>6</v>
      </c>
      <c r="B10" s="158">
        <v>0</v>
      </c>
      <c r="C10" s="159">
        <v>0</v>
      </c>
    </row>
    <row r="11" spans="1:3" s="137" customFormat="1" ht="18" customHeight="1" x14ac:dyDescent="0.3">
      <c r="A11" s="136">
        <f t="shared" si="0"/>
        <v>7</v>
      </c>
      <c r="B11" s="158">
        <v>1</v>
      </c>
      <c r="C11" s="159">
        <v>1</v>
      </c>
    </row>
    <row r="12" spans="1:3" s="137" customFormat="1" ht="18" customHeight="1" x14ac:dyDescent="0.3">
      <c r="A12" s="136">
        <f t="shared" si="0"/>
        <v>8</v>
      </c>
      <c r="B12" s="158">
        <v>0</v>
      </c>
      <c r="C12" s="159">
        <v>0</v>
      </c>
    </row>
    <row r="13" spans="1:3" s="137" customFormat="1" ht="18" customHeight="1" x14ac:dyDescent="0.3">
      <c r="A13" s="136">
        <f t="shared" si="0"/>
        <v>9</v>
      </c>
      <c r="B13" s="158">
        <v>1</v>
      </c>
      <c r="C13" s="159">
        <v>1</v>
      </c>
    </row>
    <row r="14" spans="1:3" s="137" customFormat="1" ht="18" customHeight="1" x14ac:dyDescent="0.3">
      <c r="A14" s="136">
        <f t="shared" si="0"/>
        <v>10</v>
      </c>
      <c r="B14" s="158">
        <v>0.38</v>
      </c>
      <c r="C14" s="159">
        <v>0.38</v>
      </c>
    </row>
    <row r="15" spans="1:3" s="137" customFormat="1" ht="18" customHeight="1" x14ac:dyDescent="0.3">
      <c r="A15" s="136">
        <f t="shared" si="0"/>
        <v>11</v>
      </c>
      <c r="B15" s="158">
        <v>0</v>
      </c>
      <c r="C15" s="159">
        <v>0</v>
      </c>
    </row>
    <row r="16" spans="1:3" s="137" customFormat="1" ht="18" customHeight="1" x14ac:dyDescent="0.3">
      <c r="A16" s="136">
        <f t="shared" si="0"/>
        <v>12</v>
      </c>
      <c r="B16" s="158">
        <v>0</v>
      </c>
      <c r="C16" s="159">
        <v>0</v>
      </c>
    </row>
    <row r="17" spans="1:3" s="137" customFormat="1" ht="18" customHeight="1" x14ac:dyDescent="0.3">
      <c r="A17" s="136">
        <f t="shared" si="0"/>
        <v>13</v>
      </c>
      <c r="B17" s="158">
        <v>0</v>
      </c>
      <c r="C17" s="159">
        <v>0</v>
      </c>
    </row>
    <row r="18" spans="1:3" s="137" customFormat="1" ht="18" customHeight="1" x14ac:dyDescent="0.3">
      <c r="A18" s="136">
        <f t="shared" si="0"/>
        <v>14</v>
      </c>
      <c r="B18" s="158">
        <v>0</v>
      </c>
      <c r="C18" s="159">
        <v>0</v>
      </c>
    </row>
    <row r="19" spans="1:3" s="137" customFormat="1" ht="18" customHeight="1" x14ac:dyDescent="0.3">
      <c r="A19" s="136">
        <f t="shared" si="0"/>
        <v>15</v>
      </c>
      <c r="B19" s="158">
        <v>1615</v>
      </c>
      <c r="C19" s="159">
        <v>0.201875</v>
      </c>
    </row>
    <row r="20" spans="1:3" s="137" customFormat="1" ht="18" customHeight="1" x14ac:dyDescent="0.3">
      <c r="A20" s="136">
        <f t="shared" si="0"/>
        <v>16</v>
      </c>
      <c r="B20" s="158">
        <v>0</v>
      </c>
      <c r="C20" s="159">
        <v>0</v>
      </c>
    </row>
    <row r="21" spans="1:3" s="137" customFormat="1" ht="35.25" customHeight="1" x14ac:dyDescent="0.3">
      <c r="A21" s="136">
        <f t="shared" si="0"/>
        <v>17</v>
      </c>
      <c r="B21" s="158">
        <v>0</v>
      </c>
      <c r="C21" s="159">
        <v>0</v>
      </c>
    </row>
    <row r="22" spans="1:3" s="137" customFormat="1" ht="18" customHeight="1" x14ac:dyDescent="0.3">
      <c r="A22" s="136">
        <f t="shared" si="0"/>
        <v>18</v>
      </c>
      <c r="B22" s="158">
        <v>0</v>
      </c>
      <c r="C22" s="159">
        <v>0</v>
      </c>
    </row>
    <row r="23" spans="1:3" s="137" customFormat="1" ht="18" customHeight="1" x14ac:dyDescent="0.3">
      <c r="A23" s="136">
        <f t="shared" si="0"/>
        <v>19</v>
      </c>
      <c r="B23" s="158">
        <v>7321</v>
      </c>
      <c r="C23" s="159">
        <v>0.91512499999999997</v>
      </c>
    </row>
    <row r="24" spans="1:3" s="137" customFormat="1" ht="18" customHeight="1" x14ac:dyDescent="0.3">
      <c r="A24" s="136">
        <f t="shared" si="0"/>
        <v>20</v>
      </c>
      <c r="B24" s="158">
        <v>0</v>
      </c>
      <c r="C24" s="159">
        <v>0</v>
      </c>
    </row>
    <row r="25" spans="1:3" s="137" customFormat="1" ht="18" customHeight="1" x14ac:dyDescent="0.3">
      <c r="A25" s="136">
        <f t="shared" si="0"/>
        <v>21</v>
      </c>
      <c r="B25" s="158">
        <v>1</v>
      </c>
      <c r="C25" s="159">
        <v>1</v>
      </c>
    </row>
    <row r="26" spans="1:3" s="137" customFormat="1" ht="18" customHeight="1" x14ac:dyDescent="0.3">
      <c r="A26" s="136">
        <f t="shared" si="0"/>
        <v>22</v>
      </c>
      <c r="B26" s="158">
        <v>0</v>
      </c>
      <c r="C26" s="159">
        <v>0</v>
      </c>
    </row>
    <row r="27" spans="1:3" s="137" customFormat="1" ht="18" customHeight="1" x14ac:dyDescent="0.3">
      <c r="A27" s="136">
        <f t="shared" si="0"/>
        <v>23</v>
      </c>
      <c r="B27" s="158">
        <v>0</v>
      </c>
      <c r="C27" s="159">
        <v>0</v>
      </c>
    </row>
    <row r="28" spans="1:3" s="137" customFormat="1" ht="18" customHeight="1" x14ac:dyDescent="0.3">
      <c r="A28" s="136">
        <f t="shared" si="0"/>
        <v>24</v>
      </c>
      <c r="B28" s="158">
        <v>0</v>
      </c>
      <c r="C28" s="159">
        <v>0</v>
      </c>
    </row>
    <row r="29" spans="1:3" s="137" customFormat="1" ht="18" customHeight="1" x14ac:dyDescent="0.3">
      <c r="A29" s="136">
        <f t="shared" si="0"/>
        <v>25</v>
      </c>
      <c r="B29" s="158">
        <v>2</v>
      </c>
      <c r="C29" s="159">
        <v>1</v>
      </c>
    </row>
    <row r="30" spans="1:3" s="137" customFormat="1" ht="18" customHeight="1" x14ac:dyDescent="0.3">
      <c r="A30" s="136">
        <f t="shared" si="0"/>
        <v>26</v>
      </c>
      <c r="B30" s="158">
        <v>3.9</v>
      </c>
      <c r="C30" s="159">
        <v>0.32500000000000001</v>
      </c>
    </row>
    <row r="31" spans="1:3" s="137" customFormat="1" ht="18" customHeight="1" x14ac:dyDescent="0.3">
      <c r="A31" s="136">
        <f t="shared" si="0"/>
        <v>27</v>
      </c>
      <c r="B31" s="158">
        <v>0</v>
      </c>
      <c r="C31" s="159">
        <v>0</v>
      </c>
    </row>
    <row r="32" spans="1:3" s="137" customFormat="1" ht="18" customHeight="1" x14ac:dyDescent="0.3">
      <c r="A32" s="136">
        <f t="shared" si="0"/>
        <v>28</v>
      </c>
      <c r="B32" s="158">
        <v>0</v>
      </c>
      <c r="C32" s="159">
        <v>0</v>
      </c>
    </row>
    <row r="33" spans="1:3" s="137" customFormat="1" ht="18" customHeight="1" x14ac:dyDescent="0.3">
      <c r="A33" s="136">
        <f t="shared" si="0"/>
        <v>29</v>
      </c>
      <c r="B33" s="158">
        <v>1</v>
      </c>
      <c r="C33" s="159">
        <v>1</v>
      </c>
    </row>
    <row r="34" spans="1:3" s="137" customFormat="1" ht="18" customHeight="1" x14ac:dyDescent="0.3">
      <c r="A34" s="136">
        <f t="shared" si="0"/>
        <v>30</v>
      </c>
      <c r="B34" s="158">
        <v>0</v>
      </c>
      <c r="C34" s="159">
        <v>0</v>
      </c>
    </row>
    <row r="35" spans="1:3" s="137" customFormat="1" ht="18" customHeight="1" x14ac:dyDescent="0.3">
      <c r="A35" s="136">
        <f t="shared" si="0"/>
        <v>31</v>
      </c>
      <c r="B35" s="158">
        <v>0</v>
      </c>
      <c r="C35" s="159">
        <v>0</v>
      </c>
    </row>
    <row r="36" spans="1:3" s="137" customFormat="1" ht="18" customHeight="1" x14ac:dyDescent="0.3">
      <c r="A36" s="136">
        <f t="shared" si="0"/>
        <v>32</v>
      </c>
      <c r="B36" s="158">
        <v>1</v>
      </c>
      <c r="C36" s="159">
        <v>1</v>
      </c>
    </row>
    <row r="37" spans="1:3" s="137" customFormat="1" ht="18" customHeight="1" x14ac:dyDescent="0.3">
      <c r="A37" s="136">
        <f t="shared" si="0"/>
        <v>33</v>
      </c>
      <c r="B37" s="158">
        <v>0</v>
      </c>
      <c r="C37" s="159">
        <v>0</v>
      </c>
    </row>
    <row r="38" spans="1:3" s="137" customFormat="1" ht="18" customHeight="1" x14ac:dyDescent="0.3">
      <c r="A38" s="136">
        <f t="shared" si="0"/>
        <v>34</v>
      </c>
      <c r="B38" s="158">
        <v>1</v>
      </c>
      <c r="C38" s="159">
        <v>1</v>
      </c>
    </row>
    <row r="39" spans="1:3" s="137" customFormat="1" ht="18" customHeight="1" x14ac:dyDescent="0.3">
      <c r="A39" s="136">
        <f t="shared" si="0"/>
        <v>35</v>
      </c>
      <c r="B39" s="158">
        <v>1</v>
      </c>
      <c r="C39" s="159">
        <v>1</v>
      </c>
    </row>
    <row r="40" spans="1:3" s="137" customFormat="1" ht="18" customHeight="1" x14ac:dyDescent="0.3">
      <c r="A40" s="136">
        <f t="shared" si="0"/>
        <v>36</v>
      </c>
      <c r="B40" s="158">
        <v>0</v>
      </c>
      <c r="C40" s="159">
        <v>0</v>
      </c>
    </row>
    <row r="41" spans="1:3" s="137" customFormat="1" ht="18" customHeight="1" x14ac:dyDescent="0.3">
      <c r="A41" s="136">
        <f t="shared" si="0"/>
        <v>37</v>
      </c>
      <c r="B41" s="158">
        <v>1</v>
      </c>
      <c r="C41" s="159">
        <v>0.25</v>
      </c>
    </row>
    <row r="42" spans="1:3" s="137" customFormat="1" ht="18" customHeight="1" x14ac:dyDescent="0.3">
      <c r="A42" s="136">
        <f t="shared" si="0"/>
        <v>38</v>
      </c>
      <c r="B42" s="158">
        <v>0</v>
      </c>
      <c r="C42" s="159">
        <v>0</v>
      </c>
    </row>
    <row r="43" spans="1:3" s="137" customFormat="1" ht="18" customHeight="1" x14ac:dyDescent="0.3">
      <c r="A43" s="136">
        <f t="shared" si="0"/>
        <v>39</v>
      </c>
      <c r="B43" s="158">
        <v>0</v>
      </c>
      <c r="C43" s="159">
        <v>0</v>
      </c>
    </row>
    <row r="44" spans="1:3" s="137" customFormat="1" ht="18" customHeight="1" x14ac:dyDescent="0.3">
      <c r="A44" s="136">
        <f t="shared" si="0"/>
        <v>40</v>
      </c>
      <c r="B44" s="158">
        <v>0</v>
      </c>
      <c r="C44" s="159">
        <v>0</v>
      </c>
    </row>
    <row r="45" spans="1:3" s="137" customFormat="1" ht="18" customHeight="1" x14ac:dyDescent="0.3">
      <c r="A45" s="136">
        <f t="shared" si="0"/>
        <v>41</v>
      </c>
      <c r="B45" s="158">
        <v>3</v>
      </c>
      <c r="C45" s="159">
        <v>0.75</v>
      </c>
    </row>
    <row r="46" spans="1:3" s="137" customFormat="1" ht="18" customHeight="1" x14ac:dyDescent="0.3">
      <c r="A46" s="136">
        <f t="shared" si="0"/>
        <v>42</v>
      </c>
      <c r="B46" s="158">
        <v>0</v>
      </c>
      <c r="C46" s="159">
        <v>0</v>
      </c>
    </row>
    <row r="47" spans="1:3" s="137" customFormat="1" ht="18" customHeight="1" x14ac:dyDescent="0.3">
      <c r="A47" s="136">
        <f t="shared" si="0"/>
        <v>43</v>
      </c>
      <c r="B47" s="158">
        <v>0</v>
      </c>
      <c r="C47" s="159">
        <v>0</v>
      </c>
    </row>
    <row r="48" spans="1:3" s="137" customFormat="1" ht="18" customHeight="1" x14ac:dyDescent="0.3">
      <c r="A48" s="136">
        <f t="shared" si="0"/>
        <v>44</v>
      </c>
      <c r="B48" s="158">
        <v>0</v>
      </c>
      <c r="C48" s="159">
        <v>0</v>
      </c>
    </row>
    <row r="49" spans="1:3" s="137" customFormat="1" ht="18" customHeight="1" x14ac:dyDescent="0.3">
      <c r="A49" s="136">
        <f t="shared" si="0"/>
        <v>45</v>
      </c>
      <c r="B49" s="158">
        <v>0</v>
      </c>
      <c r="C49" s="159">
        <v>0</v>
      </c>
    </row>
    <row r="50" spans="1:3" s="137" customFormat="1" ht="18" customHeight="1" x14ac:dyDescent="0.3">
      <c r="A50" s="136">
        <f t="shared" si="0"/>
        <v>46</v>
      </c>
      <c r="B50" s="158">
        <v>0</v>
      </c>
      <c r="C50" s="159">
        <v>0</v>
      </c>
    </row>
    <row r="51" spans="1:3" s="137" customFormat="1" ht="18" customHeight="1" x14ac:dyDescent="0.3">
      <c r="A51" s="136">
        <f t="shared" si="0"/>
        <v>47</v>
      </c>
      <c r="B51" s="158">
        <v>0.25</v>
      </c>
      <c r="C51" s="159">
        <v>0.25</v>
      </c>
    </row>
    <row r="52" spans="1:3" s="137" customFormat="1" ht="18" customHeight="1" x14ac:dyDescent="0.3">
      <c r="A52" s="136">
        <f t="shared" si="0"/>
        <v>48</v>
      </c>
      <c r="B52" s="158">
        <v>0.75</v>
      </c>
      <c r="C52" s="159">
        <v>0.1875</v>
      </c>
    </row>
    <row r="53" spans="1:3" s="137" customFormat="1" ht="18" customHeight="1" x14ac:dyDescent="0.3">
      <c r="A53" s="136">
        <f t="shared" si="0"/>
        <v>49</v>
      </c>
      <c r="B53" s="158">
        <v>0</v>
      </c>
      <c r="C53" s="159">
        <v>0</v>
      </c>
    </row>
    <row r="54" spans="1:3" s="137" customFormat="1" ht="18" customHeight="1" x14ac:dyDescent="0.3">
      <c r="A54" s="136">
        <f t="shared" si="0"/>
        <v>50</v>
      </c>
      <c r="B54" s="158">
        <v>0</v>
      </c>
      <c r="C54" s="159">
        <v>0</v>
      </c>
    </row>
    <row r="55" spans="1:3" s="137" customFormat="1" ht="18" customHeight="1" x14ac:dyDescent="0.3">
      <c r="A55" s="136">
        <f t="shared" si="0"/>
        <v>51</v>
      </c>
      <c r="B55" s="158">
        <v>1333.3333333333333</v>
      </c>
      <c r="C55" s="159">
        <v>0.1111111111111111</v>
      </c>
    </row>
    <row r="56" spans="1:3" s="137" customFormat="1" ht="18" customHeight="1" x14ac:dyDescent="0.3">
      <c r="A56" s="136">
        <f t="shared" si="0"/>
        <v>52</v>
      </c>
      <c r="B56" s="158">
        <v>0</v>
      </c>
      <c r="C56" s="159">
        <v>0</v>
      </c>
    </row>
    <row r="57" spans="1:3" s="137" customFormat="1" ht="18" customHeight="1" x14ac:dyDescent="0.3">
      <c r="A57" s="136">
        <f t="shared" si="0"/>
        <v>53</v>
      </c>
      <c r="B57" s="158">
        <v>0</v>
      </c>
      <c r="C57" s="159">
        <v>0</v>
      </c>
    </row>
    <row r="58" spans="1:3" s="137" customFormat="1" ht="18" customHeight="1" x14ac:dyDescent="0.3">
      <c r="A58" s="136">
        <f t="shared" si="0"/>
        <v>54</v>
      </c>
      <c r="B58" s="158">
        <v>0</v>
      </c>
      <c r="C58" s="159">
        <v>0</v>
      </c>
    </row>
    <row r="59" spans="1:3" s="137" customFormat="1" ht="18" customHeight="1" x14ac:dyDescent="0.3">
      <c r="A59" s="136">
        <f t="shared" si="0"/>
        <v>55</v>
      </c>
      <c r="B59" s="158">
        <v>0</v>
      </c>
      <c r="C59" s="159">
        <v>0</v>
      </c>
    </row>
    <row r="60" spans="1:3" s="137" customFormat="1" ht="18" customHeight="1" x14ac:dyDescent="0.3">
      <c r="A60" s="136">
        <f t="shared" si="0"/>
        <v>56</v>
      </c>
      <c r="B60" s="158">
        <v>0</v>
      </c>
      <c r="C60" s="159">
        <v>0</v>
      </c>
    </row>
    <row r="61" spans="1:3" s="137" customFormat="1" ht="18" customHeight="1" x14ac:dyDescent="0.3">
      <c r="A61" s="136">
        <f t="shared" si="0"/>
        <v>57</v>
      </c>
      <c r="B61" s="158">
        <v>1</v>
      </c>
      <c r="C61" s="159">
        <v>6.2500000000000001E-4</v>
      </c>
    </row>
    <row r="62" spans="1:3" s="137" customFormat="1" ht="18" customHeight="1" x14ac:dyDescent="0.3">
      <c r="A62" s="136">
        <f t="shared" si="0"/>
        <v>58</v>
      </c>
      <c r="B62" s="158">
        <v>0</v>
      </c>
      <c r="C62" s="159">
        <v>0</v>
      </c>
    </row>
    <row r="63" spans="1:3" s="137" customFormat="1" ht="18" customHeight="1" x14ac:dyDescent="0.3">
      <c r="A63" s="136">
        <f t="shared" si="0"/>
        <v>59</v>
      </c>
      <c r="B63" s="158">
        <v>0</v>
      </c>
      <c r="C63" s="159">
        <v>0</v>
      </c>
    </row>
    <row r="64" spans="1:3" s="137" customFormat="1" ht="18" customHeight="1" x14ac:dyDescent="0.3">
      <c r="A64" s="136">
        <f t="shared" si="0"/>
        <v>60</v>
      </c>
      <c r="B64" s="158">
        <v>0</v>
      </c>
      <c r="C64" s="159">
        <v>0</v>
      </c>
    </row>
    <row r="65" spans="1:3" s="137" customFormat="1" ht="18" customHeight="1" x14ac:dyDescent="0.3">
      <c r="A65" s="136">
        <f t="shared" si="0"/>
        <v>61</v>
      </c>
      <c r="B65" s="158">
        <v>1</v>
      </c>
      <c r="C65" s="159">
        <v>1</v>
      </c>
    </row>
    <row r="66" spans="1:3" s="137" customFormat="1" ht="18" customHeight="1" x14ac:dyDescent="0.3">
      <c r="A66" s="136">
        <f t="shared" si="0"/>
        <v>62</v>
      </c>
      <c r="B66" s="158">
        <v>3</v>
      </c>
      <c r="C66" s="159">
        <v>0.25</v>
      </c>
    </row>
    <row r="67" spans="1:3" s="137" customFormat="1" ht="18" customHeight="1" x14ac:dyDescent="0.3">
      <c r="A67" s="136">
        <f t="shared" si="0"/>
        <v>63</v>
      </c>
      <c r="B67" s="158">
        <v>0</v>
      </c>
      <c r="C67" s="159">
        <v>0</v>
      </c>
    </row>
    <row r="68" spans="1:3" s="137" customFormat="1" ht="18" customHeight="1" x14ac:dyDescent="0.3">
      <c r="A68" s="136">
        <f t="shared" si="0"/>
        <v>64</v>
      </c>
      <c r="B68" s="158">
        <v>5</v>
      </c>
      <c r="C68" s="159">
        <v>0.23809523809523808</v>
      </c>
    </row>
    <row r="69" spans="1:3" s="137" customFormat="1" ht="18" customHeight="1" x14ac:dyDescent="0.3">
      <c r="A69" s="136">
        <f t="shared" si="0"/>
        <v>65</v>
      </c>
      <c r="B69" s="158">
        <v>0.25</v>
      </c>
      <c r="C69" s="159">
        <v>0.25</v>
      </c>
    </row>
    <row r="70" spans="1:3" s="137" customFormat="1" ht="18" customHeight="1" x14ac:dyDescent="0.3">
      <c r="A70" s="136">
        <f t="shared" si="0"/>
        <v>66</v>
      </c>
      <c r="B70" s="158">
        <v>105</v>
      </c>
      <c r="C70" s="159">
        <v>1</v>
      </c>
    </row>
    <row r="71" spans="1:3" s="137" customFormat="1" ht="18" customHeight="1" x14ac:dyDescent="0.3">
      <c r="A71" s="136">
        <f t="shared" ref="A71:A134" si="1">A70+1</f>
        <v>67</v>
      </c>
      <c r="B71" s="158">
        <v>0.5</v>
      </c>
      <c r="C71" s="159">
        <v>0.5</v>
      </c>
    </row>
    <row r="72" spans="1:3" s="137" customFormat="1" ht="18" customHeight="1" x14ac:dyDescent="0.3">
      <c r="A72" s="136">
        <f t="shared" si="1"/>
        <v>68</v>
      </c>
      <c r="B72" s="158">
        <v>0</v>
      </c>
      <c r="C72" s="159">
        <v>0</v>
      </c>
    </row>
    <row r="73" spans="1:3" s="137" customFormat="1" ht="18" customHeight="1" x14ac:dyDescent="0.3">
      <c r="A73" s="136">
        <f t="shared" si="1"/>
        <v>69</v>
      </c>
      <c r="B73" s="158">
        <v>0</v>
      </c>
      <c r="C73" s="159">
        <v>0</v>
      </c>
    </row>
    <row r="74" spans="1:3" s="137" customFormat="1" ht="18" customHeight="1" x14ac:dyDescent="0.3">
      <c r="A74" s="136">
        <f t="shared" si="1"/>
        <v>70</v>
      </c>
      <c r="B74" s="158">
        <v>0</v>
      </c>
      <c r="C74" s="159">
        <v>0</v>
      </c>
    </row>
    <row r="75" spans="1:3" s="137" customFormat="1" ht="18" customHeight="1" x14ac:dyDescent="0.3">
      <c r="A75" s="136">
        <f t="shared" si="1"/>
        <v>71</v>
      </c>
      <c r="B75" s="158">
        <v>1</v>
      </c>
      <c r="C75" s="159">
        <v>1</v>
      </c>
    </row>
    <row r="76" spans="1:3" s="137" customFormat="1" ht="18" customHeight="1" x14ac:dyDescent="0.3">
      <c r="A76" s="136">
        <f t="shared" si="1"/>
        <v>72</v>
      </c>
      <c r="B76" s="158">
        <v>0.8</v>
      </c>
      <c r="C76" s="159">
        <v>0.2</v>
      </c>
    </row>
    <row r="77" spans="1:3" s="137" customFormat="1" ht="18" customHeight="1" x14ac:dyDescent="0.3">
      <c r="A77" s="136">
        <f t="shared" si="1"/>
        <v>73</v>
      </c>
      <c r="B77" s="158">
        <v>0</v>
      </c>
      <c r="C77" s="159">
        <v>0</v>
      </c>
    </row>
    <row r="78" spans="1:3" s="137" customFormat="1" ht="18" customHeight="1" x14ac:dyDescent="0.3">
      <c r="A78" s="136">
        <f t="shared" si="1"/>
        <v>74</v>
      </c>
      <c r="B78" s="158">
        <v>0</v>
      </c>
      <c r="C78" s="159">
        <v>0</v>
      </c>
    </row>
    <row r="79" spans="1:3" s="137" customFormat="1" ht="18" customHeight="1" x14ac:dyDescent="0.3">
      <c r="A79" s="136">
        <f t="shared" si="1"/>
        <v>75</v>
      </c>
      <c r="B79" s="158">
        <v>1</v>
      </c>
      <c r="C79" s="159">
        <v>1</v>
      </c>
    </row>
    <row r="80" spans="1:3" s="137" customFormat="1" ht="18" customHeight="1" x14ac:dyDescent="0.3">
      <c r="A80" s="136">
        <f t="shared" si="1"/>
        <v>76</v>
      </c>
      <c r="B80" s="158">
        <v>0</v>
      </c>
      <c r="C80" s="159">
        <v>0</v>
      </c>
    </row>
    <row r="81" spans="1:3" s="137" customFormat="1" ht="18" customHeight="1" x14ac:dyDescent="0.3">
      <c r="A81" s="136">
        <f t="shared" si="1"/>
        <v>77</v>
      </c>
      <c r="B81" s="158">
        <v>1</v>
      </c>
      <c r="C81" s="159">
        <v>1</v>
      </c>
    </row>
    <row r="82" spans="1:3" s="137" customFormat="1" ht="18" customHeight="1" x14ac:dyDescent="0.3">
      <c r="A82" s="136">
        <f t="shared" si="1"/>
        <v>78</v>
      </c>
      <c r="B82" s="158">
        <v>0</v>
      </c>
      <c r="C82" s="159">
        <v>0</v>
      </c>
    </row>
    <row r="83" spans="1:3" s="137" customFormat="1" ht="18" customHeight="1" x14ac:dyDescent="0.3">
      <c r="A83" s="136">
        <f t="shared" si="1"/>
        <v>79</v>
      </c>
      <c r="B83" s="158">
        <v>0</v>
      </c>
      <c r="C83" s="159">
        <v>0</v>
      </c>
    </row>
    <row r="84" spans="1:3" s="137" customFormat="1" ht="18" customHeight="1" x14ac:dyDescent="0.3">
      <c r="A84" s="136">
        <f t="shared" si="1"/>
        <v>80</v>
      </c>
      <c r="B84" s="158">
        <v>3390.3</v>
      </c>
      <c r="C84" s="159">
        <v>0.169515</v>
      </c>
    </row>
    <row r="85" spans="1:3" s="137" customFormat="1" ht="18" customHeight="1" x14ac:dyDescent="0.3">
      <c r="A85" s="136">
        <f t="shared" si="1"/>
        <v>81</v>
      </c>
      <c r="B85" s="158">
        <v>0</v>
      </c>
      <c r="C85" s="159">
        <v>0</v>
      </c>
    </row>
    <row r="86" spans="1:3" s="137" customFormat="1" ht="18" customHeight="1" x14ac:dyDescent="0.3">
      <c r="A86" s="136">
        <f t="shared" si="1"/>
        <v>82</v>
      </c>
      <c r="B86" s="158">
        <v>1</v>
      </c>
      <c r="C86" s="159">
        <v>1</v>
      </c>
    </row>
    <row r="87" spans="1:3" s="137" customFormat="1" ht="18" customHeight="1" x14ac:dyDescent="0.3">
      <c r="A87" s="136">
        <f t="shared" si="1"/>
        <v>83</v>
      </c>
      <c r="B87" s="158">
        <v>0</v>
      </c>
      <c r="C87" s="159">
        <v>0</v>
      </c>
    </row>
    <row r="88" spans="1:3" s="137" customFormat="1" ht="18" customHeight="1" x14ac:dyDescent="0.3">
      <c r="A88" s="136">
        <f t="shared" si="1"/>
        <v>84</v>
      </c>
      <c r="B88" s="158">
        <v>0</v>
      </c>
      <c r="C88" s="159">
        <v>0</v>
      </c>
    </row>
    <row r="89" spans="1:3" s="137" customFormat="1" ht="18" customHeight="1" x14ac:dyDescent="0.3">
      <c r="A89" s="136">
        <f t="shared" si="1"/>
        <v>85</v>
      </c>
      <c r="B89" s="158">
        <v>1</v>
      </c>
      <c r="C89" s="159">
        <v>0.5</v>
      </c>
    </row>
    <row r="90" spans="1:3" s="137" customFormat="1" ht="18" customHeight="1" x14ac:dyDescent="0.3">
      <c r="A90" s="136">
        <f t="shared" si="1"/>
        <v>86</v>
      </c>
      <c r="B90" s="158">
        <v>0</v>
      </c>
      <c r="C90" s="159">
        <v>0</v>
      </c>
    </row>
    <row r="91" spans="1:3" s="137" customFormat="1" ht="18" customHeight="1" x14ac:dyDescent="0.3">
      <c r="A91" s="136">
        <f t="shared" si="1"/>
        <v>87</v>
      </c>
      <c r="B91" s="158">
        <v>1</v>
      </c>
      <c r="C91" s="159">
        <v>1</v>
      </c>
    </row>
    <row r="92" spans="1:3" s="137" customFormat="1" ht="18" customHeight="1" x14ac:dyDescent="0.3">
      <c r="A92" s="136">
        <f t="shared" si="1"/>
        <v>88</v>
      </c>
      <c r="B92" s="158">
        <v>5</v>
      </c>
      <c r="C92" s="159">
        <v>1</v>
      </c>
    </row>
    <row r="93" spans="1:3" s="137" customFormat="1" ht="18" customHeight="1" x14ac:dyDescent="0.3">
      <c r="A93" s="136">
        <f t="shared" si="1"/>
        <v>89</v>
      </c>
      <c r="B93" s="158">
        <v>0</v>
      </c>
      <c r="C93" s="159">
        <v>0</v>
      </c>
    </row>
    <row r="94" spans="1:3" s="137" customFormat="1" ht="18" customHeight="1" x14ac:dyDescent="0.3">
      <c r="A94" s="136">
        <f t="shared" si="1"/>
        <v>90</v>
      </c>
      <c r="B94" s="158">
        <v>857</v>
      </c>
      <c r="C94" s="159">
        <v>0.85699999999999998</v>
      </c>
    </row>
    <row r="95" spans="1:3" s="137" customFormat="1" ht="18" customHeight="1" x14ac:dyDescent="0.3">
      <c r="A95" s="136">
        <f t="shared" si="1"/>
        <v>91</v>
      </c>
      <c r="B95" s="158">
        <v>649</v>
      </c>
      <c r="C95" s="159">
        <v>1</v>
      </c>
    </row>
    <row r="96" spans="1:3" s="137" customFormat="1" ht="18" customHeight="1" x14ac:dyDescent="0.3">
      <c r="A96" s="136">
        <f t="shared" si="1"/>
        <v>92</v>
      </c>
      <c r="B96" s="158">
        <v>100</v>
      </c>
      <c r="C96" s="159">
        <v>0.1</v>
      </c>
    </row>
    <row r="97" spans="1:3" s="137" customFormat="1" ht="18" customHeight="1" x14ac:dyDescent="0.3">
      <c r="A97" s="136">
        <f t="shared" si="1"/>
        <v>93</v>
      </c>
      <c r="B97" s="158">
        <v>0</v>
      </c>
      <c r="C97" s="159">
        <v>0</v>
      </c>
    </row>
    <row r="98" spans="1:3" s="137" customFormat="1" ht="18" customHeight="1" x14ac:dyDescent="0.3">
      <c r="A98" s="136">
        <f t="shared" si="1"/>
        <v>94</v>
      </c>
      <c r="B98" s="158">
        <v>0</v>
      </c>
      <c r="C98" s="159">
        <v>0</v>
      </c>
    </row>
    <row r="99" spans="1:3" s="137" customFormat="1" ht="18" customHeight="1" x14ac:dyDescent="0.3">
      <c r="A99" s="136">
        <f t="shared" si="1"/>
        <v>95</v>
      </c>
      <c r="B99" s="158">
        <v>0</v>
      </c>
      <c r="C99" s="159">
        <v>0</v>
      </c>
    </row>
    <row r="100" spans="1:3" s="137" customFormat="1" ht="18" customHeight="1" x14ac:dyDescent="0.3">
      <c r="A100" s="136">
        <f t="shared" si="1"/>
        <v>96</v>
      </c>
      <c r="B100" s="158">
        <v>0</v>
      </c>
      <c r="C100" s="159">
        <v>0</v>
      </c>
    </row>
    <row r="101" spans="1:3" s="137" customFormat="1" ht="18" customHeight="1" x14ac:dyDescent="0.3">
      <c r="A101" s="136">
        <f t="shared" si="1"/>
        <v>97</v>
      </c>
      <c r="B101" s="158">
        <v>0</v>
      </c>
      <c r="C101" s="159">
        <v>0</v>
      </c>
    </row>
    <row r="102" spans="1:3" s="137" customFormat="1" ht="18" customHeight="1" x14ac:dyDescent="0.3">
      <c r="A102" s="136">
        <f t="shared" si="1"/>
        <v>98</v>
      </c>
      <c r="B102" s="158">
        <v>0</v>
      </c>
      <c r="C102" s="159">
        <v>0</v>
      </c>
    </row>
    <row r="103" spans="1:3" s="137" customFormat="1" ht="18" customHeight="1" x14ac:dyDescent="0.3">
      <c r="A103" s="136">
        <f t="shared" si="1"/>
        <v>99</v>
      </c>
      <c r="B103" s="158">
        <v>0</v>
      </c>
      <c r="C103" s="159">
        <v>0</v>
      </c>
    </row>
    <row r="104" spans="1:3" s="137" customFormat="1" ht="18" customHeight="1" x14ac:dyDescent="0.3">
      <c r="A104" s="136">
        <f t="shared" si="1"/>
        <v>100</v>
      </c>
      <c r="B104" s="158">
        <v>1</v>
      </c>
      <c r="C104" s="159">
        <v>0.25</v>
      </c>
    </row>
    <row r="105" spans="1:3" s="137" customFormat="1" ht="18" customHeight="1" x14ac:dyDescent="0.3">
      <c r="A105" s="136">
        <f t="shared" si="1"/>
        <v>101</v>
      </c>
      <c r="B105" s="158">
        <v>0</v>
      </c>
      <c r="C105" s="159">
        <v>0</v>
      </c>
    </row>
    <row r="106" spans="1:3" s="137" customFormat="1" ht="18" customHeight="1" x14ac:dyDescent="0.3">
      <c r="A106" s="136">
        <f t="shared" si="1"/>
        <v>102</v>
      </c>
      <c r="B106" s="158">
        <v>0</v>
      </c>
      <c r="C106" s="159">
        <v>0</v>
      </c>
    </row>
    <row r="107" spans="1:3" s="137" customFormat="1" ht="18" customHeight="1" x14ac:dyDescent="0.3">
      <c r="A107" s="136">
        <f t="shared" si="1"/>
        <v>103</v>
      </c>
      <c r="B107" s="158">
        <v>0</v>
      </c>
      <c r="C107" s="159">
        <v>0</v>
      </c>
    </row>
    <row r="108" spans="1:3" s="137" customFormat="1" ht="18" customHeight="1" x14ac:dyDescent="0.3">
      <c r="A108" s="136">
        <f t="shared" si="1"/>
        <v>104</v>
      </c>
      <c r="B108" s="158">
        <v>0.6</v>
      </c>
      <c r="C108" s="159">
        <v>0.6</v>
      </c>
    </row>
    <row r="109" spans="1:3" s="137" customFormat="1" ht="18" customHeight="1" x14ac:dyDescent="0.3">
      <c r="A109" s="136">
        <f t="shared" si="1"/>
        <v>105</v>
      </c>
      <c r="B109" s="158">
        <v>0</v>
      </c>
      <c r="C109" s="159">
        <v>0</v>
      </c>
    </row>
    <row r="110" spans="1:3" s="137" customFormat="1" ht="18" customHeight="1" x14ac:dyDescent="0.3">
      <c r="A110" s="136">
        <f t="shared" si="1"/>
        <v>106</v>
      </c>
      <c r="B110" s="158">
        <v>0</v>
      </c>
      <c r="C110" s="159">
        <v>0</v>
      </c>
    </row>
    <row r="111" spans="1:3" s="137" customFormat="1" ht="18" customHeight="1" x14ac:dyDescent="0.3">
      <c r="A111" s="136">
        <f t="shared" si="1"/>
        <v>107</v>
      </c>
      <c r="B111" s="158">
        <v>169</v>
      </c>
      <c r="C111" s="159">
        <v>0.60357142857142854</v>
      </c>
    </row>
    <row r="112" spans="1:3" s="137" customFormat="1" ht="18" customHeight="1" x14ac:dyDescent="0.3">
      <c r="A112" s="136">
        <f t="shared" si="1"/>
        <v>108</v>
      </c>
      <c r="B112" s="158">
        <v>82</v>
      </c>
      <c r="C112" s="159">
        <v>0.20499999999999999</v>
      </c>
    </row>
    <row r="113" spans="1:3" s="137" customFormat="1" ht="18" customHeight="1" x14ac:dyDescent="0.3">
      <c r="A113" s="136">
        <f t="shared" si="1"/>
        <v>109</v>
      </c>
      <c r="B113" s="158">
        <v>35</v>
      </c>
      <c r="C113" s="159">
        <v>0.4375</v>
      </c>
    </row>
    <row r="114" spans="1:3" s="137" customFormat="1" ht="18" customHeight="1" x14ac:dyDescent="0.3">
      <c r="A114" s="136">
        <f t="shared" si="1"/>
        <v>110</v>
      </c>
      <c r="B114" s="158">
        <v>0</v>
      </c>
      <c r="C114" s="159">
        <v>0</v>
      </c>
    </row>
    <row r="115" spans="1:3" s="137" customFormat="1" ht="18" customHeight="1" x14ac:dyDescent="0.3">
      <c r="A115" s="136">
        <f t="shared" si="1"/>
        <v>111</v>
      </c>
      <c r="B115" s="158">
        <v>1</v>
      </c>
      <c r="C115" s="159">
        <v>0.16666666666666666</v>
      </c>
    </row>
    <row r="116" spans="1:3" s="137" customFormat="1" ht="18" customHeight="1" x14ac:dyDescent="0.3">
      <c r="A116" s="136">
        <f t="shared" si="1"/>
        <v>112</v>
      </c>
      <c r="B116" s="158">
        <v>0.3</v>
      </c>
      <c r="C116" s="159">
        <v>0.3</v>
      </c>
    </row>
    <row r="117" spans="1:3" s="137" customFormat="1" ht="18" customHeight="1" x14ac:dyDescent="0.3">
      <c r="A117" s="136">
        <f t="shared" si="1"/>
        <v>113</v>
      </c>
      <c r="B117" s="158">
        <v>5</v>
      </c>
      <c r="C117" s="159">
        <v>0.20833333333333334</v>
      </c>
    </row>
    <row r="118" spans="1:3" s="137" customFormat="1" ht="18" customHeight="1" x14ac:dyDescent="0.3">
      <c r="A118" s="136">
        <f t="shared" si="1"/>
        <v>114</v>
      </c>
      <c r="B118" s="158">
        <v>0</v>
      </c>
      <c r="C118" s="159">
        <v>0</v>
      </c>
    </row>
    <row r="119" spans="1:3" s="137" customFormat="1" ht="18" customHeight="1" x14ac:dyDescent="0.3">
      <c r="A119" s="136">
        <f t="shared" si="1"/>
        <v>115</v>
      </c>
      <c r="B119" s="158">
        <v>0.8</v>
      </c>
      <c r="C119" s="159">
        <v>0.1</v>
      </c>
    </row>
    <row r="120" spans="1:3" s="137" customFormat="1" ht="18" customHeight="1" x14ac:dyDescent="0.3">
      <c r="A120" s="136">
        <f t="shared" si="1"/>
        <v>116</v>
      </c>
      <c r="B120" s="158">
        <v>70</v>
      </c>
      <c r="C120" s="159">
        <v>0.58333333333333337</v>
      </c>
    </row>
    <row r="121" spans="1:3" s="137" customFormat="1" ht="18" customHeight="1" x14ac:dyDescent="0.3">
      <c r="A121" s="136">
        <f t="shared" si="1"/>
        <v>117</v>
      </c>
      <c r="B121" s="158">
        <v>90</v>
      </c>
      <c r="C121" s="159">
        <v>0.25</v>
      </c>
    </row>
    <row r="122" spans="1:3" s="137" customFormat="1" ht="18" customHeight="1" x14ac:dyDescent="0.3">
      <c r="A122" s="136">
        <f t="shared" si="1"/>
        <v>118</v>
      </c>
      <c r="B122" s="158">
        <v>0</v>
      </c>
      <c r="C122" s="159">
        <v>0</v>
      </c>
    </row>
    <row r="123" spans="1:3" s="137" customFormat="1" ht="18" customHeight="1" x14ac:dyDescent="0.3">
      <c r="A123" s="136">
        <f t="shared" si="1"/>
        <v>119</v>
      </c>
      <c r="B123" s="158">
        <v>0</v>
      </c>
      <c r="C123" s="159">
        <v>0</v>
      </c>
    </row>
    <row r="124" spans="1:3" s="137" customFormat="1" ht="18" customHeight="1" x14ac:dyDescent="0.3">
      <c r="A124" s="136">
        <f t="shared" si="1"/>
        <v>120</v>
      </c>
      <c r="B124" s="158">
        <v>0</v>
      </c>
      <c r="C124" s="159">
        <v>0</v>
      </c>
    </row>
    <row r="125" spans="1:3" s="137" customFormat="1" ht="18" customHeight="1" x14ac:dyDescent="0.3">
      <c r="A125" s="136">
        <f t="shared" si="1"/>
        <v>121</v>
      </c>
      <c r="B125" s="158">
        <v>1069</v>
      </c>
      <c r="C125" s="159">
        <v>0.62882352941176467</v>
      </c>
    </row>
    <row r="126" spans="1:3" s="137" customFormat="1" ht="18" customHeight="1" x14ac:dyDescent="0.3">
      <c r="A126" s="136">
        <f t="shared" si="1"/>
        <v>122</v>
      </c>
      <c r="B126" s="158">
        <v>0</v>
      </c>
      <c r="C126" s="159">
        <v>0</v>
      </c>
    </row>
    <row r="127" spans="1:3" s="137" customFormat="1" ht="18" customHeight="1" x14ac:dyDescent="0.3">
      <c r="A127" s="136">
        <f t="shared" si="1"/>
        <v>123</v>
      </c>
      <c r="B127" s="158">
        <v>0</v>
      </c>
      <c r="C127" s="159">
        <v>0</v>
      </c>
    </row>
    <row r="128" spans="1:3" s="137" customFormat="1" ht="18" customHeight="1" x14ac:dyDescent="0.3">
      <c r="A128" s="136">
        <f t="shared" si="1"/>
        <v>124</v>
      </c>
      <c r="B128" s="158">
        <v>0</v>
      </c>
      <c r="C128" s="159">
        <v>0</v>
      </c>
    </row>
    <row r="129" spans="1:3" s="137" customFormat="1" ht="18" customHeight="1" x14ac:dyDescent="0.3">
      <c r="A129" s="136">
        <f t="shared" si="1"/>
        <v>125</v>
      </c>
      <c r="B129" s="158">
        <v>0</v>
      </c>
      <c r="C129" s="159">
        <v>0</v>
      </c>
    </row>
    <row r="130" spans="1:3" s="137" customFormat="1" ht="18" customHeight="1" x14ac:dyDescent="0.3">
      <c r="A130" s="136">
        <f t="shared" si="1"/>
        <v>126</v>
      </c>
      <c r="B130" s="158">
        <v>0</v>
      </c>
      <c r="C130" s="159">
        <v>0</v>
      </c>
    </row>
    <row r="131" spans="1:3" s="137" customFormat="1" ht="18" customHeight="1" x14ac:dyDescent="0.3">
      <c r="A131" s="136">
        <f t="shared" si="1"/>
        <v>127</v>
      </c>
      <c r="B131" s="158">
        <v>0</v>
      </c>
      <c r="C131" s="159">
        <v>0</v>
      </c>
    </row>
    <row r="132" spans="1:3" s="137" customFormat="1" ht="18" customHeight="1" x14ac:dyDescent="0.3">
      <c r="A132" s="136">
        <f t="shared" si="1"/>
        <v>128</v>
      </c>
      <c r="B132" s="158">
        <v>0</v>
      </c>
      <c r="C132" s="159">
        <v>0</v>
      </c>
    </row>
    <row r="133" spans="1:3" s="137" customFormat="1" ht="18" customHeight="1" x14ac:dyDescent="0.3">
      <c r="A133" s="136">
        <f t="shared" si="1"/>
        <v>129</v>
      </c>
      <c r="B133" s="158">
        <v>0</v>
      </c>
      <c r="C133" s="159">
        <v>0</v>
      </c>
    </row>
    <row r="134" spans="1:3" s="137" customFormat="1" ht="18" customHeight="1" x14ac:dyDescent="0.3">
      <c r="A134" s="136">
        <f t="shared" si="1"/>
        <v>130</v>
      </c>
      <c r="B134" s="158">
        <v>2.5</v>
      </c>
      <c r="C134" s="159">
        <v>9.9601593625498003E-2</v>
      </c>
    </row>
    <row r="135" spans="1:3" s="137" customFormat="1" ht="18" customHeight="1" x14ac:dyDescent="0.3">
      <c r="A135" s="136">
        <f t="shared" ref="A135:A198" si="2">A134+1</f>
        <v>131</v>
      </c>
      <c r="B135" s="158">
        <v>0</v>
      </c>
      <c r="C135" s="159">
        <v>0</v>
      </c>
    </row>
    <row r="136" spans="1:3" s="137" customFormat="1" ht="18" customHeight="1" x14ac:dyDescent="0.3">
      <c r="A136" s="136">
        <f t="shared" si="2"/>
        <v>132</v>
      </c>
      <c r="B136" s="158">
        <v>0</v>
      </c>
      <c r="C136" s="159">
        <v>0</v>
      </c>
    </row>
    <row r="137" spans="1:3" s="137" customFormat="1" ht="18" customHeight="1" x14ac:dyDescent="0.3">
      <c r="A137" s="136">
        <f t="shared" si="2"/>
        <v>133</v>
      </c>
      <c r="B137" s="158">
        <v>0.5</v>
      </c>
      <c r="C137" s="159">
        <v>0.125</v>
      </c>
    </row>
    <row r="138" spans="1:3" s="137" customFormat="1" ht="18" customHeight="1" x14ac:dyDescent="0.3">
      <c r="A138" s="136">
        <f t="shared" si="2"/>
        <v>134</v>
      </c>
      <c r="B138" s="158">
        <v>0</v>
      </c>
      <c r="C138" s="159">
        <v>0</v>
      </c>
    </row>
    <row r="139" spans="1:3" s="137" customFormat="1" ht="18" customHeight="1" x14ac:dyDescent="0.3">
      <c r="A139" s="136">
        <f t="shared" si="2"/>
        <v>135</v>
      </c>
      <c r="B139" s="158">
        <v>0</v>
      </c>
      <c r="C139" s="159">
        <v>0</v>
      </c>
    </row>
    <row r="140" spans="1:3" s="137" customFormat="1" ht="18" customHeight="1" x14ac:dyDescent="0.3">
      <c r="A140" s="136">
        <f t="shared" si="2"/>
        <v>136</v>
      </c>
      <c r="B140" s="158">
        <v>0</v>
      </c>
      <c r="C140" s="159">
        <v>0</v>
      </c>
    </row>
    <row r="141" spans="1:3" s="137" customFormat="1" ht="18" customHeight="1" x14ac:dyDescent="0.3">
      <c r="A141" s="136">
        <f t="shared" si="2"/>
        <v>137</v>
      </c>
      <c r="B141" s="158">
        <v>0</v>
      </c>
      <c r="C141" s="159">
        <v>0</v>
      </c>
    </row>
    <row r="142" spans="1:3" s="137" customFormat="1" ht="18" customHeight="1" x14ac:dyDescent="0.3">
      <c r="A142" s="136">
        <f t="shared" si="2"/>
        <v>138</v>
      </c>
      <c r="B142" s="158">
        <v>0</v>
      </c>
      <c r="C142" s="159">
        <v>0</v>
      </c>
    </row>
    <row r="143" spans="1:3" s="137" customFormat="1" ht="18" customHeight="1" x14ac:dyDescent="0.3">
      <c r="A143" s="136">
        <f t="shared" si="2"/>
        <v>139</v>
      </c>
      <c r="B143" s="158">
        <v>0</v>
      </c>
      <c r="C143" s="159">
        <v>0</v>
      </c>
    </row>
    <row r="144" spans="1:3" s="137" customFormat="1" ht="18" customHeight="1" x14ac:dyDescent="0.3">
      <c r="A144" s="136">
        <f t="shared" si="2"/>
        <v>140</v>
      </c>
      <c r="B144" s="158">
        <v>0</v>
      </c>
      <c r="C144" s="159">
        <v>0</v>
      </c>
    </row>
    <row r="145" spans="1:3" s="137" customFormat="1" ht="18" customHeight="1" x14ac:dyDescent="0.3">
      <c r="A145" s="136">
        <f t="shared" si="2"/>
        <v>141</v>
      </c>
      <c r="B145" s="158">
        <v>0</v>
      </c>
      <c r="C145" s="159">
        <v>0</v>
      </c>
    </row>
    <row r="146" spans="1:3" s="137" customFormat="1" ht="18" customHeight="1" x14ac:dyDescent="0.3">
      <c r="A146" s="136">
        <f t="shared" si="2"/>
        <v>142</v>
      </c>
      <c r="B146" s="158">
        <v>0</v>
      </c>
      <c r="C146" s="159">
        <v>0</v>
      </c>
    </row>
    <row r="147" spans="1:3" s="137" customFormat="1" ht="18" customHeight="1" x14ac:dyDescent="0.3">
      <c r="A147" s="136">
        <f t="shared" si="2"/>
        <v>143</v>
      </c>
      <c r="B147" s="158">
        <v>0</v>
      </c>
      <c r="C147" s="159">
        <v>0</v>
      </c>
    </row>
    <row r="148" spans="1:3" s="137" customFormat="1" ht="18" customHeight="1" x14ac:dyDescent="0.3">
      <c r="A148" s="136">
        <f t="shared" si="2"/>
        <v>144</v>
      </c>
      <c r="B148" s="158">
        <v>0</v>
      </c>
      <c r="C148" s="159">
        <v>0</v>
      </c>
    </row>
    <row r="149" spans="1:3" s="137" customFormat="1" ht="18" customHeight="1" x14ac:dyDescent="0.3">
      <c r="A149" s="136">
        <f t="shared" si="2"/>
        <v>145</v>
      </c>
      <c r="B149" s="158">
        <v>0</v>
      </c>
      <c r="C149" s="159">
        <v>0</v>
      </c>
    </row>
    <row r="150" spans="1:3" s="137" customFormat="1" ht="18" customHeight="1" x14ac:dyDescent="0.3">
      <c r="A150" s="136">
        <f t="shared" si="2"/>
        <v>146</v>
      </c>
      <c r="B150" s="158">
        <v>0</v>
      </c>
      <c r="C150" s="159">
        <v>0</v>
      </c>
    </row>
    <row r="151" spans="1:3" s="137" customFormat="1" ht="18" customHeight="1" x14ac:dyDescent="0.3">
      <c r="A151" s="136">
        <f t="shared" si="2"/>
        <v>147</v>
      </c>
      <c r="B151" s="158">
        <v>0</v>
      </c>
      <c r="C151" s="159">
        <v>0</v>
      </c>
    </row>
    <row r="152" spans="1:3" s="137" customFormat="1" ht="18" customHeight="1" x14ac:dyDescent="0.3">
      <c r="A152" s="136">
        <f t="shared" si="2"/>
        <v>148</v>
      </c>
      <c r="B152" s="158">
        <v>0</v>
      </c>
      <c r="C152" s="159">
        <v>0</v>
      </c>
    </row>
    <row r="153" spans="1:3" s="137" customFormat="1" ht="18" customHeight="1" x14ac:dyDescent="0.3">
      <c r="A153" s="136">
        <f t="shared" si="2"/>
        <v>149</v>
      </c>
      <c r="B153" s="158">
        <v>0</v>
      </c>
      <c r="C153" s="159">
        <v>0</v>
      </c>
    </row>
    <row r="154" spans="1:3" s="137" customFormat="1" ht="18" customHeight="1" x14ac:dyDescent="0.3">
      <c r="A154" s="136">
        <f t="shared" si="2"/>
        <v>150</v>
      </c>
      <c r="B154" s="158">
        <v>1</v>
      </c>
      <c r="C154" s="159">
        <v>1</v>
      </c>
    </row>
    <row r="155" spans="1:3" s="137" customFormat="1" ht="18" customHeight="1" x14ac:dyDescent="0.3">
      <c r="A155" s="136">
        <f t="shared" si="2"/>
        <v>151</v>
      </c>
      <c r="B155" s="158">
        <v>1</v>
      </c>
      <c r="C155" s="159">
        <v>0.25</v>
      </c>
    </row>
    <row r="156" spans="1:3" s="137" customFormat="1" ht="18" customHeight="1" x14ac:dyDescent="0.3">
      <c r="A156" s="136">
        <f t="shared" si="2"/>
        <v>152</v>
      </c>
      <c r="B156" s="158">
        <v>150</v>
      </c>
      <c r="C156" s="159">
        <v>0.34883720930232559</v>
      </c>
    </row>
    <row r="157" spans="1:3" s="137" customFormat="1" ht="18" customHeight="1" x14ac:dyDescent="0.3">
      <c r="A157" s="136">
        <f t="shared" si="2"/>
        <v>153</v>
      </c>
      <c r="B157" s="158">
        <v>114</v>
      </c>
      <c r="C157" s="159">
        <v>0.28499999999999998</v>
      </c>
    </row>
    <row r="158" spans="1:3" s="137" customFormat="1" ht="18" customHeight="1" x14ac:dyDescent="0.3">
      <c r="A158" s="136">
        <f t="shared" si="2"/>
        <v>154</v>
      </c>
      <c r="B158" s="158">
        <v>191</v>
      </c>
      <c r="C158" s="159">
        <v>0.31833333333333336</v>
      </c>
    </row>
    <row r="159" spans="1:3" s="137" customFormat="1" ht="18" customHeight="1" x14ac:dyDescent="0.3">
      <c r="A159" s="136">
        <f t="shared" si="2"/>
        <v>155</v>
      </c>
      <c r="B159" s="158">
        <v>0</v>
      </c>
      <c r="C159" s="159">
        <v>0</v>
      </c>
    </row>
    <row r="160" spans="1:3" s="137" customFormat="1" ht="18" customHeight="1" x14ac:dyDescent="0.3">
      <c r="A160" s="136">
        <f t="shared" si="2"/>
        <v>156</v>
      </c>
      <c r="B160" s="158">
        <v>1.7</v>
      </c>
      <c r="C160" s="159">
        <v>8.4999999999999992E-2</v>
      </c>
    </row>
    <row r="161" spans="1:3" s="137" customFormat="1" ht="18" customHeight="1" x14ac:dyDescent="0.3">
      <c r="A161" s="136">
        <f t="shared" si="2"/>
        <v>157</v>
      </c>
      <c r="B161" s="158">
        <v>1980.5</v>
      </c>
      <c r="C161" s="159">
        <v>6.1890624999999998E-2</v>
      </c>
    </row>
    <row r="162" spans="1:3" s="137" customFormat="1" ht="18" customHeight="1" x14ac:dyDescent="0.3">
      <c r="A162" s="136">
        <f t="shared" si="2"/>
        <v>158</v>
      </c>
      <c r="B162" s="158">
        <v>0</v>
      </c>
      <c r="C162" s="159">
        <v>0</v>
      </c>
    </row>
    <row r="163" spans="1:3" s="137" customFormat="1" ht="18" customHeight="1" x14ac:dyDescent="0.3">
      <c r="A163" s="136">
        <f t="shared" si="2"/>
        <v>159</v>
      </c>
      <c r="B163" s="158">
        <v>0</v>
      </c>
      <c r="C163" s="159">
        <v>0</v>
      </c>
    </row>
    <row r="164" spans="1:3" s="137" customFormat="1" ht="18" customHeight="1" x14ac:dyDescent="0.3">
      <c r="A164" s="136">
        <f t="shared" si="2"/>
        <v>160</v>
      </c>
      <c r="B164" s="158">
        <v>0</v>
      </c>
      <c r="C164" s="159">
        <v>0</v>
      </c>
    </row>
    <row r="165" spans="1:3" s="137" customFormat="1" ht="18" customHeight="1" x14ac:dyDescent="0.3">
      <c r="A165" s="136">
        <f t="shared" si="2"/>
        <v>161</v>
      </c>
      <c r="B165" s="158">
        <v>0</v>
      </c>
      <c r="C165" s="159">
        <v>0</v>
      </c>
    </row>
    <row r="166" spans="1:3" s="137" customFormat="1" ht="18" customHeight="1" x14ac:dyDescent="0.3">
      <c r="A166" s="136">
        <f t="shared" si="2"/>
        <v>162</v>
      </c>
      <c r="B166" s="158">
        <v>0.3</v>
      </c>
      <c r="C166" s="159">
        <v>0.3</v>
      </c>
    </row>
    <row r="167" spans="1:3" s="137" customFormat="1" ht="18" customHeight="1" x14ac:dyDescent="0.3">
      <c r="A167" s="136">
        <f t="shared" si="2"/>
        <v>163</v>
      </c>
      <c r="B167" s="158">
        <v>0</v>
      </c>
      <c r="C167" s="159">
        <v>0</v>
      </c>
    </row>
    <row r="168" spans="1:3" s="137" customFormat="1" ht="18" customHeight="1" x14ac:dyDescent="0.3">
      <c r="A168" s="136">
        <f t="shared" si="2"/>
        <v>164</v>
      </c>
      <c r="B168" s="158">
        <v>0</v>
      </c>
      <c r="C168" s="159">
        <v>0</v>
      </c>
    </row>
    <row r="169" spans="1:3" s="137" customFormat="1" ht="18" customHeight="1" x14ac:dyDescent="0.3">
      <c r="A169" s="136">
        <f t="shared" si="2"/>
        <v>165</v>
      </c>
      <c r="B169" s="158">
        <v>0</v>
      </c>
      <c r="C169" s="159">
        <v>0</v>
      </c>
    </row>
    <row r="170" spans="1:3" s="137" customFormat="1" ht="18" customHeight="1" x14ac:dyDescent="0.3">
      <c r="A170" s="136">
        <f t="shared" si="2"/>
        <v>166</v>
      </c>
      <c r="B170" s="158">
        <v>0</v>
      </c>
      <c r="C170" s="159">
        <v>0</v>
      </c>
    </row>
    <row r="171" spans="1:3" s="137" customFormat="1" ht="18" customHeight="1" x14ac:dyDescent="0.3">
      <c r="A171" s="136">
        <f t="shared" si="2"/>
        <v>167</v>
      </c>
      <c r="B171" s="158">
        <v>0.9</v>
      </c>
      <c r="C171" s="159">
        <v>8.9999999999999998E-4</v>
      </c>
    </row>
    <row r="172" spans="1:3" s="137" customFormat="1" ht="18" customHeight="1" x14ac:dyDescent="0.3">
      <c r="A172" s="136">
        <f t="shared" si="2"/>
        <v>168</v>
      </c>
      <c r="B172" s="158">
        <v>0.8</v>
      </c>
      <c r="C172" s="159">
        <v>8.0000000000000004E-4</v>
      </c>
    </row>
    <row r="173" spans="1:3" s="137" customFormat="1" ht="18" customHeight="1" x14ac:dyDescent="0.3">
      <c r="A173" s="136">
        <f t="shared" si="2"/>
        <v>169</v>
      </c>
      <c r="B173" s="158">
        <v>0</v>
      </c>
      <c r="C173" s="159">
        <v>0</v>
      </c>
    </row>
    <row r="174" spans="1:3" s="137" customFormat="1" ht="18" customHeight="1" x14ac:dyDescent="0.3">
      <c r="A174" s="136">
        <f t="shared" si="2"/>
        <v>170</v>
      </c>
      <c r="B174" s="158">
        <v>0</v>
      </c>
      <c r="C174" s="159">
        <v>0</v>
      </c>
    </row>
    <row r="175" spans="1:3" s="137" customFormat="1" ht="18" customHeight="1" x14ac:dyDescent="0.3">
      <c r="A175" s="136">
        <f t="shared" si="2"/>
        <v>171</v>
      </c>
      <c r="B175" s="158">
        <v>0</v>
      </c>
      <c r="C175" s="159">
        <v>0</v>
      </c>
    </row>
    <row r="176" spans="1:3" s="137" customFormat="1" ht="18" customHeight="1" x14ac:dyDescent="0.3">
      <c r="A176" s="136">
        <f t="shared" si="2"/>
        <v>172</v>
      </c>
      <c r="B176" s="158">
        <v>0</v>
      </c>
      <c r="C176" s="159">
        <v>0</v>
      </c>
    </row>
    <row r="177" spans="1:3" s="137" customFormat="1" ht="18" customHeight="1" x14ac:dyDescent="0.3">
      <c r="A177" s="136">
        <f t="shared" si="2"/>
        <v>173</v>
      </c>
      <c r="B177" s="158">
        <v>0</v>
      </c>
      <c r="C177" s="159">
        <v>0</v>
      </c>
    </row>
    <row r="178" spans="1:3" s="137" customFormat="1" ht="18" customHeight="1" x14ac:dyDescent="0.3">
      <c r="A178" s="136">
        <f t="shared" si="2"/>
        <v>174</v>
      </c>
      <c r="B178" s="158">
        <v>0</v>
      </c>
      <c r="C178" s="159">
        <v>0</v>
      </c>
    </row>
    <row r="179" spans="1:3" s="137" customFormat="1" ht="18" customHeight="1" x14ac:dyDescent="0.3">
      <c r="A179" s="136">
        <f t="shared" si="2"/>
        <v>175</v>
      </c>
      <c r="B179" s="158">
        <v>0</v>
      </c>
      <c r="C179" s="159">
        <v>0</v>
      </c>
    </row>
    <row r="180" spans="1:3" s="137" customFormat="1" ht="18" customHeight="1" x14ac:dyDescent="0.3">
      <c r="A180" s="136">
        <f t="shared" si="2"/>
        <v>176</v>
      </c>
      <c r="B180" s="158">
        <v>0</v>
      </c>
      <c r="C180" s="159">
        <v>0</v>
      </c>
    </row>
    <row r="181" spans="1:3" s="137" customFormat="1" ht="18" customHeight="1" x14ac:dyDescent="0.3">
      <c r="A181" s="136">
        <f t="shared" si="2"/>
        <v>177</v>
      </c>
      <c r="B181" s="158">
        <v>0</v>
      </c>
      <c r="C181" s="159">
        <v>0</v>
      </c>
    </row>
    <row r="182" spans="1:3" s="137" customFormat="1" ht="18" customHeight="1" x14ac:dyDescent="0.3">
      <c r="A182" s="136">
        <f t="shared" si="2"/>
        <v>178</v>
      </c>
      <c r="B182" s="158">
        <v>0</v>
      </c>
      <c r="C182" s="159">
        <v>0</v>
      </c>
    </row>
    <row r="183" spans="1:3" s="137" customFormat="1" ht="18" customHeight="1" x14ac:dyDescent="0.3">
      <c r="A183" s="136">
        <f t="shared" si="2"/>
        <v>179</v>
      </c>
      <c r="B183" s="158">
        <v>0</v>
      </c>
      <c r="C183" s="159">
        <v>0</v>
      </c>
    </row>
    <row r="184" spans="1:3" s="137" customFormat="1" ht="18" customHeight="1" x14ac:dyDescent="0.3">
      <c r="A184" s="136">
        <f t="shared" si="2"/>
        <v>180</v>
      </c>
      <c r="B184" s="158">
        <v>52991</v>
      </c>
      <c r="C184" s="159">
        <v>0.99483723200540686</v>
      </c>
    </row>
    <row r="185" spans="1:3" s="137" customFormat="1" ht="18" customHeight="1" x14ac:dyDescent="0.3">
      <c r="A185" s="136">
        <f t="shared" si="2"/>
        <v>181</v>
      </c>
      <c r="B185" s="158">
        <v>0</v>
      </c>
      <c r="C185" s="159">
        <v>0</v>
      </c>
    </row>
    <row r="186" spans="1:3" s="137" customFormat="1" ht="18" customHeight="1" x14ac:dyDescent="0.3">
      <c r="A186" s="136">
        <f t="shared" si="2"/>
        <v>182</v>
      </c>
      <c r="B186" s="158">
        <v>0.6</v>
      </c>
      <c r="C186" s="159">
        <v>0.6</v>
      </c>
    </row>
    <row r="187" spans="1:3" s="137" customFormat="1" ht="18" customHeight="1" x14ac:dyDescent="0.3">
      <c r="A187" s="136">
        <f t="shared" si="2"/>
        <v>183</v>
      </c>
      <c r="B187" s="158">
        <v>0</v>
      </c>
      <c r="C187" s="159">
        <v>0</v>
      </c>
    </row>
    <row r="188" spans="1:3" s="137" customFormat="1" ht="18" customHeight="1" x14ac:dyDescent="0.3">
      <c r="A188" s="136">
        <f t="shared" si="2"/>
        <v>184</v>
      </c>
      <c r="B188" s="158">
        <v>0</v>
      </c>
      <c r="C188" s="159">
        <v>0</v>
      </c>
    </row>
    <row r="189" spans="1:3" s="137" customFormat="1" ht="18" customHeight="1" x14ac:dyDescent="0.3">
      <c r="A189" s="136">
        <f t="shared" si="2"/>
        <v>185</v>
      </c>
      <c r="B189" s="158">
        <v>0.7</v>
      </c>
      <c r="C189" s="159">
        <v>0.7</v>
      </c>
    </row>
    <row r="190" spans="1:3" s="137" customFormat="1" ht="18" customHeight="1" x14ac:dyDescent="0.3">
      <c r="A190" s="136">
        <f t="shared" si="2"/>
        <v>186</v>
      </c>
      <c r="B190" s="158">
        <v>0</v>
      </c>
      <c r="C190" s="159">
        <v>0</v>
      </c>
    </row>
    <row r="191" spans="1:3" s="137" customFormat="1" ht="18" customHeight="1" x14ac:dyDescent="0.3">
      <c r="A191" s="136">
        <f t="shared" si="2"/>
        <v>187</v>
      </c>
      <c r="B191" s="158">
        <v>0</v>
      </c>
      <c r="C191" s="159">
        <v>0</v>
      </c>
    </row>
    <row r="192" spans="1:3" s="137" customFormat="1" ht="18" customHeight="1" x14ac:dyDescent="0.3">
      <c r="A192" s="136">
        <f t="shared" si="2"/>
        <v>188</v>
      </c>
      <c r="B192" s="158">
        <v>12</v>
      </c>
      <c r="C192" s="159">
        <v>0.66666666666666663</v>
      </c>
    </row>
    <row r="193" spans="1:3" s="137" customFormat="1" ht="18" customHeight="1" x14ac:dyDescent="0.3">
      <c r="A193" s="136">
        <f t="shared" si="2"/>
        <v>189</v>
      </c>
      <c r="B193" s="158">
        <v>0</v>
      </c>
      <c r="C193" s="159">
        <v>0</v>
      </c>
    </row>
    <row r="194" spans="1:3" s="137" customFormat="1" ht="18" customHeight="1" x14ac:dyDescent="0.3">
      <c r="A194" s="136">
        <f t="shared" si="2"/>
        <v>190</v>
      </c>
      <c r="B194" s="158">
        <v>0</v>
      </c>
      <c r="C194" s="159">
        <v>0</v>
      </c>
    </row>
    <row r="195" spans="1:3" s="137" customFormat="1" ht="18" customHeight="1" x14ac:dyDescent="0.3">
      <c r="A195" s="136">
        <f t="shared" si="2"/>
        <v>191</v>
      </c>
      <c r="B195" s="158">
        <v>0</v>
      </c>
      <c r="C195" s="159">
        <v>0</v>
      </c>
    </row>
    <row r="196" spans="1:3" s="137" customFormat="1" ht="18" customHeight="1" x14ac:dyDescent="0.3">
      <c r="A196" s="136">
        <f t="shared" si="2"/>
        <v>192</v>
      </c>
      <c r="B196" s="158">
        <v>0</v>
      </c>
      <c r="C196" s="159">
        <v>0</v>
      </c>
    </row>
    <row r="197" spans="1:3" s="137" customFormat="1" ht="18" customHeight="1" x14ac:dyDescent="0.3">
      <c r="A197" s="136">
        <f t="shared" si="2"/>
        <v>193</v>
      </c>
      <c r="B197" s="158">
        <v>0</v>
      </c>
      <c r="C197" s="159">
        <v>0</v>
      </c>
    </row>
    <row r="198" spans="1:3" s="137" customFormat="1" ht="18" customHeight="1" x14ac:dyDescent="0.3">
      <c r="A198" s="136">
        <f t="shared" si="2"/>
        <v>194</v>
      </c>
      <c r="B198" s="158">
        <v>0</v>
      </c>
      <c r="C198" s="159">
        <v>0</v>
      </c>
    </row>
    <row r="199" spans="1:3" s="137" customFormat="1" ht="18" customHeight="1" x14ac:dyDescent="0.3">
      <c r="A199" s="136">
        <f t="shared" ref="A199:A262" si="3">A198+1</f>
        <v>195</v>
      </c>
      <c r="B199" s="158">
        <v>0</v>
      </c>
      <c r="C199" s="159">
        <v>0</v>
      </c>
    </row>
    <row r="200" spans="1:3" s="137" customFormat="1" ht="18" customHeight="1" x14ac:dyDescent="0.3">
      <c r="A200" s="136">
        <f t="shared" si="3"/>
        <v>196</v>
      </c>
      <c r="B200" s="158">
        <v>0</v>
      </c>
      <c r="C200" s="159">
        <v>0</v>
      </c>
    </row>
    <row r="201" spans="1:3" s="137" customFormat="1" ht="18" customHeight="1" x14ac:dyDescent="0.3">
      <c r="A201" s="136">
        <f t="shared" si="3"/>
        <v>197</v>
      </c>
      <c r="B201" s="158">
        <v>1</v>
      </c>
      <c r="C201" s="159">
        <v>0.25</v>
      </c>
    </row>
    <row r="202" spans="1:3" s="137" customFormat="1" ht="18" customHeight="1" x14ac:dyDescent="0.3">
      <c r="A202" s="136">
        <f t="shared" si="3"/>
        <v>198</v>
      </c>
      <c r="B202" s="158">
        <v>63041</v>
      </c>
      <c r="C202" s="159">
        <v>1</v>
      </c>
    </row>
    <row r="203" spans="1:3" s="137" customFormat="1" ht="18" customHeight="1" x14ac:dyDescent="0.3">
      <c r="A203" s="136">
        <f t="shared" si="3"/>
        <v>199</v>
      </c>
      <c r="B203" s="158">
        <v>0.8</v>
      </c>
      <c r="C203" s="159">
        <v>0.8</v>
      </c>
    </row>
    <row r="204" spans="1:3" s="137" customFormat="1" ht="18" customHeight="1" x14ac:dyDescent="0.3">
      <c r="A204" s="136">
        <f t="shared" si="3"/>
        <v>200</v>
      </c>
      <c r="B204" s="158">
        <v>0</v>
      </c>
      <c r="C204" s="159">
        <v>0</v>
      </c>
    </row>
    <row r="205" spans="1:3" s="137" customFormat="1" ht="18" customHeight="1" x14ac:dyDescent="0.3">
      <c r="A205" s="136">
        <f t="shared" si="3"/>
        <v>201</v>
      </c>
      <c r="B205" s="158">
        <v>0</v>
      </c>
      <c r="C205" s="159">
        <v>0</v>
      </c>
    </row>
    <row r="206" spans="1:3" s="137" customFormat="1" ht="18" customHeight="1" x14ac:dyDescent="0.3">
      <c r="A206" s="136">
        <f t="shared" si="3"/>
        <v>202</v>
      </c>
      <c r="B206" s="158">
        <v>1</v>
      </c>
      <c r="C206" s="159">
        <v>2.5000000000000001E-5</v>
      </c>
    </row>
    <row r="207" spans="1:3" s="137" customFormat="1" ht="18" customHeight="1" x14ac:dyDescent="0.3">
      <c r="A207" s="136">
        <f t="shared" si="3"/>
        <v>203</v>
      </c>
      <c r="B207" s="158">
        <v>0</v>
      </c>
      <c r="C207" s="159">
        <v>0</v>
      </c>
    </row>
    <row r="208" spans="1:3" s="137" customFormat="1" ht="18" customHeight="1" x14ac:dyDescent="0.3">
      <c r="A208" s="136">
        <f t="shared" si="3"/>
        <v>204</v>
      </c>
      <c r="B208" s="158">
        <v>0</v>
      </c>
      <c r="C208" s="159">
        <v>0</v>
      </c>
    </row>
    <row r="209" spans="1:3" s="137" customFormat="1" ht="18" customHeight="1" x14ac:dyDescent="0.3">
      <c r="A209" s="136">
        <f t="shared" si="3"/>
        <v>205</v>
      </c>
      <c r="B209" s="158">
        <v>0.3</v>
      </c>
      <c r="C209" s="159">
        <v>9.9999999999999992E-2</v>
      </c>
    </row>
    <row r="210" spans="1:3" s="137" customFormat="1" ht="18" customHeight="1" x14ac:dyDescent="0.3">
      <c r="A210" s="136">
        <f t="shared" si="3"/>
        <v>206</v>
      </c>
      <c r="B210" s="158">
        <v>0</v>
      </c>
      <c r="C210" s="159">
        <v>0</v>
      </c>
    </row>
    <row r="211" spans="1:3" s="137" customFormat="1" ht="18" customHeight="1" x14ac:dyDescent="0.3">
      <c r="A211" s="136">
        <f t="shared" si="3"/>
        <v>207</v>
      </c>
      <c r="B211" s="158">
        <v>1</v>
      </c>
      <c r="C211" s="159">
        <v>0.25</v>
      </c>
    </row>
    <row r="212" spans="1:3" s="137" customFormat="1" ht="18" customHeight="1" x14ac:dyDescent="0.3">
      <c r="A212" s="136">
        <f t="shared" si="3"/>
        <v>208</v>
      </c>
      <c r="B212" s="158">
        <v>0</v>
      </c>
      <c r="C212" s="159">
        <v>0</v>
      </c>
    </row>
    <row r="213" spans="1:3" s="137" customFormat="1" ht="18" customHeight="1" x14ac:dyDescent="0.3">
      <c r="A213" s="136">
        <f t="shared" si="3"/>
        <v>209</v>
      </c>
      <c r="B213" s="158">
        <v>1</v>
      </c>
      <c r="C213" s="159">
        <v>0.25</v>
      </c>
    </row>
    <row r="214" spans="1:3" s="137" customFormat="1" ht="18" customHeight="1" x14ac:dyDescent="0.3">
      <c r="A214" s="136">
        <f t="shared" si="3"/>
        <v>210</v>
      </c>
      <c r="B214" s="158">
        <v>1</v>
      </c>
      <c r="C214" s="159">
        <v>0.25</v>
      </c>
    </row>
    <row r="215" spans="1:3" s="137" customFormat="1" ht="18" customHeight="1" x14ac:dyDescent="0.3">
      <c r="A215" s="136">
        <f t="shared" si="3"/>
        <v>211</v>
      </c>
      <c r="B215" s="158">
        <v>0</v>
      </c>
      <c r="C215" s="159">
        <v>0</v>
      </c>
    </row>
    <row r="216" spans="1:3" s="137" customFormat="1" ht="18" customHeight="1" x14ac:dyDescent="0.3">
      <c r="A216" s="136">
        <f t="shared" si="3"/>
        <v>212</v>
      </c>
      <c r="B216" s="158">
        <v>0</v>
      </c>
      <c r="C216" s="159">
        <v>0</v>
      </c>
    </row>
    <row r="217" spans="1:3" s="137" customFormat="1" ht="18" customHeight="1" x14ac:dyDescent="0.3">
      <c r="A217" s="136">
        <f t="shared" si="3"/>
        <v>213</v>
      </c>
      <c r="B217" s="158">
        <v>40</v>
      </c>
      <c r="C217" s="159">
        <v>0.33333333333333331</v>
      </c>
    </row>
    <row r="218" spans="1:3" s="137" customFormat="1" ht="18" customHeight="1" x14ac:dyDescent="0.3">
      <c r="A218" s="136">
        <f t="shared" si="3"/>
        <v>214</v>
      </c>
      <c r="B218" s="158">
        <v>37800</v>
      </c>
      <c r="C218" s="159">
        <v>1</v>
      </c>
    </row>
    <row r="219" spans="1:3" s="137" customFormat="1" ht="18" customHeight="1" x14ac:dyDescent="0.3">
      <c r="A219" s="136">
        <f t="shared" si="3"/>
        <v>215</v>
      </c>
      <c r="B219" s="158">
        <v>5000</v>
      </c>
      <c r="C219" s="159">
        <v>0.2</v>
      </c>
    </row>
    <row r="220" spans="1:3" s="137" customFormat="1" ht="18" customHeight="1" x14ac:dyDescent="0.3">
      <c r="A220" s="136">
        <f t="shared" si="3"/>
        <v>216</v>
      </c>
      <c r="B220" s="158">
        <v>0</v>
      </c>
      <c r="C220" s="159">
        <v>0</v>
      </c>
    </row>
    <row r="221" spans="1:3" s="137" customFormat="1" ht="18" customHeight="1" x14ac:dyDescent="0.3">
      <c r="A221" s="136">
        <f t="shared" si="3"/>
        <v>217</v>
      </c>
      <c r="B221" s="158">
        <v>0</v>
      </c>
      <c r="C221" s="159">
        <v>0</v>
      </c>
    </row>
    <row r="222" spans="1:3" s="137" customFormat="1" ht="18" customHeight="1" x14ac:dyDescent="0.3">
      <c r="A222" s="136">
        <f t="shared" si="3"/>
        <v>218</v>
      </c>
      <c r="B222" s="158">
        <v>0</v>
      </c>
      <c r="C222" s="159">
        <v>0</v>
      </c>
    </row>
    <row r="223" spans="1:3" s="137" customFormat="1" ht="18" customHeight="1" x14ac:dyDescent="0.3">
      <c r="A223" s="136">
        <f t="shared" si="3"/>
        <v>219</v>
      </c>
      <c r="B223" s="158">
        <v>0</v>
      </c>
      <c r="C223" s="159">
        <v>0</v>
      </c>
    </row>
    <row r="224" spans="1:3" s="137" customFormat="1" ht="18" customHeight="1" x14ac:dyDescent="0.3">
      <c r="A224" s="136">
        <f t="shared" si="3"/>
        <v>220</v>
      </c>
      <c r="B224" s="158">
        <v>0</v>
      </c>
      <c r="C224" s="159">
        <v>0</v>
      </c>
    </row>
    <row r="225" spans="1:3" s="137" customFormat="1" ht="18" customHeight="1" x14ac:dyDescent="0.3">
      <c r="A225" s="136">
        <f t="shared" si="3"/>
        <v>221</v>
      </c>
      <c r="B225" s="158">
        <v>1</v>
      </c>
      <c r="C225" s="159">
        <v>0.25</v>
      </c>
    </row>
    <row r="226" spans="1:3" s="137" customFormat="1" ht="18" customHeight="1" x14ac:dyDescent="0.3">
      <c r="A226" s="136">
        <f t="shared" si="3"/>
        <v>222</v>
      </c>
      <c r="B226" s="158">
        <v>6</v>
      </c>
      <c r="C226" s="159">
        <v>0.75</v>
      </c>
    </row>
    <row r="227" spans="1:3" s="137" customFormat="1" ht="18" customHeight="1" x14ac:dyDescent="0.3">
      <c r="A227" s="136">
        <f t="shared" si="3"/>
        <v>223</v>
      </c>
      <c r="B227" s="158">
        <v>0</v>
      </c>
      <c r="C227" s="159">
        <v>0</v>
      </c>
    </row>
    <row r="228" spans="1:3" s="137" customFormat="1" ht="18" customHeight="1" x14ac:dyDescent="0.3">
      <c r="A228" s="136">
        <f t="shared" si="3"/>
        <v>224</v>
      </c>
      <c r="B228" s="158">
        <v>100</v>
      </c>
      <c r="C228" s="159">
        <v>0.25</v>
      </c>
    </row>
    <row r="229" spans="1:3" s="137" customFormat="1" ht="18" customHeight="1" x14ac:dyDescent="0.3">
      <c r="A229" s="136">
        <f t="shared" si="3"/>
        <v>225</v>
      </c>
      <c r="B229" s="158">
        <v>60</v>
      </c>
      <c r="C229" s="159">
        <v>0.25</v>
      </c>
    </row>
    <row r="230" spans="1:3" s="137" customFormat="1" ht="18" customHeight="1" x14ac:dyDescent="0.3">
      <c r="A230" s="136">
        <f t="shared" si="3"/>
        <v>226</v>
      </c>
      <c r="B230" s="158">
        <v>150</v>
      </c>
      <c r="C230" s="159">
        <v>0.25</v>
      </c>
    </row>
    <row r="231" spans="1:3" s="137" customFormat="1" ht="18" customHeight="1" x14ac:dyDescent="0.3">
      <c r="A231" s="136">
        <f t="shared" si="3"/>
        <v>227</v>
      </c>
      <c r="B231" s="158">
        <v>0.25</v>
      </c>
      <c r="C231" s="159">
        <v>0.25</v>
      </c>
    </row>
    <row r="232" spans="1:3" s="137" customFormat="1" ht="18" customHeight="1" x14ac:dyDescent="0.3">
      <c r="A232" s="136">
        <f t="shared" si="3"/>
        <v>228</v>
      </c>
      <c r="B232" s="158">
        <v>0.25</v>
      </c>
      <c r="C232" s="159">
        <v>0.25</v>
      </c>
    </row>
    <row r="233" spans="1:3" s="137" customFormat="1" ht="18" customHeight="1" x14ac:dyDescent="0.3">
      <c r="A233" s="136">
        <f t="shared" si="3"/>
        <v>229</v>
      </c>
      <c r="B233" s="158">
        <v>0.25</v>
      </c>
      <c r="C233" s="159">
        <v>0.25</v>
      </c>
    </row>
    <row r="234" spans="1:3" s="137" customFormat="1" ht="18" customHeight="1" x14ac:dyDescent="0.3">
      <c r="A234" s="136">
        <f t="shared" si="3"/>
        <v>230</v>
      </c>
      <c r="B234" s="158">
        <v>0.25</v>
      </c>
      <c r="C234" s="159">
        <v>0.25</v>
      </c>
    </row>
    <row r="235" spans="1:3" s="137" customFormat="1" ht="18" customHeight="1" x14ac:dyDescent="0.3">
      <c r="A235" s="136">
        <f t="shared" si="3"/>
        <v>231</v>
      </c>
      <c r="B235" s="158">
        <v>0.25</v>
      </c>
      <c r="C235" s="159">
        <v>0.25</v>
      </c>
    </row>
    <row r="236" spans="1:3" s="137" customFormat="1" ht="18" customHeight="1" x14ac:dyDescent="0.3">
      <c r="A236" s="136">
        <f t="shared" si="3"/>
        <v>232</v>
      </c>
      <c r="B236" s="158">
        <v>0.25</v>
      </c>
      <c r="C236" s="159">
        <v>0.25</v>
      </c>
    </row>
    <row r="237" spans="1:3" s="137" customFormat="1" ht="18" customHeight="1" x14ac:dyDescent="0.3">
      <c r="A237" s="136">
        <f t="shared" si="3"/>
        <v>233</v>
      </c>
      <c r="B237" s="158">
        <v>0.25</v>
      </c>
      <c r="C237" s="159">
        <v>0.25</v>
      </c>
    </row>
    <row r="238" spans="1:3" s="137" customFormat="1" ht="18" customHeight="1" x14ac:dyDescent="0.3">
      <c r="A238" s="136">
        <f t="shared" si="3"/>
        <v>234</v>
      </c>
      <c r="B238" s="158">
        <v>0.25</v>
      </c>
      <c r="C238" s="159">
        <v>0.25</v>
      </c>
    </row>
    <row r="239" spans="1:3" s="137" customFormat="1" ht="18" customHeight="1" x14ac:dyDescent="0.3">
      <c r="A239" s="136">
        <f t="shared" si="3"/>
        <v>235</v>
      </c>
      <c r="B239" s="158">
        <v>0.25</v>
      </c>
      <c r="C239" s="159">
        <v>0.25</v>
      </c>
    </row>
    <row r="240" spans="1:3" s="137" customFormat="1" ht="18" customHeight="1" x14ac:dyDescent="0.3">
      <c r="A240" s="136">
        <f t="shared" si="3"/>
        <v>236</v>
      </c>
      <c r="B240" s="158">
        <v>0.25</v>
      </c>
      <c r="C240" s="159">
        <v>0.25</v>
      </c>
    </row>
    <row r="241" spans="1:3" s="137" customFormat="1" ht="18" customHeight="1" x14ac:dyDescent="0.3">
      <c r="A241" s="136">
        <f t="shared" si="3"/>
        <v>237</v>
      </c>
      <c r="B241" s="158">
        <v>0.25</v>
      </c>
      <c r="C241" s="159">
        <v>0.25</v>
      </c>
    </row>
    <row r="242" spans="1:3" s="137" customFormat="1" ht="18" customHeight="1" x14ac:dyDescent="0.3">
      <c r="A242" s="136">
        <f t="shared" si="3"/>
        <v>238</v>
      </c>
      <c r="B242" s="158">
        <v>0</v>
      </c>
      <c r="C242" s="159">
        <v>0</v>
      </c>
    </row>
    <row r="243" spans="1:3" s="137" customFormat="1" ht="18" customHeight="1" x14ac:dyDescent="0.3">
      <c r="A243" s="136">
        <f t="shared" si="3"/>
        <v>239</v>
      </c>
      <c r="B243" s="158">
        <v>0.25</v>
      </c>
      <c r="C243" s="159">
        <v>1.3020833333333333E-3</v>
      </c>
    </row>
    <row r="244" spans="1:3" s="137" customFormat="1" ht="18" customHeight="1" x14ac:dyDescent="0.3">
      <c r="A244" s="136">
        <f t="shared" si="3"/>
        <v>240</v>
      </c>
      <c r="B244" s="158">
        <v>0</v>
      </c>
      <c r="C244" s="159">
        <v>0</v>
      </c>
    </row>
    <row r="245" spans="1:3" s="137" customFormat="1" ht="18" customHeight="1" x14ac:dyDescent="0.3">
      <c r="A245" s="136">
        <f t="shared" si="3"/>
        <v>241</v>
      </c>
      <c r="B245" s="158">
        <v>0.25</v>
      </c>
      <c r="C245" s="159">
        <v>0.25</v>
      </c>
    </row>
    <row r="246" spans="1:3" s="137" customFormat="1" ht="18" customHeight="1" x14ac:dyDescent="0.3">
      <c r="A246" s="136">
        <f t="shared" si="3"/>
        <v>242</v>
      </c>
      <c r="B246" s="158">
        <v>0.25</v>
      </c>
      <c r="C246" s="159">
        <v>0.25</v>
      </c>
    </row>
    <row r="247" spans="1:3" s="137" customFormat="1" ht="18" customHeight="1" x14ac:dyDescent="0.3">
      <c r="A247" s="136">
        <f t="shared" si="3"/>
        <v>243</v>
      </c>
      <c r="B247" s="158">
        <v>0.25</v>
      </c>
      <c r="C247" s="159">
        <v>0.25</v>
      </c>
    </row>
    <row r="248" spans="1:3" s="137" customFormat="1" ht="18" customHeight="1" x14ac:dyDescent="0.3">
      <c r="A248" s="136">
        <f t="shared" si="3"/>
        <v>244</v>
      </c>
      <c r="B248" s="158">
        <v>0.25</v>
      </c>
      <c r="C248" s="159">
        <v>0.25</v>
      </c>
    </row>
    <row r="249" spans="1:3" s="137" customFormat="1" ht="18" customHeight="1" x14ac:dyDescent="0.3">
      <c r="A249" s="136">
        <f t="shared" si="3"/>
        <v>245</v>
      </c>
      <c r="B249" s="158">
        <v>0.23</v>
      </c>
      <c r="C249" s="159">
        <v>0.23</v>
      </c>
    </row>
    <row r="250" spans="1:3" s="137" customFormat="1" ht="18" customHeight="1" x14ac:dyDescent="0.3">
      <c r="A250" s="136">
        <f t="shared" si="3"/>
        <v>246</v>
      </c>
      <c r="B250" s="158">
        <v>0.25</v>
      </c>
      <c r="C250" s="159">
        <v>0.25</v>
      </c>
    </row>
    <row r="251" spans="1:3" s="137" customFormat="1" ht="18" customHeight="1" x14ac:dyDescent="0.3">
      <c r="A251" s="136">
        <f t="shared" si="3"/>
        <v>247</v>
      </c>
      <c r="B251" s="158">
        <v>0.25</v>
      </c>
      <c r="C251" s="159">
        <v>0.25</v>
      </c>
    </row>
    <row r="252" spans="1:3" s="137" customFormat="1" ht="18" customHeight="1" x14ac:dyDescent="0.3">
      <c r="A252" s="136">
        <f t="shared" si="3"/>
        <v>248</v>
      </c>
      <c r="B252" s="158">
        <v>0.25</v>
      </c>
      <c r="C252" s="159">
        <v>0.25</v>
      </c>
    </row>
    <row r="253" spans="1:3" s="137" customFormat="1" ht="18" customHeight="1" x14ac:dyDescent="0.3">
      <c r="A253" s="136">
        <f t="shared" si="3"/>
        <v>249</v>
      </c>
      <c r="B253" s="158">
        <v>0.25</v>
      </c>
      <c r="C253" s="159">
        <v>0.25</v>
      </c>
    </row>
    <row r="254" spans="1:3" s="137" customFormat="1" ht="18" customHeight="1" x14ac:dyDescent="0.3">
      <c r="A254" s="136">
        <f t="shared" si="3"/>
        <v>250</v>
      </c>
      <c r="B254" s="158">
        <v>0.25</v>
      </c>
      <c r="C254" s="159">
        <v>0.25</v>
      </c>
    </row>
    <row r="255" spans="1:3" s="137" customFormat="1" ht="18" customHeight="1" x14ac:dyDescent="0.3">
      <c r="A255" s="136">
        <f t="shared" si="3"/>
        <v>251</v>
      </c>
      <c r="B255" s="158">
        <v>0.25</v>
      </c>
      <c r="C255" s="159">
        <v>0.25</v>
      </c>
    </row>
    <row r="256" spans="1:3" s="137" customFormat="1" ht="18" customHeight="1" x14ac:dyDescent="0.3">
      <c r="A256" s="136">
        <f t="shared" si="3"/>
        <v>252</v>
      </c>
      <c r="B256" s="158">
        <v>0.25</v>
      </c>
      <c r="C256" s="159">
        <v>0.25</v>
      </c>
    </row>
    <row r="257" spans="1:3" s="137" customFormat="1" ht="18" customHeight="1" x14ac:dyDescent="0.3">
      <c r="A257" s="136">
        <f t="shared" si="3"/>
        <v>253</v>
      </c>
      <c r="B257" s="158">
        <v>0.25</v>
      </c>
      <c r="C257" s="159">
        <v>0.25</v>
      </c>
    </row>
    <row r="258" spans="1:3" s="137" customFormat="1" ht="18" customHeight="1" x14ac:dyDescent="0.3">
      <c r="A258" s="136">
        <f t="shared" si="3"/>
        <v>254</v>
      </c>
      <c r="B258" s="158">
        <v>0.25</v>
      </c>
      <c r="C258" s="159">
        <v>0.25</v>
      </c>
    </row>
    <row r="259" spans="1:3" s="137" customFormat="1" ht="18" customHeight="1" x14ac:dyDescent="0.3">
      <c r="A259" s="136">
        <f t="shared" si="3"/>
        <v>255</v>
      </c>
      <c r="B259" s="158">
        <v>0.25</v>
      </c>
      <c r="C259" s="159">
        <v>0.25</v>
      </c>
    </row>
    <row r="260" spans="1:3" s="137" customFormat="1" ht="18" customHeight="1" x14ac:dyDescent="0.3">
      <c r="A260" s="136">
        <f t="shared" si="3"/>
        <v>256</v>
      </c>
      <c r="B260" s="158">
        <v>0.25</v>
      </c>
      <c r="C260" s="159">
        <v>0.25</v>
      </c>
    </row>
    <row r="261" spans="1:3" s="137" customFormat="1" ht="18" customHeight="1" x14ac:dyDescent="0.3">
      <c r="A261" s="136">
        <f t="shared" si="3"/>
        <v>257</v>
      </c>
      <c r="B261" s="158">
        <v>0.25</v>
      </c>
      <c r="C261" s="159">
        <v>0.25</v>
      </c>
    </row>
    <row r="262" spans="1:3" s="137" customFormat="1" ht="18" customHeight="1" x14ac:dyDescent="0.3">
      <c r="A262" s="136">
        <f t="shared" si="3"/>
        <v>258</v>
      </c>
      <c r="B262" s="158">
        <v>0.25</v>
      </c>
      <c r="C262" s="159">
        <v>0.25</v>
      </c>
    </row>
    <row r="263" spans="1:3" s="137" customFormat="1" ht="18" customHeight="1" x14ac:dyDescent="0.3">
      <c r="A263" s="136">
        <f t="shared" ref="A263:A326" si="4">A262+1</f>
        <v>259</v>
      </c>
      <c r="B263" s="158">
        <v>0.25</v>
      </c>
      <c r="C263" s="159">
        <v>0.25</v>
      </c>
    </row>
    <row r="264" spans="1:3" s="137" customFormat="1" ht="18" customHeight="1" x14ac:dyDescent="0.3">
      <c r="A264" s="136">
        <f t="shared" si="4"/>
        <v>260</v>
      </c>
      <c r="B264" s="158">
        <v>300</v>
      </c>
      <c r="C264" s="159">
        <v>0.2</v>
      </c>
    </row>
    <row r="265" spans="1:3" s="137" customFormat="1" ht="18" customHeight="1" x14ac:dyDescent="0.3">
      <c r="A265" s="136">
        <f t="shared" si="4"/>
        <v>261</v>
      </c>
      <c r="B265" s="158">
        <v>400</v>
      </c>
      <c r="C265" s="159">
        <v>0.25</v>
      </c>
    </row>
    <row r="266" spans="1:3" s="137" customFormat="1" ht="18" customHeight="1" x14ac:dyDescent="0.3">
      <c r="A266" s="136">
        <f t="shared" si="4"/>
        <v>262</v>
      </c>
      <c r="B266" s="158">
        <v>0.25</v>
      </c>
      <c r="C266" s="159">
        <v>0.25</v>
      </c>
    </row>
    <row r="267" spans="1:3" s="137" customFormat="1" ht="18" customHeight="1" x14ac:dyDescent="0.3">
      <c r="A267" s="136">
        <f t="shared" si="4"/>
        <v>263</v>
      </c>
      <c r="B267" s="158">
        <v>0.25</v>
      </c>
      <c r="C267" s="159">
        <v>0.25</v>
      </c>
    </row>
    <row r="268" spans="1:3" s="137" customFormat="1" ht="18" customHeight="1" x14ac:dyDescent="0.3">
      <c r="A268" s="136">
        <f t="shared" si="4"/>
        <v>264</v>
      </c>
      <c r="B268" s="158">
        <v>0.25</v>
      </c>
      <c r="C268" s="159">
        <v>0.25</v>
      </c>
    </row>
    <row r="269" spans="1:3" s="137" customFormat="1" ht="18" customHeight="1" x14ac:dyDescent="0.3">
      <c r="A269" s="136">
        <f t="shared" si="4"/>
        <v>265</v>
      </c>
      <c r="B269" s="158">
        <v>0.25</v>
      </c>
      <c r="C269" s="159">
        <v>0.25</v>
      </c>
    </row>
    <row r="270" spans="1:3" s="137" customFormat="1" ht="18" customHeight="1" x14ac:dyDescent="0.3">
      <c r="A270" s="136">
        <f t="shared" si="4"/>
        <v>266</v>
      </c>
      <c r="B270" s="158">
        <v>1</v>
      </c>
      <c r="C270" s="159">
        <v>0.25</v>
      </c>
    </row>
    <row r="271" spans="1:3" s="137" customFormat="1" ht="18" customHeight="1" x14ac:dyDescent="0.3">
      <c r="A271" s="136">
        <f t="shared" si="4"/>
        <v>267</v>
      </c>
      <c r="B271" s="158">
        <v>0.25</v>
      </c>
      <c r="C271" s="159">
        <v>0.25</v>
      </c>
    </row>
    <row r="272" spans="1:3" s="137" customFormat="1" ht="18" customHeight="1" x14ac:dyDescent="0.3">
      <c r="A272" s="136">
        <f t="shared" si="4"/>
        <v>268</v>
      </c>
      <c r="B272" s="158">
        <v>8</v>
      </c>
      <c r="C272" s="159">
        <v>0.5</v>
      </c>
    </row>
    <row r="273" spans="1:3" s="137" customFormat="1" ht="18" customHeight="1" x14ac:dyDescent="0.3">
      <c r="A273" s="136">
        <f t="shared" si="4"/>
        <v>269</v>
      </c>
      <c r="B273" s="158">
        <v>0.25</v>
      </c>
      <c r="C273" s="159">
        <v>0.25</v>
      </c>
    </row>
    <row r="274" spans="1:3" s="137" customFormat="1" ht="18" customHeight="1" x14ac:dyDescent="0.3">
      <c r="A274" s="136">
        <f t="shared" si="4"/>
        <v>270</v>
      </c>
      <c r="B274" s="158">
        <v>0.25</v>
      </c>
      <c r="C274" s="159">
        <v>0.25</v>
      </c>
    </row>
    <row r="275" spans="1:3" s="137" customFormat="1" ht="18" customHeight="1" x14ac:dyDescent="0.3">
      <c r="A275" s="136">
        <f t="shared" si="4"/>
        <v>271</v>
      </c>
      <c r="B275" s="158">
        <v>0.25</v>
      </c>
      <c r="C275" s="159">
        <v>0.25</v>
      </c>
    </row>
    <row r="276" spans="1:3" s="137" customFormat="1" ht="18" customHeight="1" x14ac:dyDescent="0.3">
      <c r="A276" s="136">
        <f t="shared" si="4"/>
        <v>272</v>
      </c>
      <c r="B276" s="158">
        <v>0.25</v>
      </c>
      <c r="C276" s="159">
        <v>0.25</v>
      </c>
    </row>
    <row r="277" spans="1:3" s="137" customFormat="1" ht="18" customHeight="1" x14ac:dyDescent="0.3">
      <c r="A277" s="136">
        <f t="shared" si="4"/>
        <v>273</v>
      </c>
      <c r="B277" s="158">
        <v>0.25</v>
      </c>
      <c r="C277" s="159">
        <v>0.25</v>
      </c>
    </row>
    <row r="278" spans="1:3" s="137" customFormat="1" ht="18" customHeight="1" x14ac:dyDescent="0.3">
      <c r="A278" s="136">
        <f t="shared" si="4"/>
        <v>274</v>
      </c>
      <c r="B278" s="158">
        <v>0.25</v>
      </c>
      <c r="C278" s="159">
        <v>0.25</v>
      </c>
    </row>
    <row r="279" spans="1:3" s="137" customFormat="1" ht="18" customHeight="1" x14ac:dyDescent="0.3">
      <c r="A279" s="136">
        <f t="shared" si="4"/>
        <v>275</v>
      </c>
      <c r="B279" s="158">
        <v>0.25</v>
      </c>
      <c r="C279" s="159">
        <v>0.25</v>
      </c>
    </row>
    <row r="280" spans="1:3" s="137" customFormat="1" ht="18" customHeight="1" x14ac:dyDescent="0.3">
      <c r="A280" s="136">
        <f t="shared" si="4"/>
        <v>276</v>
      </c>
      <c r="B280" s="158">
        <v>0.25</v>
      </c>
      <c r="C280" s="159">
        <v>0.25</v>
      </c>
    </row>
    <row r="281" spans="1:3" s="137" customFormat="1" ht="18" customHeight="1" x14ac:dyDescent="0.3">
      <c r="A281" s="136">
        <f t="shared" si="4"/>
        <v>277</v>
      </c>
      <c r="B281" s="158">
        <v>0.25</v>
      </c>
      <c r="C281" s="159">
        <v>0.25</v>
      </c>
    </row>
    <row r="282" spans="1:3" s="137" customFormat="1" ht="18" customHeight="1" x14ac:dyDescent="0.3">
      <c r="A282" s="136">
        <f t="shared" si="4"/>
        <v>278</v>
      </c>
      <c r="B282" s="158">
        <v>0.25</v>
      </c>
      <c r="C282" s="159">
        <v>0.25</v>
      </c>
    </row>
    <row r="283" spans="1:3" s="137" customFormat="1" ht="18" customHeight="1" x14ac:dyDescent="0.3">
      <c r="A283" s="136">
        <f t="shared" si="4"/>
        <v>279</v>
      </c>
      <c r="B283" s="158">
        <v>0.25</v>
      </c>
      <c r="C283" s="159">
        <v>0.25</v>
      </c>
    </row>
    <row r="284" spans="1:3" s="137" customFormat="1" ht="18" customHeight="1" x14ac:dyDescent="0.3">
      <c r="A284" s="136">
        <f t="shared" si="4"/>
        <v>280</v>
      </c>
      <c r="B284" s="158">
        <v>0.25</v>
      </c>
      <c r="C284" s="159">
        <v>0.25</v>
      </c>
    </row>
    <row r="285" spans="1:3" s="137" customFormat="1" ht="18" customHeight="1" x14ac:dyDescent="0.3">
      <c r="A285" s="136">
        <f t="shared" si="4"/>
        <v>281</v>
      </c>
      <c r="B285" s="158">
        <v>0.25</v>
      </c>
      <c r="C285" s="159">
        <v>0.25</v>
      </c>
    </row>
    <row r="286" spans="1:3" s="137" customFormat="1" ht="18" customHeight="1" x14ac:dyDescent="0.3">
      <c r="A286" s="136">
        <f t="shared" si="4"/>
        <v>282</v>
      </c>
      <c r="B286" s="158">
        <v>0.25</v>
      </c>
      <c r="C286" s="159">
        <v>0.25</v>
      </c>
    </row>
    <row r="287" spans="1:3" s="137" customFormat="1" ht="18" customHeight="1" x14ac:dyDescent="0.3">
      <c r="A287" s="136">
        <f t="shared" si="4"/>
        <v>283</v>
      </c>
      <c r="B287" s="158">
        <v>0.25</v>
      </c>
      <c r="C287" s="159">
        <v>0.25</v>
      </c>
    </row>
    <row r="288" spans="1:3" s="137" customFormat="1" ht="18" customHeight="1" x14ac:dyDescent="0.3">
      <c r="A288" s="136">
        <f t="shared" si="4"/>
        <v>284</v>
      </c>
      <c r="B288" s="158">
        <v>4000</v>
      </c>
      <c r="C288" s="159">
        <v>0.25</v>
      </c>
    </row>
    <row r="289" spans="1:3" s="137" customFormat="1" ht="18" customHeight="1" x14ac:dyDescent="0.3">
      <c r="A289" s="136">
        <f t="shared" si="4"/>
        <v>285</v>
      </c>
      <c r="B289" s="158">
        <v>0</v>
      </c>
      <c r="C289" s="159">
        <v>0</v>
      </c>
    </row>
    <row r="290" spans="1:3" s="137" customFormat="1" ht="18" customHeight="1" x14ac:dyDescent="0.3">
      <c r="A290" s="136">
        <f t="shared" si="4"/>
        <v>286</v>
      </c>
      <c r="B290" s="158">
        <v>0</v>
      </c>
      <c r="C290" s="159">
        <v>0</v>
      </c>
    </row>
    <row r="291" spans="1:3" s="137" customFormat="1" ht="18" customHeight="1" x14ac:dyDescent="0.3">
      <c r="A291" s="136">
        <f t="shared" si="4"/>
        <v>287</v>
      </c>
      <c r="B291" s="158">
        <v>0.25</v>
      </c>
      <c r="C291" s="159">
        <v>0.25</v>
      </c>
    </row>
    <row r="292" spans="1:3" s="137" customFormat="1" ht="18" customHeight="1" x14ac:dyDescent="0.3">
      <c r="A292" s="136">
        <f t="shared" si="4"/>
        <v>288</v>
      </c>
      <c r="B292" s="158">
        <v>0.25</v>
      </c>
      <c r="C292" s="159">
        <v>0.25</v>
      </c>
    </row>
    <row r="293" spans="1:3" s="137" customFormat="1" ht="18" customHeight="1" x14ac:dyDescent="0.3">
      <c r="A293" s="136">
        <f t="shared" si="4"/>
        <v>289</v>
      </c>
      <c r="B293" s="158">
        <v>0.25</v>
      </c>
      <c r="C293" s="159">
        <v>0.25</v>
      </c>
    </row>
    <row r="294" spans="1:3" s="137" customFormat="1" ht="18" customHeight="1" x14ac:dyDescent="0.3">
      <c r="A294" s="136">
        <f t="shared" si="4"/>
        <v>290</v>
      </c>
      <c r="B294" s="158">
        <v>0.25</v>
      </c>
      <c r="C294" s="159">
        <v>0.25</v>
      </c>
    </row>
    <row r="295" spans="1:3" s="137" customFormat="1" ht="18" customHeight="1" x14ac:dyDescent="0.3">
      <c r="A295" s="136">
        <f t="shared" si="4"/>
        <v>291</v>
      </c>
      <c r="B295" s="158">
        <v>0.25</v>
      </c>
      <c r="C295" s="159">
        <v>0.25</v>
      </c>
    </row>
    <row r="296" spans="1:3" s="137" customFormat="1" ht="18" customHeight="1" x14ac:dyDescent="0.3">
      <c r="A296" s="136">
        <f t="shared" si="4"/>
        <v>292</v>
      </c>
      <c r="B296" s="158">
        <v>0.25</v>
      </c>
      <c r="C296" s="159">
        <v>0.25</v>
      </c>
    </row>
    <row r="297" spans="1:3" s="137" customFormat="1" ht="18" customHeight="1" x14ac:dyDescent="0.3">
      <c r="A297" s="136">
        <f t="shared" si="4"/>
        <v>293</v>
      </c>
      <c r="B297" s="158">
        <v>0.25</v>
      </c>
      <c r="C297" s="159">
        <v>0.25</v>
      </c>
    </row>
    <row r="298" spans="1:3" s="137" customFormat="1" ht="18" customHeight="1" x14ac:dyDescent="0.3">
      <c r="A298" s="136">
        <f t="shared" si="4"/>
        <v>294</v>
      </c>
      <c r="B298" s="158">
        <v>0.25</v>
      </c>
      <c r="C298" s="159">
        <v>0.25</v>
      </c>
    </row>
    <row r="299" spans="1:3" s="137" customFormat="1" ht="18" customHeight="1" x14ac:dyDescent="0.3">
      <c r="A299" s="136">
        <f t="shared" si="4"/>
        <v>295</v>
      </c>
      <c r="B299" s="158">
        <v>0.25</v>
      </c>
      <c r="C299" s="159">
        <v>0.25</v>
      </c>
    </row>
    <row r="300" spans="1:3" s="137" customFormat="1" ht="18" customHeight="1" x14ac:dyDescent="0.3">
      <c r="A300" s="136">
        <f t="shared" si="4"/>
        <v>296</v>
      </c>
      <c r="B300" s="158">
        <v>0.25</v>
      </c>
      <c r="C300" s="159">
        <v>0.25</v>
      </c>
    </row>
    <row r="301" spans="1:3" s="137" customFormat="1" ht="18" customHeight="1" x14ac:dyDescent="0.3">
      <c r="A301" s="136">
        <f t="shared" si="4"/>
        <v>297</v>
      </c>
      <c r="B301" s="158">
        <v>0.25</v>
      </c>
      <c r="C301" s="159">
        <v>0.25</v>
      </c>
    </row>
    <row r="302" spans="1:3" s="137" customFormat="1" ht="18" customHeight="1" x14ac:dyDescent="0.3">
      <c r="A302" s="136">
        <f t="shared" si="4"/>
        <v>298</v>
      </c>
      <c r="B302" s="158">
        <v>0.25</v>
      </c>
      <c r="C302" s="159">
        <v>0.25</v>
      </c>
    </row>
    <row r="303" spans="1:3" s="137" customFormat="1" ht="18" customHeight="1" x14ac:dyDescent="0.3">
      <c r="A303" s="136">
        <f t="shared" si="4"/>
        <v>299</v>
      </c>
      <c r="B303" s="158">
        <v>0.25</v>
      </c>
      <c r="C303" s="159">
        <v>0.25</v>
      </c>
    </row>
    <row r="304" spans="1:3" s="137" customFormat="1" ht="18" customHeight="1" x14ac:dyDescent="0.3">
      <c r="A304" s="136">
        <f t="shared" si="4"/>
        <v>300</v>
      </c>
      <c r="B304" s="158">
        <v>0.25</v>
      </c>
      <c r="C304" s="159">
        <v>0.25</v>
      </c>
    </row>
    <row r="305" spans="1:3" s="137" customFormat="1" ht="18" customHeight="1" x14ac:dyDescent="0.3">
      <c r="A305" s="136">
        <f t="shared" si="4"/>
        <v>301</v>
      </c>
      <c r="B305" s="158">
        <v>0.25</v>
      </c>
      <c r="C305" s="159">
        <v>0.25</v>
      </c>
    </row>
    <row r="306" spans="1:3" s="137" customFormat="1" ht="18" customHeight="1" x14ac:dyDescent="0.3">
      <c r="A306" s="136">
        <f t="shared" si="4"/>
        <v>302</v>
      </c>
      <c r="B306" s="158">
        <v>0</v>
      </c>
      <c r="C306" s="159">
        <v>0</v>
      </c>
    </row>
    <row r="307" spans="1:3" s="137" customFormat="1" ht="18" customHeight="1" x14ac:dyDescent="0.3">
      <c r="A307" s="136">
        <f t="shared" si="4"/>
        <v>303</v>
      </c>
      <c r="B307" s="158">
        <v>0.25</v>
      </c>
      <c r="C307" s="159">
        <v>0.25</v>
      </c>
    </row>
    <row r="308" spans="1:3" s="137" customFormat="1" ht="18" customHeight="1" x14ac:dyDescent="0.3">
      <c r="A308" s="136">
        <f t="shared" si="4"/>
        <v>304</v>
      </c>
      <c r="B308" s="158">
        <v>0.25</v>
      </c>
      <c r="C308" s="159">
        <v>0.25</v>
      </c>
    </row>
    <row r="309" spans="1:3" s="137" customFormat="1" ht="18" customHeight="1" x14ac:dyDescent="0.3">
      <c r="A309" s="136">
        <f t="shared" si="4"/>
        <v>305</v>
      </c>
      <c r="B309" s="158">
        <v>0.25</v>
      </c>
      <c r="C309" s="159">
        <v>0.25</v>
      </c>
    </row>
    <row r="310" spans="1:3" s="137" customFormat="1" ht="18" customHeight="1" x14ac:dyDescent="0.3">
      <c r="A310" s="136">
        <f t="shared" si="4"/>
        <v>306</v>
      </c>
      <c r="B310" s="158">
        <v>0.25</v>
      </c>
      <c r="C310" s="159">
        <v>0.25</v>
      </c>
    </row>
    <row r="311" spans="1:3" s="137" customFormat="1" ht="18" customHeight="1" x14ac:dyDescent="0.3">
      <c r="A311" s="136">
        <f t="shared" si="4"/>
        <v>307</v>
      </c>
      <c r="B311" s="158">
        <v>0.25</v>
      </c>
      <c r="C311" s="159">
        <v>0.25</v>
      </c>
    </row>
    <row r="312" spans="1:3" s="137" customFormat="1" ht="18" customHeight="1" x14ac:dyDescent="0.3">
      <c r="A312" s="136">
        <f t="shared" si="4"/>
        <v>308</v>
      </c>
      <c r="B312" s="158">
        <v>0.25</v>
      </c>
      <c r="C312" s="159">
        <v>0.25</v>
      </c>
    </row>
    <row r="313" spans="1:3" s="137" customFormat="1" ht="18" customHeight="1" x14ac:dyDescent="0.3">
      <c r="A313" s="136">
        <f t="shared" si="4"/>
        <v>309</v>
      </c>
      <c r="B313" s="158">
        <v>0.25</v>
      </c>
      <c r="C313" s="159">
        <v>0.25</v>
      </c>
    </row>
    <row r="314" spans="1:3" s="137" customFormat="1" ht="18" customHeight="1" x14ac:dyDescent="0.3">
      <c r="A314" s="136">
        <f t="shared" si="4"/>
        <v>310</v>
      </c>
      <c r="B314" s="158">
        <v>0.25</v>
      </c>
      <c r="C314" s="159">
        <v>0.25</v>
      </c>
    </row>
    <row r="315" spans="1:3" s="137" customFormat="1" ht="18" customHeight="1" x14ac:dyDescent="0.3">
      <c r="A315" s="136">
        <f t="shared" si="4"/>
        <v>311</v>
      </c>
      <c r="B315" s="158">
        <v>0.25</v>
      </c>
      <c r="C315" s="159">
        <v>0.25</v>
      </c>
    </row>
    <row r="316" spans="1:3" s="137" customFormat="1" ht="18" customHeight="1" x14ac:dyDescent="0.3">
      <c r="A316" s="136">
        <f t="shared" si="4"/>
        <v>312</v>
      </c>
      <c r="B316" s="158">
        <v>0.25</v>
      </c>
      <c r="C316" s="159">
        <v>0.25</v>
      </c>
    </row>
    <row r="317" spans="1:3" s="137" customFormat="1" ht="18" customHeight="1" x14ac:dyDescent="0.3">
      <c r="A317" s="136">
        <f t="shared" si="4"/>
        <v>313</v>
      </c>
      <c r="B317" s="158">
        <v>0.25</v>
      </c>
      <c r="C317" s="159">
        <v>0.25</v>
      </c>
    </row>
    <row r="318" spans="1:3" s="137" customFormat="1" ht="18" customHeight="1" x14ac:dyDescent="0.3">
      <c r="A318" s="136">
        <f t="shared" si="4"/>
        <v>314</v>
      </c>
      <c r="B318" s="158">
        <v>0.25</v>
      </c>
      <c r="C318" s="159">
        <v>0.25</v>
      </c>
    </row>
    <row r="319" spans="1:3" s="137" customFormat="1" ht="18" customHeight="1" x14ac:dyDescent="0.3">
      <c r="A319" s="136">
        <f t="shared" si="4"/>
        <v>315</v>
      </c>
      <c r="B319" s="158">
        <v>0.25</v>
      </c>
      <c r="C319" s="159">
        <v>0.25</v>
      </c>
    </row>
    <row r="320" spans="1:3" s="137" customFormat="1" ht="18" customHeight="1" x14ac:dyDescent="0.3">
      <c r="A320" s="136">
        <f t="shared" si="4"/>
        <v>316</v>
      </c>
      <c r="B320" s="158">
        <v>0.25</v>
      </c>
      <c r="C320" s="159">
        <v>0.25</v>
      </c>
    </row>
    <row r="321" spans="1:3" s="137" customFormat="1" ht="18" customHeight="1" x14ac:dyDescent="0.3">
      <c r="A321" s="136">
        <f t="shared" si="4"/>
        <v>317</v>
      </c>
      <c r="B321" s="158">
        <v>0.25</v>
      </c>
      <c r="C321" s="159">
        <v>0.25</v>
      </c>
    </row>
    <row r="322" spans="1:3" s="137" customFormat="1" ht="18" customHeight="1" x14ac:dyDescent="0.3">
      <c r="A322" s="136">
        <f t="shared" si="4"/>
        <v>318</v>
      </c>
      <c r="B322" s="158">
        <v>0</v>
      </c>
      <c r="C322" s="159">
        <v>0</v>
      </c>
    </row>
    <row r="323" spans="1:3" s="137" customFormat="1" ht="18" customHeight="1" x14ac:dyDescent="0.3">
      <c r="A323" s="136">
        <f t="shared" si="4"/>
        <v>319</v>
      </c>
      <c r="B323" s="158">
        <v>45</v>
      </c>
      <c r="C323" s="159">
        <v>0.12857142857142856</v>
      </c>
    </row>
    <row r="324" spans="1:3" s="137" customFormat="1" ht="18" customHeight="1" x14ac:dyDescent="0.3">
      <c r="A324" s="136">
        <f t="shared" si="4"/>
        <v>320</v>
      </c>
      <c r="B324" s="158">
        <v>28775</v>
      </c>
      <c r="C324" s="159">
        <v>0.24999782799454393</v>
      </c>
    </row>
    <row r="325" spans="1:3" s="137" customFormat="1" ht="18" customHeight="1" x14ac:dyDescent="0.3">
      <c r="A325" s="136">
        <f t="shared" si="4"/>
        <v>321</v>
      </c>
      <c r="B325" s="158">
        <v>0.2</v>
      </c>
      <c r="C325" s="159">
        <v>0.2</v>
      </c>
    </row>
    <row r="326" spans="1:3" s="137" customFormat="1" ht="18" customHeight="1" x14ac:dyDescent="0.3">
      <c r="A326" s="136">
        <f t="shared" si="4"/>
        <v>322</v>
      </c>
      <c r="B326" s="158">
        <v>0</v>
      </c>
      <c r="C326" s="159">
        <v>0</v>
      </c>
    </row>
    <row r="327" spans="1:3" s="137" customFormat="1" ht="18" customHeight="1" x14ac:dyDescent="0.3">
      <c r="A327" s="136">
        <f t="shared" ref="A327:A390" si="5">A326+1</f>
        <v>323</v>
      </c>
      <c r="B327" s="158">
        <v>0</v>
      </c>
      <c r="C327" s="159">
        <v>0</v>
      </c>
    </row>
    <row r="328" spans="1:3" s="137" customFormat="1" ht="18" customHeight="1" x14ac:dyDescent="0.3">
      <c r="A328" s="136">
        <f t="shared" si="5"/>
        <v>324</v>
      </c>
      <c r="B328" s="158">
        <v>0</v>
      </c>
      <c r="C328" s="159">
        <v>0</v>
      </c>
    </row>
    <row r="329" spans="1:3" s="137" customFormat="1" ht="18" customHeight="1" x14ac:dyDescent="0.3">
      <c r="A329" s="136">
        <f t="shared" si="5"/>
        <v>325</v>
      </c>
      <c r="B329" s="158">
        <v>0</v>
      </c>
      <c r="C329" s="159">
        <v>0</v>
      </c>
    </row>
    <row r="330" spans="1:3" s="137" customFormat="1" ht="18" customHeight="1" x14ac:dyDescent="0.3">
      <c r="A330" s="136">
        <f t="shared" si="5"/>
        <v>326</v>
      </c>
      <c r="B330" s="158">
        <v>0.25</v>
      </c>
      <c r="C330" s="159">
        <v>0.25</v>
      </c>
    </row>
    <row r="331" spans="1:3" s="137" customFormat="1" ht="18" customHeight="1" x14ac:dyDescent="0.3">
      <c r="A331" s="136">
        <f t="shared" si="5"/>
        <v>327</v>
      </c>
      <c r="B331" s="158">
        <v>0</v>
      </c>
      <c r="C331" s="159">
        <v>0</v>
      </c>
    </row>
    <row r="332" spans="1:3" s="137" customFormat="1" ht="18" customHeight="1" x14ac:dyDescent="0.3">
      <c r="A332" s="136">
        <f t="shared" si="5"/>
        <v>328</v>
      </c>
      <c r="B332" s="158">
        <v>4.0999999999999996</v>
      </c>
      <c r="C332" s="159">
        <v>6.8333333333333329E-2</v>
      </c>
    </row>
    <row r="333" spans="1:3" s="137" customFormat="1" ht="18" customHeight="1" x14ac:dyDescent="0.3">
      <c r="A333" s="136">
        <f t="shared" si="5"/>
        <v>329</v>
      </c>
      <c r="B333" s="158">
        <v>4.5999999999999996</v>
      </c>
      <c r="C333" s="159">
        <v>1</v>
      </c>
    </row>
    <row r="334" spans="1:3" s="137" customFormat="1" ht="18" customHeight="1" x14ac:dyDescent="0.3">
      <c r="A334" s="136">
        <f t="shared" si="5"/>
        <v>330</v>
      </c>
      <c r="B334" s="158">
        <v>25600</v>
      </c>
      <c r="C334" s="159">
        <v>0.8</v>
      </c>
    </row>
    <row r="335" spans="1:3" s="137" customFormat="1" ht="18" customHeight="1" x14ac:dyDescent="0.3">
      <c r="A335" s="136">
        <f t="shared" si="5"/>
        <v>331</v>
      </c>
      <c r="B335" s="158">
        <v>10040.799999999999</v>
      </c>
      <c r="C335" s="159">
        <v>0.79999999999999993</v>
      </c>
    </row>
    <row r="336" spans="1:3" s="137" customFormat="1" ht="18" customHeight="1" x14ac:dyDescent="0.3">
      <c r="A336" s="136">
        <f t="shared" si="5"/>
        <v>332</v>
      </c>
      <c r="B336" s="158">
        <v>0</v>
      </c>
      <c r="C336" s="159">
        <v>0</v>
      </c>
    </row>
    <row r="337" spans="1:3" s="137" customFormat="1" ht="18" customHeight="1" x14ac:dyDescent="0.3">
      <c r="A337" s="136">
        <f t="shared" si="5"/>
        <v>333</v>
      </c>
      <c r="B337" s="158">
        <v>18.2</v>
      </c>
      <c r="C337" s="159">
        <v>0.86666666666666659</v>
      </c>
    </row>
    <row r="338" spans="1:3" s="137" customFormat="1" ht="18" customHeight="1" x14ac:dyDescent="0.3">
      <c r="A338" s="136">
        <f t="shared" si="5"/>
        <v>334</v>
      </c>
      <c r="B338" s="158">
        <v>0</v>
      </c>
      <c r="C338" s="159">
        <v>0</v>
      </c>
    </row>
    <row r="339" spans="1:3" s="137" customFormat="1" ht="18" customHeight="1" x14ac:dyDescent="0.3">
      <c r="A339" s="136">
        <f t="shared" si="5"/>
        <v>335</v>
      </c>
      <c r="B339" s="158">
        <v>21</v>
      </c>
      <c r="C339" s="159">
        <v>1</v>
      </c>
    </row>
    <row r="340" spans="1:3" s="137" customFormat="1" ht="18" customHeight="1" x14ac:dyDescent="0.3">
      <c r="A340" s="136">
        <f t="shared" si="5"/>
        <v>336</v>
      </c>
      <c r="B340" s="158">
        <v>0</v>
      </c>
      <c r="C340" s="159">
        <v>0</v>
      </c>
    </row>
    <row r="341" spans="1:3" s="137" customFormat="1" ht="18" customHeight="1" x14ac:dyDescent="0.3">
      <c r="A341" s="136">
        <f t="shared" si="5"/>
        <v>337</v>
      </c>
      <c r="B341" s="158">
        <v>15.1</v>
      </c>
      <c r="C341" s="159">
        <v>0.71904761904761905</v>
      </c>
    </row>
    <row r="342" spans="1:3" s="137" customFormat="1" ht="18" customHeight="1" x14ac:dyDescent="0.3">
      <c r="A342" s="136">
        <f t="shared" si="5"/>
        <v>338</v>
      </c>
      <c r="B342" s="158">
        <v>2148</v>
      </c>
      <c r="C342" s="159">
        <v>1</v>
      </c>
    </row>
    <row r="343" spans="1:3" s="137" customFormat="1" ht="18" customHeight="1" x14ac:dyDescent="0.3">
      <c r="A343" s="136">
        <f t="shared" si="5"/>
        <v>339</v>
      </c>
      <c r="B343" s="158">
        <v>0</v>
      </c>
      <c r="C343" s="159">
        <v>0</v>
      </c>
    </row>
    <row r="344" spans="1:3" s="137" customFormat="1" ht="18" customHeight="1" x14ac:dyDescent="0.3">
      <c r="A344" s="136">
        <f t="shared" si="5"/>
        <v>340</v>
      </c>
      <c r="B344" s="158">
        <v>0</v>
      </c>
      <c r="C344" s="159">
        <v>0</v>
      </c>
    </row>
    <row r="345" spans="1:3" s="137" customFormat="1" ht="18" customHeight="1" x14ac:dyDescent="0.3">
      <c r="A345" s="136">
        <f t="shared" si="5"/>
        <v>341</v>
      </c>
      <c r="B345" s="158">
        <v>1</v>
      </c>
      <c r="C345" s="159">
        <v>6.25E-2</v>
      </c>
    </row>
    <row r="346" spans="1:3" s="137" customFormat="1" ht="18" customHeight="1" x14ac:dyDescent="0.3">
      <c r="A346" s="136">
        <f t="shared" si="5"/>
        <v>342</v>
      </c>
      <c r="B346" s="158">
        <v>0</v>
      </c>
      <c r="C346" s="159">
        <v>0</v>
      </c>
    </row>
    <row r="347" spans="1:3" s="137" customFormat="1" ht="18" customHeight="1" x14ac:dyDescent="0.3">
      <c r="A347" s="136">
        <f t="shared" si="5"/>
        <v>343</v>
      </c>
      <c r="B347" s="158">
        <v>0</v>
      </c>
      <c r="C347" s="159">
        <v>0</v>
      </c>
    </row>
    <row r="348" spans="1:3" s="137" customFormat="1" ht="18" customHeight="1" x14ac:dyDescent="0.3">
      <c r="A348" s="136">
        <f t="shared" si="5"/>
        <v>344</v>
      </c>
      <c r="B348" s="158">
        <v>0</v>
      </c>
      <c r="C348" s="159">
        <v>0</v>
      </c>
    </row>
    <row r="349" spans="1:3" s="137" customFormat="1" ht="18" customHeight="1" x14ac:dyDescent="0.3">
      <c r="A349" s="136">
        <f t="shared" si="5"/>
        <v>345</v>
      </c>
      <c r="B349" s="158">
        <v>10</v>
      </c>
      <c r="C349" s="159">
        <v>1</v>
      </c>
    </row>
    <row r="350" spans="1:3" s="137" customFormat="1" ht="18" customHeight="1" x14ac:dyDescent="0.3">
      <c r="A350" s="136">
        <f t="shared" si="5"/>
        <v>346</v>
      </c>
      <c r="B350" s="158">
        <v>0</v>
      </c>
      <c r="C350" s="159">
        <v>0</v>
      </c>
    </row>
    <row r="351" spans="1:3" s="137" customFormat="1" ht="18" customHeight="1" x14ac:dyDescent="0.3">
      <c r="A351" s="136">
        <f t="shared" si="5"/>
        <v>347</v>
      </c>
      <c r="B351" s="158">
        <v>0</v>
      </c>
      <c r="C351" s="159">
        <v>0</v>
      </c>
    </row>
    <row r="352" spans="1:3" s="137" customFormat="1" ht="18" customHeight="1" x14ac:dyDescent="0.3">
      <c r="A352" s="136">
        <f t="shared" si="5"/>
        <v>348</v>
      </c>
      <c r="B352" s="158">
        <v>0</v>
      </c>
      <c r="C352" s="159">
        <v>0</v>
      </c>
    </row>
    <row r="353" spans="1:3" s="137" customFormat="1" ht="18" customHeight="1" x14ac:dyDescent="0.3">
      <c r="A353" s="136">
        <f t="shared" si="5"/>
        <v>349</v>
      </c>
      <c r="B353" s="158">
        <v>2324</v>
      </c>
      <c r="C353" s="159">
        <v>0.58099999999999996</v>
      </c>
    </row>
    <row r="354" spans="1:3" s="137" customFormat="1" ht="18" customHeight="1" x14ac:dyDescent="0.3">
      <c r="A354" s="136">
        <f t="shared" si="5"/>
        <v>350</v>
      </c>
      <c r="B354" s="158">
        <v>0</v>
      </c>
      <c r="C354" s="159">
        <v>0</v>
      </c>
    </row>
    <row r="355" spans="1:3" s="137" customFormat="1" ht="18" customHeight="1" x14ac:dyDescent="0.3">
      <c r="A355" s="136">
        <f t="shared" si="5"/>
        <v>351</v>
      </c>
      <c r="B355" s="158">
        <v>0</v>
      </c>
      <c r="C355" s="159">
        <v>0</v>
      </c>
    </row>
    <row r="356" spans="1:3" s="137" customFormat="1" ht="18" customHeight="1" x14ac:dyDescent="0.3">
      <c r="A356" s="136">
        <f t="shared" si="5"/>
        <v>352</v>
      </c>
      <c r="B356" s="158">
        <v>1</v>
      </c>
      <c r="C356" s="159">
        <v>0.2</v>
      </c>
    </row>
    <row r="357" spans="1:3" s="137" customFormat="1" ht="18" customHeight="1" x14ac:dyDescent="0.3">
      <c r="A357" s="136">
        <f t="shared" si="5"/>
        <v>353</v>
      </c>
      <c r="B357" s="158">
        <v>0</v>
      </c>
      <c r="C357" s="159">
        <v>0</v>
      </c>
    </row>
    <row r="358" spans="1:3" s="137" customFormat="1" ht="18" customHeight="1" x14ac:dyDescent="0.3">
      <c r="A358" s="136">
        <f t="shared" si="5"/>
        <v>354</v>
      </c>
      <c r="B358" s="158">
        <v>0</v>
      </c>
      <c r="C358" s="159">
        <v>0</v>
      </c>
    </row>
    <row r="359" spans="1:3" s="137" customFormat="1" ht="18" customHeight="1" x14ac:dyDescent="0.3">
      <c r="A359" s="136">
        <f t="shared" si="5"/>
        <v>355</v>
      </c>
      <c r="B359" s="158">
        <v>0</v>
      </c>
      <c r="C359" s="159">
        <v>0</v>
      </c>
    </row>
    <row r="360" spans="1:3" s="137" customFormat="1" ht="18" customHeight="1" x14ac:dyDescent="0.3">
      <c r="A360" s="136">
        <f t="shared" si="5"/>
        <v>356</v>
      </c>
      <c r="B360" s="158">
        <v>0</v>
      </c>
      <c r="C360" s="159">
        <v>0</v>
      </c>
    </row>
    <row r="361" spans="1:3" s="137" customFormat="1" ht="18" customHeight="1" x14ac:dyDescent="0.3">
      <c r="A361" s="136">
        <f t="shared" si="5"/>
        <v>357</v>
      </c>
      <c r="B361" s="158">
        <v>0</v>
      </c>
      <c r="C361" s="159">
        <v>0</v>
      </c>
    </row>
    <row r="362" spans="1:3" s="137" customFormat="1" ht="18" customHeight="1" x14ac:dyDescent="0.3">
      <c r="A362" s="136">
        <f t="shared" si="5"/>
        <v>358</v>
      </c>
      <c r="B362" s="158">
        <v>0</v>
      </c>
      <c r="C362" s="159">
        <v>0</v>
      </c>
    </row>
    <row r="363" spans="1:3" s="137" customFormat="1" ht="18" customHeight="1" x14ac:dyDescent="0.3">
      <c r="A363" s="136">
        <f t="shared" si="5"/>
        <v>359</v>
      </c>
      <c r="B363" s="158">
        <v>0</v>
      </c>
      <c r="C363" s="159">
        <v>0</v>
      </c>
    </row>
    <row r="364" spans="1:3" s="137" customFormat="1" ht="18" customHeight="1" x14ac:dyDescent="0.3">
      <c r="A364" s="136">
        <f t="shared" si="5"/>
        <v>360</v>
      </c>
      <c r="B364" s="158">
        <v>0</v>
      </c>
      <c r="C364" s="159">
        <v>0</v>
      </c>
    </row>
    <row r="365" spans="1:3" s="137" customFormat="1" ht="18" customHeight="1" x14ac:dyDescent="0.3">
      <c r="A365" s="136">
        <f t="shared" si="5"/>
        <v>361</v>
      </c>
      <c r="B365" s="158">
        <v>0</v>
      </c>
      <c r="C365" s="159">
        <v>0</v>
      </c>
    </row>
    <row r="366" spans="1:3" s="137" customFormat="1" ht="18" customHeight="1" x14ac:dyDescent="0.3">
      <c r="A366" s="136">
        <f t="shared" si="5"/>
        <v>362</v>
      </c>
      <c r="B366" s="158">
        <v>0</v>
      </c>
      <c r="C366" s="159">
        <v>0</v>
      </c>
    </row>
    <row r="367" spans="1:3" s="137" customFormat="1" ht="18" customHeight="1" x14ac:dyDescent="0.3">
      <c r="A367" s="136">
        <f t="shared" si="5"/>
        <v>363</v>
      </c>
      <c r="B367" s="158">
        <v>0</v>
      </c>
      <c r="C367" s="159">
        <v>0</v>
      </c>
    </row>
    <row r="368" spans="1:3" s="137" customFormat="1" ht="18" customHeight="1" x14ac:dyDescent="0.3">
      <c r="A368" s="136">
        <f t="shared" si="5"/>
        <v>364</v>
      </c>
      <c r="B368" s="158">
        <v>1</v>
      </c>
      <c r="C368" s="159">
        <v>0.25</v>
      </c>
    </row>
    <row r="369" spans="1:3" s="137" customFormat="1" ht="18" customHeight="1" x14ac:dyDescent="0.3">
      <c r="A369" s="136">
        <f t="shared" si="5"/>
        <v>365</v>
      </c>
      <c r="B369" s="158">
        <v>0</v>
      </c>
      <c r="C369" s="159">
        <v>0</v>
      </c>
    </row>
    <row r="370" spans="1:3" s="137" customFormat="1" ht="18" customHeight="1" x14ac:dyDescent="0.3">
      <c r="A370" s="136">
        <f t="shared" si="5"/>
        <v>366</v>
      </c>
      <c r="B370" s="158">
        <v>40</v>
      </c>
      <c r="C370" s="159">
        <v>0.125</v>
      </c>
    </row>
    <row r="371" spans="1:3" s="137" customFormat="1" ht="18" customHeight="1" x14ac:dyDescent="0.3">
      <c r="A371" s="136">
        <f t="shared" si="5"/>
        <v>367</v>
      </c>
      <c r="B371" s="158">
        <v>800</v>
      </c>
      <c r="C371" s="159">
        <v>1</v>
      </c>
    </row>
    <row r="372" spans="1:3" s="137" customFormat="1" ht="18" customHeight="1" x14ac:dyDescent="0.3">
      <c r="A372" s="136">
        <f t="shared" si="5"/>
        <v>368</v>
      </c>
      <c r="B372" s="158">
        <v>0.2</v>
      </c>
      <c r="C372" s="159">
        <v>0.1</v>
      </c>
    </row>
    <row r="373" spans="1:3" s="137" customFormat="1" ht="18" customHeight="1" x14ac:dyDescent="0.3">
      <c r="A373" s="136">
        <f t="shared" si="5"/>
        <v>369</v>
      </c>
      <c r="B373" s="158">
        <v>575</v>
      </c>
      <c r="C373" s="159">
        <v>0.5</v>
      </c>
    </row>
    <row r="374" spans="1:3" s="137" customFormat="1" ht="18" customHeight="1" x14ac:dyDescent="0.3">
      <c r="A374" s="136">
        <f t="shared" si="5"/>
        <v>370</v>
      </c>
      <c r="B374" s="158">
        <v>0</v>
      </c>
      <c r="C374" s="159">
        <v>0</v>
      </c>
    </row>
    <row r="375" spans="1:3" s="137" customFormat="1" ht="18" customHeight="1" x14ac:dyDescent="0.3">
      <c r="A375" s="136">
        <f t="shared" si="5"/>
        <v>371</v>
      </c>
      <c r="B375" s="158">
        <v>0.2</v>
      </c>
      <c r="C375" s="159">
        <v>0.05</v>
      </c>
    </row>
    <row r="376" spans="1:3" s="137" customFormat="1" ht="18" customHeight="1" x14ac:dyDescent="0.3">
      <c r="A376" s="136">
        <f t="shared" si="5"/>
        <v>372</v>
      </c>
      <c r="B376" s="158">
        <v>11</v>
      </c>
      <c r="C376" s="159">
        <v>0.11</v>
      </c>
    </row>
    <row r="377" spans="1:3" s="137" customFormat="1" ht="18" customHeight="1" x14ac:dyDescent="0.3">
      <c r="A377" s="136">
        <f t="shared" si="5"/>
        <v>373</v>
      </c>
      <c r="B377" s="158">
        <v>125</v>
      </c>
      <c r="C377" s="159">
        <v>0.25</v>
      </c>
    </row>
    <row r="378" spans="1:3" s="137" customFormat="1" ht="18" customHeight="1" x14ac:dyDescent="0.3">
      <c r="A378" s="136">
        <f t="shared" si="5"/>
        <v>374</v>
      </c>
      <c r="B378" s="158">
        <v>1</v>
      </c>
      <c r="C378" s="159">
        <v>1</v>
      </c>
    </row>
    <row r="379" spans="1:3" s="137" customFormat="1" ht="18" customHeight="1" x14ac:dyDescent="0.3">
      <c r="A379" s="136">
        <f t="shared" si="5"/>
        <v>375</v>
      </c>
      <c r="B379" s="158">
        <v>0</v>
      </c>
      <c r="C379" s="159">
        <v>0</v>
      </c>
    </row>
    <row r="380" spans="1:3" s="137" customFormat="1" ht="18" customHeight="1" x14ac:dyDescent="0.3">
      <c r="A380" s="136">
        <f t="shared" si="5"/>
        <v>376</v>
      </c>
      <c r="B380" s="158">
        <v>0</v>
      </c>
      <c r="C380" s="159">
        <v>0</v>
      </c>
    </row>
    <row r="381" spans="1:3" s="137" customFormat="1" ht="18" customHeight="1" x14ac:dyDescent="0.3">
      <c r="A381" s="136">
        <f t="shared" si="5"/>
        <v>377</v>
      </c>
      <c r="B381" s="158">
        <v>0</v>
      </c>
      <c r="C381" s="159">
        <v>0</v>
      </c>
    </row>
    <row r="382" spans="1:3" s="137" customFormat="1" ht="18" customHeight="1" x14ac:dyDescent="0.3">
      <c r="A382" s="136">
        <f t="shared" si="5"/>
        <v>378</v>
      </c>
      <c r="B382" s="158">
        <v>0</v>
      </c>
      <c r="C382" s="159">
        <v>0</v>
      </c>
    </row>
    <row r="383" spans="1:3" s="137" customFormat="1" ht="18" customHeight="1" x14ac:dyDescent="0.3">
      <c r="A383" s="136">
        <f t="shared" si="5"/>
        <v>379</v>
      </c>
      <c r="B383" s="158">
        <v>3</v>
      </c>
      <c r="C383" s="159">
        <v>0.3</v>
      </c>
    </row>
    <row r="384" spans="1:3" s="137" customFormat="1" ht="18" customHeight="1" x14ac:dyDescent="0.3">
      <c r="A384" s="136">
        <f t="shared" si="5"/>
        <v>380</v>
      </c>
      <c r="B384" s="158">
        <v>450.7</v>
      </c>
      <c r="C384" s="159">
        <v>0.75116666666666665</v>
      </c>
    </row>
    <row r="385" spans="1:3" s="137" customFormat="1" ht="18" customHeight="1" x14ac:dyDescent="0.3">
      <c r="A385" s="136">
        <f t="shared" si="5"/>
        <v>381</v>
      </c>
      <c r="B385" s="158">
        <v>0</v>
      </c>
      <c r="C385" s="159">
        <v>0</v>
      </c>
    </row>
    <row r="386" spans="1:3" s="137" customFormat="1" ht="18" customHeight="1" x14ac:dyDescent="0.3">
      <c r="A386" s="136">
        <f t="shared" si="5"/>
        <v>382</v>
      </c>
      <c r="B386" s="158">
        <v>1</v>
      </c>
      <c r="C386" s="159">
        <v>0.25</v>
      </c>
    </row>
    <row r="387" spans="1:3" s="137" customFormat="1" ht="18" customHeight="1" x14ac:dyDescent="0.3">
      <c r="A387" s="136">
        <f t="shared" si="5"/>
        <v>383</v>
      </c>
      <c r="B387" s="158">
        <v>1978</v>
      </c>
      <c r="C387" s="159">
        <v>0.24725</v>
      </c>
    </row>
    <row r="388" spans="1:3" s="137" customFormat="1" ht="18" customHeight="1" x14ac:dyDescent="0.3">
      <c r="A388" s="136">
        <f t="shared" si="5"/>
        <v>384</v>
      </c>
      <c r="B388" s="158">
        <v>3548</v>
      </c>
      <c r="C388" s="159">
        <v>0.25342857142857145</v>
      </c>
    </row>
    <row r="389" spans="1:3" s="137" customFormat="1" ht="18" customHeight="1" x14ac:dyDescent="0.3">
      <c r="A389" s="136">
        <f t="shared" si="5"/>
        <v>385</v>
      </c>
      <c r="B389" s="158">
        <v>2</v>
      </c>
      <c r="C389" s="159">
        <v>0.25</v>
      </c>
    </row>
    <row r="390" spans="1:3" s="137" customFormat="1" ht="18" customHeight="1" x14ac:dyDescent="0.3">
      <c r="A390" s="136">
        <f t="shared" si="5"/>
        <v>386</v>
      </c>
      <c r="B390" s="158">
        <v>2</v>
      </c>
      <c r="C390" s="159">
        <v>0.25</v>
      </c>
    </row>
    <row r="391" spans="1:3" s="137" customFormat="1" ht="18" customHeight="1" x14ac:dyDescent="0.3">
      <c r="A391" s="136">
        <f t="shared" ref="A391:A437" si="6">A390+1</f>
        <v>387</v>
      </c>
      <c r="B391" s="158">
        <v>1</v>
      </c>
      <c r="C391" s="159">
        <v>0.25</v>
      </c>
    </row>
    <row r="392" spans="1:3" s="137" customFormat="1" ht="18" customHeight="1" x14ac:dyDescent="0.3">
      <c r="A392" s="136">
        <f t="shared" si="6"/>
        <v>388</v>
      </c>
      <c r="B392" s="158">
        <v>48</v>
      </c>
      <c r="C392" s="159">
        <v>0.192</v>
      </c>
    </row>
    <row r="393" spans="1:3" s="137" customFormat="1" ht="18" customHeight="1" x14ac:dyDescent="0.3">
      <c r="A393" s="136">
        <f t="shared" si="6"/>
        <v>389</v>
      </c>
      <c r="B393" s="158">
        <v>0</v>
      </c>
      <c r="C393" s="159">
        <v>0</v>
      </c>
    </row>
    <row r="394" spans="1:3" s="137" customFormat="1" ht="18" customHeight="1" x14ac:dyDescent="0.3">
      <c r="A394" s="136">
        <f t="shared" si="6"/>
        <v>390</v>
      </c>
      <c r="B394" s="158">
        <v>1</v>
      </c>
      <c r="C394" s="159">
        <v>0.25</v>
      </c>
    </row>
    <row r="395" spans="1:3" s="137" customFormat="1" ht="18" customHeight="1" x14ac:dyDescent="0.3">
      <c r="A395" s="136">
        <f t="shared" si="6"/>
        <v>391</v>
      </c>
      <c r="B395" s="158">
        <v>0</v>
      </c>
      <c r="C395" s="159">
        <v>0</v>
      </c>
    </row>
    <row r="396" spans="1:3" s="137" customFormat="1" ht="18" customHeight="1" x14ac:dyDescent="0.3">
      <c r="A396" s="136">
        <f t="shared" si="6"/>
        <v>392</v>
      </c>
      <c r="B396" s="158">
        <v>0</v>
      </c>
      <c r="C396" s="159">
        <v>0</v>
      </c>
    </row>
    <row r="397" spans="1:3" s="137" customFormat="1" ht="18" customHeight="1" x14ac:dyDescent="0.3">
      <c r="A397" s="136">
        <f t="shared" si="6"/>
        <v>393</v>
      </c>
      <c r="B397" s="158">
        <v>0</v>
      </c>
      <c r="C397" s="159">
        <v>0</v>
      </c>
    </row>
    <row r="398" spans="1:3" s="137" customFormat="1" ht="18" customHeight="1" x14ac:dyDescent="0.3">
      <c r="A398" s="136">
        <f t="shared" si="6"/>
        <v>394</v>
      </c>
      <c r="B398" s="158">
        <v>10</v>
      </c>
      <c r="C398" s="159">
        <v>0.25</v>
      </c>
    </row>
    <row r="399" spans="1:3" s="137" customFormat="1" ht="18" customHeight="1" x14ac:dyDescent="0.3">
      <c r="A399" s="136">
        <f t="shared" si="6"/>
        <v>395</v>
      </c>
      <c r="B399" s="158">
        <v>0</v>
      </c>
      <c r="C399" s="159">
        <v>0</v>
      </c>
    </row>
    <row r="400" spans="1:3" s="137" customFormat="1" ht="18" customHeight="1" x14ac:dyDescent="0.3">
      <c r="A400" s="136">
        <f t="shared" si="6"/>
        <v>396</v>
      </c>
      <c r="B400" s="158">
        <v>0</v>
      </c>
      <c r="C400" s="159">
        <v>0</v>
      </c>
    </row>
    <row r="401" spans="1:3" s="137" customFormat="1" ht="18" customHeight="1" x14ac:dyDescent="0.3">
      <c r="A401" s="136">
        <f t="shared" si="6"/>
        <v>397</v>
      </c>
      <c r="B401" s="158">
        <v>3681</v>
      </c>
      <c r="C401" s="159">
        <v>0.24540000000000001</v>
      </c>
    </row>
    <row r="402" spans="1:3" s="137" customFormat="1" ht="18" customHeight="1" x14ac:dyDescent="0.3">
      <c r="A402" s="136">
        <f t="shared" si="6"/>
        <v>398</v>
      </c>
      <c r="B402" s="158">
        <v>0</v>
      </c>
      <c r="C402" s="159">
        <v>0</v>
      </c>
    </row>
    <row r="403" spans="1:3" s="137" customFormat="1" ht="18" customHeight="1" x14ac:dyDescent="0.3">
      <c r="A403" s="136">
        <f t="shared" si="6"/>
        <v>399</v>
      </c>
      <c r="B403" s="158">
        <v>0.1</v>
      </c>
      <c r="C403" s="159">
        <v>0.1</v>
      </c>
    </row>
    <row r="404" spans="1:3" s="137" customFormat="1" ht="18" customHeight="1" x14ac:dyDescent="0.3">
      <c r="A404" s="136">
        <f t="shared" si="6"/>
        <v>400</v>
      </c>
      <c r="B404" s="158">
        <v>0</v>
      </c>
      <c r="C404" s="159">
        <v>0</v>
      </c>
    </row>
    <row r="405" spans="1:3" s="137" customFormat="1" ht="18" customHeight="1" x14ac:dyDescent="0.3">
      <c r="A405" s="136">
        <f t="shared" si="6"/>
        <v>401</v>
      </c>
      <c r="B405" s="158">
        <v>6052</v>
      </c>
      <c r="C405" s="159">
        <v>0.3362222222222222</v>
      </c>
    </row>
    <row r="406" spans="1:3" s="137" customFormat="1" ht="18" customHeight="1" x14ac:dyDescent="0.3">
      <c r="A406" s="136">
        <f t="shared" si="6"/>
        <v>402</v>
      </c>
      <c r="B406" s="158">
        <v>5959</v>
      </c>
      <c r="C406" s="159">
        <v>0.13595710700433494</v>
      </c>
    </row>
    <row r="407" spans="1:3" s="137" customFormat="1" ht="18" customHeight="1" x14ac:dyDescent="0.3">
      <c r="A407" s="136">
        <f t="shared" si="6"/>
        <v>403</v>
      </c>
      <c r="B407" s="158">
        <v>1959</v>
      </c>
      <c r="C407" s="159">
        <v>0.40812500000000002</v>
      </c>
    </row>
    <row r="408" spans="1:3" s="137" customFormat="1" ht="18" customHeight="1" x14ac:dyDescent="0.3">
      <c r="A408" s="136">
        <f t="shared" si="6"/>
        <v>404</v>
      </c>
      <c r="B408" s="158">
        <v>4579</v>
      </c>
      <c r="C408" s="159">
        <v>0.38158333333333333</v>
      </c>
    </row>
    <row r="409" spans="1:3" s="137" customFormat="1" ht="18" customHeight="1" x14ac:dyDescent="0.3">
      <c r="A409" s="136">
        <f t="shared" si="6"/>
        <v>405</v>
      </c>
      <c r="B409" s="158">
        <v>0</v>
      </c>
      <c r="C409" s="159">
        <v>0</v>
      </c>
    </row>
    <row r="410" spans="1:3" s="137" customFormat="1" ht="18" customHeight="1" x14ac:dyDescent="0.3">
      <c r="A410" s="136">
        <f t="shared" si="6"/>
        <v>406</v>
      </c>
      <c r="B410" s="158">
        <v>0</v>
      </c>
      <c r="C410" s="159">
        <v>0</v>
      </c>
    </row>
    <row r="411" spans="1:3" s="137" customFormat="1" ht="18" customHeight="1" x14ac:dyDescent="0.3">
      <c r="A411" s="136">
        <f t="shared" si="6"/>
        <v>407</v>
      </c>
      <c r="B411" s="158">
        <v>0</v>
      </c>
      <c r="C411" s="159">
        <v>0</v>
      </c>
    </row>
    <row r="412" spans="1:3" s="137" customFormat="1" ht="18" customHeight="1" x14ac:dyDescent="0.3">
      <c r="A412" s="136">
        <f t="shared" si="6"/>
        <v>408</v>
      </c>
      <c r="B412" s="158">
        <v>0</v>
      </c>
      <c r="C412" s="159">
        <v>0</v>
      </c>
    </row>
    <row r="413" spans="1:3" s="137" customFormat="1" ht="18" customHeight="1" x14ac:dyDescent="0.3">
      <c r="A413" s="136">
        <f t="shared" si="6"/>
        <v>409</v>
      </c>
      <c r="B413" s="158">
        <v>0</v>
      </c>
      <c r="C413" s="159">
        <v>0</v>
      </c>
    </row>
    <row r="414" spans="1:3" s="137" customFormat="1" ht="18" customHeight="1" x14ac:dyDescent="0.3">
      <c r="A414" s="136">
        <f t="shared" si="6"/>
        <v>410</v>
      </c>
      <c r="B414" s="158">
        <v>1</v>
      </c>
      <c r="C414" s="159">
        <v>0.25</v>
      </c>
    </row>
    <row r="415" spans="1:3" s="137" customFormat="1" ht="18" customHeight="1" x14ac:dyDescent="0.3">
      <c r="A415" s="136">
        <f t="shared" si="6"/>
        <v>411</v>
      </c>
      <c r="B415" s="158">
        <v>875</v>
      </c>
      <c r="C415" s="159">
        <v>0.25</v>
      </c>
    </row>
    <row r="416" spans="1:3" s="137" customFormat="1" ht="18" customHeight="1" x14ac:dyDescent="0.3">
      <c r="A416" s="136">
        <f t="shared" si="6"/>
        <v>412</v>
      </c>
      <c r="B416" s="158">
        <v>0</v>
      </c>
      <c r="C416" s="159">
        <v>0</v>
      </c>
    </row>
    <row r="417" spans="1:3" s="137" customFormat="1" ht="18" customHeight="1" x14ac:dyDescent="0.3">
      <c r="A417" s="136">
        <f t="shared" si="6"/>
        <v>413</v>
      </c>
      <c r="B417" s="158">
        <v>0</v>
      </c>
      <c r="C417" s="159">
        <v>0</v>
      </c>
    </row>
    <row r="418" spans="1:3" s="137" customFormat="1" ht="18" customHeight="1" x14ac:dyDescent="0.3">
      <c r="A418" s="136">
        <f t="shared" si="6"/>
        <v>414</v>
      </c>
      <c r="B418" s="158">
        <v>0</v>
      </c>
      <c r="C418" s="159">
        <v>0</v>
      </c>
    </row>
    <row r="419" spans="1:3" s="137" customFormat="1" ht="18" customHeight="1" x14ac:dyDescent="0.3">
      <c r="A419" s="136">
        <f t="shared" si="6"/>
        <v>415</v>
      </c>
      <c r="B419" s="158">
        <v>0</v>
      </c>
      <c r="C419" s="159">
        <v>0</v>
      </c>
    </row>
    <row r="420" spans="1:3" s="137" customFormat="1" ht="18" customHeight="1" x14ac:dyDescent="0.3">
      <c r="A420" s="136">
        <f t="shared" si="6"/>
        <v>416</v>
      </c>
      <c r="B420" s="158">
        <v>100</v>
      </c>
      <c r="C420" s="159">
        <v>0.25</v>
      </c>
    </row>
    <row r="421" spans="1:3" s="137" customFormat="1" ht="18" customHeight="1" x14ac:dyDescent="0.3">
      <c r="A421" s="136">
        <f t="shared" si="6"/>
        <v>417</v>
      </c>
      <c r="B421" s="158">
        <v>0</v>
      </c>
      <c r="C421" s="159">
        <v>0</v>
      </c>
    </row>
    <row r="422" spans="1:3" s="137" customFormat="1" ht="18" customHeight="1" x14ac:dyDescent="0.3">
      <c r="A422" s="136">
        <f t="shared" si="6"/>
        <v>418</v>
      </c>
      <c r="B422" s="158">
        <v>0</v>
      </c>
      <c r="C422" s="159">
        <v>0</v>
      </c>
    </row>
    <row r="423" spans="1:3" s="137" customFormat="1" ht="18" customHeight="1" x14ac:dyDescent="0.3">
      <c r="A423" s="136">
        <f t="shared" si="6"/>
        <v>419</v>
      </c>
      <c r="B423" s="158">
        <v>32</v>
      </c>
      <c r="C423" s="159">
        <v>6.6666666666666666E-2</v>
      </c>
    </row>
    <row r="424" spans="1:3" s="137" customFormat="1" ht="18" customHeight="1" x14ac:dyDescent="0.3">
      <c r="A424" s="136">
        <f t="shared" si="6"/>
        <v>420</v>
      </c>
      <c r="B424" s="158">
        <v>0</v>
      </c>
      <c r="C424" s="159">
        <v>0</v>
      </c>
    </row>
    <row r="425" spans="1:3" s="137" customFormat="1" ht="18" customHeight="1" x14ac:dyDescent="0.3">
      <c r="A425" s="136">
        <f t="shared" si="6"/>
        <v>421</v>
      </c>
      <c r="B425" s="158">
        <v>0</v>
      </c>
      <c r="C425" s="159">
        <v>0</v>
      </c>
    </row>
    <row r="426" spans="1:3" s="137" customFormat="1" ht="18" customHeight="1" x14ac:dyDescent="0.3">
      <c r="A426" s="136">
        <f t="shared" si="6"/>
        <v>422</v>
      </c>
      <c r="B426" s="158">
        <v>15.8</v>
      </c>
      <c r="C426" s="159">
        <v>0.17555555555555558</v>
      </c>
    </row>
    <row r="427" spans="1:3" s="137" customFormat="1" ht="18" customHeight="1" x14ac:dyDescent="0.3">
      <c r="A427" s="136">
        <f t="shared" si="6"/>
        <v>423</v>
      </c>
      <c r="B427" s="158">
        <v>0.7</v>
      </c>
      <c r="C427" s="159">
        <v>0.13999999999999999</v>
      </c>
    </row>
    <row r="428" spans="1:3" s="137" customFormat="1" ht="18" customHeight="1" x14ac:dyDescent="0.3">
      <c r="A428" s="136">
        <f t="shared" si="6"/>
        <v>424</v>
      </c>
      <c r="B428" s="158">
        <v>1</v>
      </c>
      <c r="C428" s="159">
        <v>1</v>
      </c>
    </row>
    <row r="429" spans="1:3" s="137" customFormat="1" ht="18" customHeight="1" x14ac:dyDescent="0.3">
      <c r="A429" s="136">
        <f t="shared" si="6"/>
        <v>425</v>
      </c>
      <c r="B429" s="158">
        <v>1430</v>
      </c>
      <c r="C429" s="159">
        <v>1</v>
      </c>
    </row>
    <row r="430" spans="1:3" s="137" customFormat="1" ht="18" customHeight="1" x14ac:dyDescent="0.3">
      <c r="A430" s="136">
        <f t="shared" si="6"/>
        <v>426</v>
      </c>
      <c r="B430" s="158">
        <v>1</v>
      </c>
      <c r="C430" s="159">
        <v>0.2</v>
      </c>
    </row>
    <row r="431" spans="1:3" s="137" customFormat="1" ht="18" customHeight="1" x14ac:dyDescent="0.3">
      <c r="A431" s="136">
        <f t="shared" si="6"/>
        <v>427</v>
      </c>
      <c r="B431" s="158">
        <v>1</v>
      </c>
      <c r="C431" s="159">
        <v>0.125</v>
      </c>
    </row>
    <row r="432" spans="1:3" s="137" customFormat="1" ht="18" customHeight="1" x14ac:dyDescent="0.3">
      <c r="A432" s="136">
        <f t="shared" si="6"/>
        <v>428</v>
      </c>
      <c r="B432" s="158">
        <v>1</v>
      </c>
      <c r="C432" s="159">
        <v>1</v>
      </c>
    </row>
    <row r="433" spans="1:3" s="137" customFormat="1" ht="18" customHeight="1" x14ac:dyDescent="0.3">
      <c r="A433" s="136">
        <f t="shared" si="6"/>
        <v>429</v>
      </c>
      <c r="B433" s="158">
        <v>7558</v>
      </c>
      <c r="C433" s="159">
        <v>0.75580000000000003</v>
      </c>
    </row>
    <row r="434" spans="1:3" s="137" customFormat="1" ht="18" customHeight="1" x14ac:dyDescent="0.3">
      <c r="A434" s="136">
        <f t="shared" si="6"/>
        <v>430</v>
      </c>
      <c r="B434" s="158">
        <v>4</v>
      </c>
      <c r="C434" s="159">
        <v>1</v>
      </c>
    </row>
    <row r="435" spans="1:3" s="137" customFormat="1" ht="18" customHeight="1" x14ac:dyDescent="0.3">
      <c r="A435" s="136">
        <f t="shared" si="6"/>
        <v>431</v>
      </c>
      <c r="B435" s="158">
        <v>0</v>
      </c>
      <c r="C435" s="159">
        <v>0</v>
      </c>
    </row>
    <row r="436" spans="1:3" s="137" customFormat="1" ht="18" customHeight="1" x14ac:dyDescent="0.3">
      <c r="A436" s="136">
        <f t="shared" si="6"/>
        <v>432</v>
      </c>
      <c r="B436" s="158">
        <v>0</v>
      </c>
      <c r="C436" s="159">
        <v>0</v>
      </c>
    </row>
    <row r="437" spans="1:3" s="137" customFormat="1" ht="18" customHeight="1" x14ac:dyDescent="0.3">
      <c r="A437" s="136">
        <f t="shared" si="6"/>
        <v>433</v>
      </c>
      <c r="B437" s="160">
        <v>1</v>
      </c>
      <c r="C437" s="161">
        <v>1</v>
      </c>
    </row>
  </sheetData>
  <protectedRanges>
    <protectedRange algorithmName="SHA-512" hashValue="GLo6XAcpASQ/9AYqTZF7Dujj1HXX4zP3rMLwiiEFqmCbVdepyxSOftVPRB5sJ8SMadgP3bJxMF8QouImP9cyng==" saltValue="Fw1jRe3F3KHaRkrCXmlNSw==" spinCount="100000" sqref="A5:A437" name="No."/>
  </protectedRanges>
  <dataConsolidate>
    <dataRefs count="1">
      <dataRef ref="AX5:AX437" sheet="TCONTROL" r:id="rId1"/>
    </dataRefs>
  </dataConsolidate>
  <mergeCells count="3">
    <mergeCell ref="B2:C3"/>
    <mergeCell ref="B1:C1"/>
    <mergeCell ref="A1:A2"/>
  </mergeCells>
  <dataValidations count="2">
    <dataValidation allowBlank="1" showInputMessage="1" showErrorMessage="1" promptTitle="Digite:" prompt="Ej:_x000a_XXXXXXXX_x000a_220102800_x000a_450302801_x000a_. . . " sqref="A6:A437" xr:uid="{0387609E-DEE9-4125-8EAB-3CCDCA41771B}"/>
    <dataValidation allowBlank="1" showInputMessage="1" showErrorMessage="1" promptTitle="Digite:" prompt="Código asignado en la Hoja P24-27" sqref="A5" xr:uid="{9DDB347A-CF27-4665-A22A-339AEA64252E}"/>
  </dataValidations>
  <pageMargins left="0.7" right="0.7" top="0.75" bottom="0.75" header="0.3" footer="0.3"/>
  <pageSetup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C6D3-2264-4FC7-9FFE-D7BF472252CF}">
  <sheetPr codeName="Hoja3"/>
  <dimension ref="C3"/>
  <sheetViews>
    <sheetView workbookViewId="0">
      <selection activeCell="C3" sqref="C3"/>
    </sheetView>
  </sheetViews>
  <sheetFormatPr baseColWidth="10" defaultRowHeight="14.4" x14ac:dyDescent="0.3"/>
  <sheetData>
    <row r="3" spans="3:3" x14ac:dyDescent="0.3">
      <c r="C3" t="s">
        <v>1963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D a t a M a s h u p   s q m i d = " 7 6 9 8 2 5 5 b - 7 4 4 3 - 4 2 8 e - 9 3 4 f - e 6 5 6 9 0 4 e 8 f 3 3 "   x m l n s = " h t t p : / / s c h e m a s . m i c r o s o f t . c o m / D a t a M a s h u p " > A A A A A A A H A A B Q S w M E F A A C A A g A x E m j V D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x E m j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J o 1 Q R 8 j e 6 + g M A A K I R A A A T A B w A R m 9 y b X V s Y X M v U 2 V j d G l v b j E u b S C i G A A o o B Q A A A A A A A A A A A A A A A A A A A A A A A A A A A D t V 8 2 O 2 z Y Q v i + w 7 0 A o K G A D q r H e F j 0 0 b Q F H V l q l / o P s T Q 9 1 E N D S 2 M u G I g 2 K c n e 7 y C P 0 l K f I Y U 9 5 B L 1 Y h 5 L W l i w p z q V A C 9 g X y T P f k N + Q 8 3 G o G A L N p C D z / N l / f n l x e R H f U g U h u R F s z Q K q 3 m q 6 4 j Q m P x I O + v K C 4 G + q 2 A Y E W t y 7 A H j v N 6 n e r a R 8 1 3 n J O P Q c K T Q I H X c s 5 / v l T Q w q X o 6 p S I A v p w K G i u 1 g O R g 5 g 9 E w / X t A h t 5 8 4 X u L w W h 5 f X V 9 v e z 3 y G w 0 m J C h S w a O 4 6 U f J s u r q 5 q N f E 0 Q 3 S f O d D K f j r z h Y D g l r 6 9 7 d z y + s 7 o 2 E Q n n N t E q g a 6 d 8 3 1 m I T N M Y c 2 4 V j S k s Y X c F 5 g W 9 O b A M X d f / h l 3 8 q x s A j S 4 J Z 3 f f 2 U i f I M 4 K w N a X U J F i O Z f W B i C M I 4 1 5 T E 8 m S c 0 g j f k h 5 + I 5 b 5 y n b e z G e Z k Z b 6 S y 3 f n N 2 N 3 0 q 8 5 j t b 6 G 6 t 7 o D 4 H A n d b D G D p J z K k m h 7 I u 5 k 9 e 3 c k T y L R q W d q E y s L s s m D N Z E 9 4 s 0 y E 2 x B Y B 4 B M x 5 r l D 4 K o M S N M U i n H z f I x Z h N W U h F z O t M y Y 2 i E c 3 + e E g m o C G 6 Q i D o C R P E G c c Y N D U 2 T s n O L G Y x v P s H B E m A / E X h j C B j Z E a 9 h y L W S T + F b C M N Y l u Y y Y u Z N z a + A Z b n j o U 0 h C y h l x D c m n m e d f i 6 6 w k W M E n K d r I A F T F B 8 y m N 5 y t j p T s q A j B / F 1 J T v n 8 h G T + N C R m T j + 8 q l r F h s W X 4 N L W W r c b P M + J i q s W w T 2 Z i 7 H P K k 7 C C H M z m L y o G J + E 6 U b R i w 2 2 Q S g O p G E d s p Y B 4 Y o f S y W a q j s t Z h P I q S L h x I D l V V c g 4 M U u S c f f T R 0 n G d B N S D q I 6 9 0 z h Q M j H E 2 t q N u q Q k A 8 b y t N H e k j d k W t c T o P K p 0 X e V G l q i M h W 0 O R o o R y V f g x Z K W C q V W l 5 p y s 8 K 3 Y Y I 0 W + y 3 6 y U h J p Q p x s E 4 j N j r 0 / V / G 5 i v / / V d z a l / q N j a m p B + z b V K 6 G r I 2 Y x l d 0 l o O x q J J S Q 1 m w r S Q B j V b M 1 M p + w o W i I l 5 L F e W t Z H G / h b j e T z D J h 4 d 9 5 T m J U q i P + 5 5 B Z + K s l 2 I d 0 1 a b d W R z s d Z x 9 e p t H q t c z s 2 I o / p u B h 0 X f D O q V Q E t 3 D 4 r i e a Y k x p p D m s T T c P C 1 l R U x 3 y J r E 5 H T U 7 t 8 b H w 6 o i K E u v u l v N W o 5 + E V F d B t c P 3 A C v J N 5 c K L k 6 A l 2 g h I 7 P h d W X 5 u C F R c U M z k q o K 0 O j J 3 A S z w 8 K d T f 1 F + s E q T / K a c u x R C i D a c v r X 0 c h o C g A R C X R O 0 L G z e / G V X c S o S r D d p s r P 8 e i 3 E q l T P j X 7 u S 3 9 e 2 2 p q W A V S I U 3 p + r H k J 8 Z 1 a F S G 7 b c L l / A 9 v V 6 v o y d L 2 P / s a r / w s u Y q T 0 N k X m a L 3 7 z z D / x y 7 K p n N j 9 k 3 e m R p V l 5 / y T c j y h v / s 2 b 0 3 v u 5 c X T L T M 9 P w f U E s B A i 0 A F A A C A A g A x E m j V D u P s 4 W k A A A A 9 Q A A A B I A A A A A A A A A A A A A A A A A A A A A A E N v b m Z p Z y 9 Q Y W N r Y W d l L n h t b F B L A Q I t A B Q A A g A I A M R J o 1 Q P y u m r p A A A A O k A A A A T A A A A A A A A A A A A A A A A A P A A A A B b Q 2 9 u d G V u d F 9 U e X B l c 1 0 u e G 1 s U E s B A i 0 A F A A C A A g A x E m j V B H y N 7 r 6 A w A A o h E A A B M A A A A A A A A A A A A A A A A A 4 Q E A A E Z v c m 1 1 b G F z L 1 N l Y 3 R p b 2 4 x L m 1 Q S w U G A A A A A A M A A w D C A A A A K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S c A A A A A A A B T J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W 5 p Z m l j Y X J f d G F i b G F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5 v L i B J U C Z x d W 9 0 O y w m c X V v d D t S R V B P U l T D k y Z x d W 9 0 O y w m c X V v d D t E Z X B l b m R l b m N p Y S Z x d W 9 0 O y w m c X V v d D t M w 6 1 u Z W E g R X N 0 c m F 0 w 6 l n a W N h J n F 1 b 3 Q 7 L C Z x d W 9 0 O 1 N l Y 3 R v c i A m c X V v d D s s J n F 1 b 3 Q 7 U H J v Z 3 J h b W E g J n F 1 b 3 Q 7 L C Z x d W 9 0 O 0 l u Z G l j Y W R v c i B k Z S B Q c m 9 k d W N 0 b y Z x d W 9 0 O y w m c X V v d D t N Z X R h I G R l I G x h I H Z p Z 2 V u Y 2 l h J n F 1 b 3 Q 7 L C Z x d W 9 0 O 0 V q Z W N 1 Y 2 n D s 2 4 g Z G U g b G E g b W V 0 Y S Z x d W 9 0 O y w m c X V v d D t Q c m 9 5 Z W N 0 b y Z x d W 9 0 O y w m c X V v d D t D w 7 N k a W d v I G R l I H B y b 3 l l Y 3 R v I E J Q S U 0 m c X V v d D s s J n F 1 b 3 Q 7 Q W N 0 a X Z p Z G F k Z X M m c X V v d D s s J n F 1 b 3 Q 7 R m V j a G E g Z G V c b k l u a W N p b y A m c X V v d D s s J n F 1 b 3 Q 7 R m V j a G E g Z G U g V G V y b W l u Y W N p w 7 N u I C Z x d W 9 0 O y w m c X V v d D s l I G R l I G F 2 Y W 5 j Z S Z x d W 9 0 O y w m c X V v d D t U b 3 R h b C Z x d W 9 0 O y w m c X V v d D t U b 3 R h b C B F a m V j d X R h Z G 8 m c X V v d D s s J n F 1 b 3 Q 7 U m V j d X J z b 3 M g c H J v c G l v c y A y M D I x J n F 1 b 3 Q 7 L C Z x d W 9 0 O 1 N H U C B F Z H V j Y W N p w 7 N u I D I w M j E m c X V v d D s s J n F 1 b 3 Q 7 I F N H U C B T Y W x 1 Z C A y M D I x J n F 1 b 3 Q 7 L C Z x d W 9 0 O 1 N H U C B B U F N C I D I w M j E m c X V v d D s s J n F 1 b 3 Q 7 U 0 d Q I E N 1 b H R 1 c m E g M j A y M S Z x d W 9 0 O y w m c X V v d D t T R 1 A g R G V w b 3 J 0 Z S A g M j A y M S Z x d W 9 0 O y w m c X V v d D t T R 1 A g T G l i c m U g S W 5 2 Z X J z a c O z b i A g M j A y M S Z x d W 9 0 O y w m c X V v d D t T R 1 A g Q W x p b W V u d G F j a c O z b i B F c 2 N v b G F y I C A y M D I x J n F 1 b 3 Q 7 L C Z x d W 9 0 O 1 N H U C B N d W 5 p Y 2 l w a W 9 z I F L D r W 8 g T W F n Z G F s Z W 5 h I D I w M j E m c X V v d D s s J n F 1 b 3 Q 7 U 0 d Q I F B y a W 1 l c m E g S W 5 m Y W 5 j a W E g M j A y M S Z x d W 9 0 O y w m c X V v d D s g U m V n Y W z D r W F z I D I w M j E m c X V v d D s s J n F 1 b 3 Q 7 Q 2 9 m a W 5 h b m N p Y W N p w 7 N u I E R l c G F y d G F t Z W 5 0 b y A y M D I x J n F 1 b 3 Q 7 L C Z x d W 9 0 O 0 N v Z m l u Y W 5 j a W F j a c O z b i B O Y W N p w 7 N u I D I w M j E m c X V v d D s s J n F 1 b 3 Q 7 Q 3 L D q W R p d G 8 g M j A y M S Z x d W 9 0 O y w m c X V v d D t P d H J v c y A y M D I x J n F 1 b 3 Q 7 L C Z x d W 9 0 O 0 9 i c 2 V y d m F j a W 9 u Z X M m c X V v d D s s J n F 1 b 3 Q 7 U n V i c m 8 g U H J l c 3 V w d W V z d G F s J n F 1 b 3 Q 7 L C Z x d W 9 0 O 0 l 0 Z W 0 m c X V v d D s s J n F 1 b 3 Q 7 S 2 l u Z C Z x d W 9 0 O y w m c X V v d D t I a W R k Z W 4 m c X V v d D t d I i A v P j x F b n R y e S B U e X B l P S J G a W x s Q 2 9 s d W 1 u V H l w Z X M i I F Z h b H V l P S J z Q X d Z Q U F B Q U F B Q U F B Q U F B Q U N R a 0 F F U k V G Q l F V R k J R V U Z C U V V G Q l F V R k J R V U F B Q V l H Q V E 9 P S I g L z 4 8 R W 5 0 c n k g V H l w Z T 0 i R m l s b E x h c 3 R V c G R h d G V k I i B W Y W x 1 Z T 0 i Z D I w M j I t M D U t M D J U M T Q 6 N D E 6 M D U u O D Q w O D M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m V j b 3 Z l c n l U Y X J n Z X R T a G V l d C I g V m F s d W U 9 I n N S R V N V T U V O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R d W V y e U l E I i B W Y W x 1 Z T 0 i c z F j Z D J h M G J i L T Q 2 M T k t N G U 3 M C 1 i M j N l L T A 1 Z T M 5 O T d h M D B m O C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W 5 p Z m l j Y X J f d G F i b G F z L 1 R p c G 8 g Y 2 F t Y m l h Z G 8 x L n t O b y 4 g S V A s M H 0 m c X V v d D s s J n F 1 b 3 Q 7 U 2 V j d G l v b j E v V W 5 p Z m l j Y X J f d G F i b G F z L 0 9 y a W d l b i 5 7 T m F t Z S w w f S Z x d W 9 0 O y w m c X V v d D t T Z W N 0 a W 9 u M S 9 V b m l m a W N h c l 9 0 Y W J s Y X M v U 2 U g Z X h w Y W 5 k a c O z I E R h d G E u e 0 R l c G V u Z G V u Y 2 l h L D J 9 J n F 1 b 3 Q 7 L C Z x d W 9 0 O 1 N l Y 3 R p b 2 4 x L 1 V u a W Z p Y 2 F y X 3 R h Y m x h c y 9 T Z S B l e H B h b m R p w 7 M g R G F 0 Y S 5 7 T M O t b m V h I E V z d H J h d M O p Z 2 l j Y S w z f S Z x d W 9 0 O y w m c X V v d D t T Z W N 0 a W 9 u M S 9 V b m l m a W N h c l 9 0 Y W J s Y X M v U 2 U g Z X h w Y W 5 k a c O z I E R h d G E u e 1 N l Y 3 R v c i A s N H 0 m c X V v d D s s J n F 1 b 3 Q 7 U 2 V j d G l v b j E v V W 5 p Z m l j Y X J f d G F i b G F z L 1 N l I G V 4 c G F u Z G n D s y B E Y X R h L n t Q c m 9 n c m F t Y S A s N X 0 m c X V v d D s s J n F 1 b 3 Q 7 U 2 V j d G l v b j E v V W 5 p Z m l j Y X J f d G F i b G F z L 1 N l I G V 4 c G F u Z G n D s y B E Y X R h L n t J b m R p Y 2 F k b 3 I g Z G U g U H J v Z H V j d G 8 s N n 0 m c X V v d D s s J n F 1 b 3 Q 7 U 2 V j d G l v b j E v V W 5 p Z m l j Y X J f d G F i b G F z L 1 N l I G V 4 c G F u Z G n D s y B E Y X R h L n t N Z X R h I G R l I G x h I H Z p Z 2 V u Y 2 l h L D d 9 J n F 1 b 3 Q 7 L C Z x d W 9 0 O 1 N l Y 3 R p b 2 4 x L 1 V u a W Z p Y 2 F y X 3 R h Y m x h c y 9 T Z S B l e H B h b m R p w 7 M g R G F 0 Y S 5 7 R W p l Y 3 V j a c O z b i B k Z S B s Y S B t Z X R h L D h 9 J n F 1 b 3 Q 7 L C Z x d W 9 0 O 1 N l Y 3 R p b 2 4 x L 1 V u a W Z p Y 2 F y X 3 R h Y m x h c y 9 T Z S B l e H B h b m R p w 7 M g R G F 0 Y S 5 7 U H J v e W V j d G 8 s O X 0 m c X V v d D s s J n F 1 b 3 Q 7 U 2 V j d G l v b j E v V W 5 p Z m l j Y X J f d G F i b G F z L 1 N l I G V 4 c G F u Z G n D s y B E Y X R h L n t D w 7 N k a W d v I G R l I H B y b 3 l l Y 3 R v I E J Q S U 0 s M T B 9 J n F 1 b 3 Q 7 L C Z x d W 9 0 O 1 N l Y 3 R p b 2 4 x L 1 V u a W Z p Y 2 F y X 3 R h Y m x h c y 9 T Z S B l e H B h b m R p w 7 M g R G F 0 Y S 5 7 Q W N 0 a X Z p Z G F k Z X M s M T F 9 J n F 1 b 3 Q 7 L C Z x d W 9 0 O 1 N l Y 3 R p b 2 4 x L 1 V u a W Z p Y 2 F y X 3 R h Y m x h c y 9 U a X B v I G N h b W J p Y W R v L n t G Z W N o Y S B k Z V x u S W 5 p Y 2 l v I C w x M n 0 m c X V v d D s s J n F 1 b 3 Q 7 U 2 V j d G l v b j E v V W 5 p Z m l j Y X J f d G F i b G F z L 1 R p c G 8 g Y 2 F t Y m l h Z G 8 u e 0 Z l Y 2 h h I G R l I F R l c m 1 p b m F j a c O z b i A s M T N 9 J n F 1 b 3 Q 7 L C Z x d W 9 0 O 1 N l Y 3 R p b 2 4 x L 1 V u a W Z p Y 2 F y X 3 R h Y m x h c y 9 T Z S B l e H B h b m R p w 7 M g R G F 0 Y S 5 7 J S B k Z S B h d m F u Y 2 U s M T R 9 J n F 1 b 3 Q 7 L C Z x d W 9 0 O 1 N l Y 3 R p b 2 4 x L 1 V u a W Z p Y 2 F y X 3 R h Y m x h c y 9 U a X B v I G N h b W J p Y W R v L n t U b 3 R h b C w x N X 0 m c X V v d D s s J n F 1 b 3 Q 7 U 2 V j d G l v b j E v V W 5 p Z m l j Y X J f d G F i b G F z L 1 R p c G 8 g Y 2 F t Y m l h Z G 8 u e 1 R v d G F s I E V q Z W N 1 d G F k b y w x N n 0 m c X V v d D s s J n F 1 b 3 Q 7 U 2 V j d G l v b j E v V W 5 p Z m l j Y X J f d G F i b G F z L 1 Z h b G 9 y I H J l Z W 1 w b G F 6 Y W R v L n t S Z W N 1 c n N v c y B w c m 9 w a W 9 z I D I w M j E s M T d 9 J n F 1 b 3 Q 7 L C Z x d W 9 0 O 1 N l Y 3 R p b 2 4 x L 1 V u a W Z p Y 2 F y X 3 R h Y m x h c y 9 W Y W x v c i B y Z W V t c G x h e m F k b z E u e 1 N H U C B F Z H V j Y W N p w 7 N u I D I w M j E s M T h 9 J n F 1 b 3 Q 7 L C Z x d W 9 0 O 1 N l Y 3 R p b 2 4 x L 1 V u a W Z p Y 2 F y X 3 R h Y m x h c y 9 W Y W x v c i B y Z W V t c G x h e m F k b z E u e y B T R 1 A g U 2 F s d W Q g M j A y M S w x O X 0 m c X V v d D s s J n F 1 b 3 Q 7 U 2 V j d G l v b j E v V W 5 p Z m l j Y X J f d G F i b G F z L 1 Z h b G 9 y I H J l Z W 1 w b G F 6 Y W R v M S 5 7 U 0 d Q I E F Q U 0 I g M j A y M S w y M H 0 m c X V v d D s s J n F 1 b 3 Q 7 U 2 V j d G l v b j E v V W 5 p Z m l j Y X J f d G F i b G F z L 1 Z h b G 9 y I H J l Z W 1 w b G F 6 Y W R v M S 5 7 U 0 d Q I E N 1 b H R 1 c m E g M j A y M S w y M X 0 m c X V v d D s s J n F 1 b 3 Q 7 U 2 V j d G l v b j E v V W 5 p Z m l j Y X J f d G F i b G F z L 1 Z h b G 9 y I H J l Z W 1 w b G F 6 Y W R v M S 5 7 U 0 d Q I E R l c G 9 y d G U g I D I w M j E s M j J 9 J n F 1 b 3 Q 7 L C Z x d W 9 0 O 1 N l Y 3 R p b 2 4 x L 1 V u a W Z p Y 2 F y X 3 R h Y m x h c y 9 W Y W x v c i B y Z W V t c G x h e m F k b z E u e 1 N H U C B M a W J y Z S B J b n Z l c n N p w 7 N u I C A y M D I x L D I z f S Z x d W 9 0 O y w m c X V v d D t T Z W N 0 a W 9 u M S 9 V b m l m a W N h c l 9 0 Y W J s Y X M v V m F s b 3 I g c m V l b X B s Y X p h Z G 8 x L n t T R 1 A g Q W x p b W V u d G F j a c O z b i B F c 2 N v b G F y I C A y M D I x L D I 0 f S Z x d W 9 0 O y w m c X V v d D t T Z W N 0 a W 9 u M S 9 V b m l m a W N h c l 9 0 Y W J s Y X M v V m F s b 3 I g c m V l b X B s Y X p h Z G 8 x L n t T R 1 A g T X V u a W N p c G l v c y B S w 6 1 v I E 1 h Z 2 R h b G V u Y S A y M D I x L D I 1 f S Z x d W 9 0 O y w m c X V v d D t T Z W N 0 a W 9 u M S 9 V b m l m a W N h c l 9 0 Y W J s Y X M v V m F s b 3 I g c m V l b X B s Y X p h Z G 8 x L n t T R 1 A g U H J p b W V y Y S B J b m Z h b m N p Y S A y M D I x L D I 2 f S Z x d W 9 0 O y w m c X V v d D t T Z W N 0 a W 9 u M S 9 V b m l m a W N h c l 9 0 Y W J s Y X M v V m F s b 3 I g c m V l b X B s Y X p h Z G 8 x L n s g U m V n Y W z D r W F z I D I w M j E s M j d 9 J n F 1 b 3 Q 7 L C Z x d W 9 0 O 1 N l Y 3 R p b 2 4 x L 1 V u a W Z p Y 2 F y X 3 R h Y m x h c y 9 W Y W x v c i B y Z W V t c G x h e m F k b z E u e 0 N v Z m l u Y W 5 j a W F j a c O z b i B E Z X B h c n R h b W V u d G 8 g M j A y M S w y O H 0 m c X V v d D s s J n F 1 b 3 Q 7 U 2 V j d G l v b j E v V W 5 p Z m l j Y X J f d G F i b G F z L 1 Z h b G 9 y I H J l Z W 1 w b G F 6 Y W R v M S 5 7 Q 2 9 m a W 5 h b m N p Y W N p w 7 N u I E 5 h Y 2 n D s 2 4 g M j A y M S w y O X 0 m c X V v d D s s J n F 1 b 3 Q 7 U 2 V j d G l v b j E v V W 5 p Z m l j Y X J f d G F i b G F z L 1 Z h b G 9 y I H J l Z W 1 w b G F 6 Y W R v M S 5 7 Q 3 L D q W R p d G 8 g M j A y M S w z M H 0 m c X V v d D s s J n F 1 b 3 Q 7 U 2 V j d G l v b j E v V W 5 p Z m l j Y X J f d G F i b G F z L 1 Z h b G 9 y I H J l Z W 1 w b G F 6 Y W R v M S 5 7 T 3 R y b 3 M g M j A y M S w z M X 0 m c X V v d D s s J n F 1 b 3 Q 7 U 2 V j d G l v b j E v V W 5 p Z m l j Y X J f d G F i b G F z L 1 N l I G V 4 c G F u Z G n D s y B E Y X R h L n t P Y n N l c n Z h Y 2 l v b m V z L D M y f S Z x d W 9 0 O y w m c X V v d D t T Z W N 0 a W 9 u M S 9 V b m l m a W N h c l 9 0 Y W J s Y X M v U 2 U g Z X h w Y W 5 k a c O z I E R h d G E u e 1 J 1 Y n J v I F B y Z X N 1 c H V l c 3 R h b C w z M 3 0 m c X V v d D s s J n F 1 b 3 Q 7 U 2 V j d G l v b j E v V W 5 p Z m l j Y X J f d G F i b G F z L 0 9 y a W d l b i 5 7 S X R l b S w y f S Z x d W 9 0 O y w m c X V v d D t T Z W N 0 a W 9 u M S 9 V b m l m a W N h c l 9 0 Y W J s Y X M v T 3 J p Z 2 V u L n t L a W 5 k L D N 9 J n F 1 b 3 Q 7 L C Z x d W 9 0 O 1 N l Y 3 R p b 2 4 x L 1 V u a W Z p Y 2 F y X 3 R h Y m x h c y 9 P c m l n Z W 4 u e 0 h p Z G R l b i w 0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V W 5 p Z m l j Y X J f d G F i b G F z L 1 R p c G 8 g Y 2 F t Y m l h Z G 8 x L n t O b y 4 g S V A s M H 0 m c X V v d D s s J n F 1 b 3 Q 7 U 2 V j d G l v b j E v V W 5 p Z m l j Y X J f d G F i b G F z L 0 9 y a W d l b i 5 7 T m F t Z S w w f S Z x d W 9 0 O y w m c X V v d D t T Z W N 0 a W 9 u M S 9 V b m l m a W N h c l 9 0 Y W J s Y X M v U 2 U g Z X h w Y W 5 k a c O z I E R h d G E u e 0 R l c G V u Z G V u Y 2 l h L D J 9 J n F 1 b 3 Q 7 L C Z x d W 9 0 O 1 N l Y 3 R p b 2 4 x L 1 V u a W Z p Y 2 F y X 3 R h Y m x h c y 9 T Z S B l e H B h b m R p w 7 M g R G F 0 Y S 5 7 T M O t b m V h I E V z d H J h d M O p Z 2 l j Y S w z f S Z x d W 9 0 O y w m c X V v d D t T Z W N 0 a W 9 u M S 9 V b m l m a W N h c l 9 0 Y W J s Y X M v U 2 U g Z X h w Y W 5 k a c O z I E R h d G E u e 1 N l Y 3 R v c i A s N H 0 m c X V v d D s s J n F 1 b 3 Q 7 U 2 V j d G l v b j E v V W 5 p Z m l j Y X J f d G F i b G F z L 1 N l I G V 4 c G F u Z G n D s y B E Y X R h L n t Q c m 9 n c m F t Y S A s N X 0 m c X V v d D s s J n F 1 b 3 Q 7 U 2 V j d G l v b j E v V W 5 p Z m l j Y X J f d G F i b G F z L 1 N l I G V 4 c G F u Z G n D s y B E Y X R h L n t J b m R p Y 2 F k b 3 I g Z G U g U H J v Z H V j d G 8 s N n 0 m c X V v d D s s J n F 1 b 3 Q 7 U 2 V j d G l v b j E v V W 5 p Z m l j Y X J f d G F i b G F z L 1 N l I G V 4 c G F u Z G n D s y B E Y X R h L n t N Z X R h I G R l I G x h I H Z p Z 2 V u Y 2 l h L D d 9 J n F 1 b 3 Q 7 L C Z x d W 9 0 O 1 N l Y 3 R p b 2 4 x L 1 V u a W Z p Y 2 F y X 3 R h Y m x h c y 9 T Z S B l e H B h b m R p w 7 M g R G F 0 Y S 5 7 R W p l Y 3 V j a c O z b i B k Z S B s Y S B t Z X R h L D h 9 J n F 1 b 3 Q 7 L C Z x d W 9 0 O 1 N l Y 3 R p b 2 4 x L 1 V u a W Z p Y 2 F y X 3 R h Y m x h c y 9 T Z S B l e H B h b m R p w 7 M g R G F 0 Y S 5 7 U H J v e W V j d G 8 s O X 0 m c X V v d D s s J n F 1 b 3 Q 7 U 2 V j d G l v b j E v V W 5 p Z m l j Y X J f d G F i b G F z L 1 N l I G V 4 c G F u Z G n D s y B E Y X R h L n t D w 7 N k a W d v I G R l I H B y b 3 l l Y 3 R v I E J Q S U 0 s M T B 9 J n F 1 b 3 Q 7 L C Z x d W 9 0 O 1 N l Y 3 R p b 2 4 x L 1 V u a W Z p Y 2 F y X 3 R h Y m x h c y 9 T Z S B l e H B h b m R p w 7 M g R G F 0 Y S 5 7 Q W N 0 a X Z p Z G F k Z X M s M T F 9 J n F 1 b 3 Q 7 L C Z x d W 9 0 O 1 N l Y 3 R p b 2 4 x L 1 V u a W Z p Y 2 F y X 3 R h Y m x h c y 9 U a X B v I G N h b W J p Y W R v L n t G Z W N o Y S B k Z V x u S W 5 p Y 2 l v I C w x M n 0 m c X V v d D s s J n F 1 b 3 Q 7 U 2 V j d G l v b j E v V W 5 p Z m l j Y X J f d G F i b G F z L 1 R p c G 8 g Y 2 F t Y m l h Z G 8 u e 0 Z l Y 2 h h I G R l I F R l c m 1 p b m F j a c O z b i A s M T N 9 J n F 1 b 3 Q 7 L C Z x d W 9 0 O 1 N l Y 3 R p b 2 4 x L 1 V u a W Z p Y 2 F y X 3 R h Y m x h c y 9 T Z S B l e H B h b m R p w 7 M g R G F 0 Y S 5 7 J S B k Z S B h d m F u Y 2 U s M T R 9 J n F 1 b 3 Q 7 L C Z x d W 9 0 O 1 N l Y 3 R p b 2 4 x L 1 V u a W Z p Y 2 F y X 3 R h Y m x h c y 9 U a X B v I G N h b W J p Y W R v L n t U b 3 R h b C w x N X 0 m c X V v d D s s J n F 1 b 3 Q 7 U 2 V j d G l v b j E v V W 5 p Z m l j Y X J f d G F i b G F z L 1 R p c G 8 g Y 2 F t Y m l h Z G 8 u e 1 R v d G F s I E V q Z W N 1 d G F k b y w x N n 0 m c X V v d D s s J n F 1 b 3 Q 7 U 2 V j d G l v b j E v V W 5 p Z m l j Y X J f d G F i b G F z L 1 Z h b G 9 y I H J l Z W 1 w b G F 6 Y W R v L n t S Z W N 1 c n N v c y B w c m 9 w a W 9 z I D I w M j E s M T d 9 J n F 1 b 3 Q 7 L C Z x d W 9 0 O 1 N l Y 3 R p b 2 4 x L 1 V u a W Z p Y 2 F y X 3 R h Y m x h c y 9 W Y W x v c i B y Z W V t c G x h e m F k b z E u e 1 N H U C B F Z H V j Y W N p w 7 N u I D I w M j E s M T h 9 J n F 1 b 3 Q 7 L C Z x d W 9 0 O 1 N l Y 3 R p b 2 4 x L 1 V u a W Z p Y 2 F y X 3 R h Y m x h c y 9 W Y W x v c i B y Z W V t c G x h e m F k b z E u e y B T R 1 A g U 2 F s d W Q g M j A y M S w x O X 0 m c X V v d D s s J n F 1 b 3 Q 7 U 2 V j d G l v b j E v V W 5 p Z m l j Y X J f d G F i b G F z L 1 Z h b G 9 y I H J l Z W 1 w b G F 6 Y W R v M S 5 7 U 0 d Q I E F Q U 0 I g M j A y M S w y M H 0 m c X V v d D s s J n F 1 b 3 Q 7 U 2 V j d G l v b j E v V W 5 p Z m l j Y X J f d G F i b G F z L 1 Z h b G 9 y I H J l Z W 1 w b G F 6 Y W R v M S 5 7 U 0 d Q I E N 1 b H R 1 c m E g M j A y M S w y M X 0 m c X V v d D s s J n F 1 b 3 Q 7 U 2 V j d G l v b j E v V W 5 p Z m l j Y X J f d G F i b G F z L 1 Z h b G 9 y I H J l Z W 1 w b G F 6 Y W R v M S 5 7 U 0 d Q I E R l c G 9 y d G U g I D I w M j E s M j J 9 J n F 1 b 3 Q 7 L C Z x d W 9 0 O 1 N l Y 3 R p b 2 4 x L 1 V u a W Z p Y 2 F y X 3 R h Y m x h c y 9 W Y W x v c i B y Z W V t c G x h e m F k b z E u e 1 N H U C B M a W J y Z S B J b n Z l c n N p w 7 N u I C A y M D I x L D I z f S Z x d W 9 0 O y w m c X V v d D t T Z W N 0 a W 9 u M S 9 V b m l m a W N h c l 9 0 Y W J s Y X M v V m F s b 3 I g c m V l b X B s Y X p h Z G 8 x L n t T R 1 A g Q W x p b W V u d G F j a c O z b i B F c 2 N v b G F y I C A y M D I x L D I 0 f S Z x d W 9 0 O y w m c X V v d D t T Z W N 0 a W 9 u M S 9 V b m l m a W N h c l 9 0 Y W J s Y X M v V m F s b 3 I g c m V l b X B s Y X p h Z G 8 x L n t T R 1 A g T X V u a W N p c G l v c y B S w 6 1 v I E 1 h Z 2 R h b G V u Y S A y M D I x L D I 1 f S Z x d W 9 0 O y w m c X V v d D t T Z W N 0 a W 9 u M S 9 V b m l m a W N h c l 9 0 Y W J s Y X M v V m F s b 3 I g c m V l b X B s Y X p h Z G 8 x L n t T R 1 A g U H J p b W V y Y S B J b m Z h b m N p Y S A y M D I x L D I 2 f S Z x d W 9 0 O y w m c X V v d D t T Z W N 0 a W 9 u M S 9 V b m l m a W N h c l 9 0 Y W J s Y X M v V m F s b 3 I g c m V l b X B s Y X p h Z G 8 x L n s g U m V n Y W z D r W F z I D I w M j E s M j d 9 J n F 1 b 3 Q 7 L C Z x d W 9 0 O 1 N l Y 3 R p b 2 4 x L 1 V u a W Z p Y 2 F y X 3 R h Y m x h c y 9 W Y W x v c i B y Z W V t c G x h e m F k b z E u e 0 N v Z m l u Y W 5 j a W F j a c O z b i B E Z X B h c n R h b W V u d G 8 g M j A y M S w y O H 0 m c X V v d D s s J n F 1 b 3 Q 7 U 2 V j d G l v b j E v V W 5 p Z m l j Y X J f d G F i b G F z L 1 Z h b G 9 y I H J l Z W 1 w b G F 6 Y W R v M S 5 7 Q 2 9 m a W 5 h b m N p Y W N p w 7 N u I E 5 h Y 2 n D s 2 4 g M j A y M S w y O X 0 m c X V v d D s s J n F 1 b 3 Q 7 U 2 V j d G l v b j E v V W 5 p Z m l j Y X J f d G F i b G F z L 1 Z h b G 9 y I H J l Z W 1 w b G F 6 Y W R v M S 5 7 Q 3 L D q W R p d G 8 g M j A y M S w z M H 0 m c X V v d D s s J n F 1 b 3 Q 7 U 2 V j d G l v b j E v V W 5 p Z m l j Y X J f d G F i b G F z L 1 Z h b G 9 y I H J l Z W 1 w b G F 6 Y W R v M S 5 7 T 3 R y b 3 M g M j A y M S w z M X 0 m c X V v d D s s J n F 1 b 3 Q 7 U 2 V j d G l v b j E v V W 5 p Z m l j Y X J f d G F i b G F z L 1 N l I G V 4 c G F u Z G n D s y B E Y X R h L n t P Y n N l c n Z h Y 2 l v b m V z L D M y f S Z x d W 9 0 O y w m c X V v d D t T Z W N 0 a W 9 u M S 9 V b m l m a W N h c l 9 0 Y W J s Y X M v U 2 U g Z X h w Y W 5 k a c O z I E R h d G E u e 1 J 1 Y n J v I F B y Z X N 1 c H V l c 3 R h b C w z M 3 0 m c X V v d D s s J n F 1 b 3 Q 7 U 2 V j d G l v b j E v V W 5 p Z m l j Y X J f d G F i b G F z L 0 9 y a W d l b i 5 7 S X R l b S w y f S Z x d W 9 0 O y w m c X V v d D t T Z W N 0 a W 9 u M S 9 V b m l m a W N h c l 9 0 Y W J s Y X M v T 3 J p Z 2 V u L n t L a W 5 k L D N 9 J n F 1 b 3 Q 7 L C Z x d W 9 0 O 1 N l Y 3 R p b 2 4 x L 1 V u a W Z p Y 2 F y X 3 R h Y m x h c y 9 P c m l n Z W 4 u e 0 h p Z G R l b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W 5 p Z m l j Y X J f d G F i b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T Z S U y M G V 4 c G F u Z G k l Q z M l Q j M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Z m l j Y X J f d G F i b G F z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m a W N h c l 9 0 Y W J s Y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Z m l j Y X J f d G F i b G F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b m l m a W N h c l 9 0 Y W J s Y X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W Z p Y 2 F y X 3 R h Y m x h c y 9 W Y W x v c i U y M H J l Z W 1 w b G F 6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l 3 T q k f K p B S 4 G J I c B j l Y f k A A A A A A I A A A A A A B B m A A A A A Q A A I A A A A D 0 3 + K b h p v R R 8 p t N i 3 V u E p 1 Y b v w L V R i S Q V P Y j 3 J S V i H T A A A A A A 6 A A A A A A g A A I A A A A H b t k + H 5 s t H 6 P x K C 5 n D C 2 u 7 i o J b n g m P L C 5 9 + f J 7 j D g P 0 U A A A A J a W P x O W R s c 2 k c 3 B N H J n i / p T D u g 3 2 X 4 2 W 3 W N s e 2 d E F 2 E t 4 S C K 3 z D O t 8 Z X M o j q 5 a k G E 4 p s a M k r u 4 e 3 2 v x u w v P b + s k b g F O N m j K T L V Y N q D 5 w h z + Q A A A A J k c w j q o W j m X T 9 E p G z Q j U K 3 C J / p 9 t C + W J 7 6 N S U b Y g 7 f X u h z x i t R K b 9 P p d M 8 2 e 7 G C 9 M E L s U r 5 + S s I H Z D k M M 4 F z c c = < / D a t a M a s h u p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U n i f i c a r _ t a b l a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U n i f i c a r _ t a b l a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E D U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 2 0 2 2 < / s t r i n g > < / k e y > < v a l u e > < i n t > 1 7 2 < / i n t > < / v a l u e > < / i t e m > < i t e m > < k e y > < s t r i n g > S G P   E d u c a c i � n     2 0 2 2 < / s t r i n g > < / k e y > < v a l u e > < i n t > 1 5 9 < / i n t > < / v a l u e > < / i t e m > < i t e m > < k e y > < s t r i n g > S G P   S a l u d     2 0 2 2 < / s t r i n g > < / k e y > < v a l u e > < i n t > 1 3 1 < / i n t > < / v a l u e > < / i t e m > < i t e m > < k e y > < s t r i n g > S G P   A P S B     2 0 2 2 < / s t r i n g > < / k e y > < v a l u e > < i n t > 1 2 9 < / i n t > < / v a l u e > < / i t e m > < i t e m > < k e y > < s t r i n g > S G P   C u l t u r a     2 0 2 2 < / s t r i n g > < / k e y > < v a l u e > < i n t > 1 4 2 < / i n t > < / v a l u e > < / i t e m > < i t e m > < k e y > < s t r i n g > S G P   D e p o r t e     2 0 2 2 < / s t r i n g > < / k e y > < v a l u e > < i n t > 1 4 8 < / i n t > < / v a l u e > < / i t e m > < i t e m > < k e y > < s t r i n g > S G P   L i b r e   I n v e r s i � n     2 0 2 2 < / s t r i n g > < / k e y > < v a l u e > < i n t > 1 8 9 < / i n t > < / v a l u e > < / i t e m > < i t e m > < k e y > < s t r i n g > S G P   A l i m e n t a c i � n   E s c o l a r     2 0 2 2 < / s t r i n g > < / k e y > < v a l u e > < i n t > 2 2 6 < / i n t > < / v a l u e > < / i t e m > < i t e m > < k e y > < s t r i n g > S G P   M u n i c i p i o s   R � o   M a g d a l e n a     2 0 2 2 < / s t r i n g > < / k e y > < v a l u e > < i n t > 2 5 8 < / i n t > < / v a l u e > < / i t e m > < i t e m > < k e y > < s t r i n g > S G P   P r i m e r a   I n f a n c i a     2 0 2 2 < / s t r i n g > < / k e y > < v a l u e > < i n t > 1 9 8 < / i n t > < / v a l u e > < / i t e m > < i t e m > < k e y > < s t r i n g > R e g a l � a s     2 0 2 2 < / s t r i n g > < / k e y > < v a l u e > < i n t > 1 2 0 < / i n t > < / v a l u e > < / i t e m > < i t e m > < k e y > < s t r i n g > C o f i n a n c i a c i � n   D e p a r t a m e n t o     2 0 2 2 < / s t r i n g > < / k e y > < v a l u e > < i n t > 2 5 3 < / i n t > < / v a l u e > < / i t e m > < i t e m > < k e y > < s t r i n g > C o f i n a n c i a c i � n   N a c i � n     2 0 2 2 < / s t r i n g > < / k e y > < v a l u e > < i n t > 2 0 6 < / i n t > < / v a l u e > < / i t e m > < i t e m > < k e y > < s t r i n g > C r � d i t o     2 0 2 2 < / s t r i n g > < / k e y > < v a l u e > < i n t > 1 1 6 < / i n t > < / v a l u e > < / i t e m > < i t e m > < k e y > < s t r i n g > O t r o s     2 0 2 2 < / s t r i n g > < / k e y > < v a l u e > < i n t > 1 0 4 < / i n t > < / v a l u e > < / i t e m > < i t e m > < k e y > < s t r i n g > O b s e r v a c i o n e s < / s t r i n g > < / k e y > < v a l u e > < i n t > 1 2 7 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 D e p e n d e n c i a < / s t r i n g > < / k e y > < v a l u e > < i n t > 1 < / i n t > < / v a l u e > < / i t e m > < i t e m > < k e y > < s t r i n g > L � n e a   E s t r a t � g i c a < / s t r i n g > < / k e y > < v a l u e > < i n t > 2 < / i n t > < / v a l u e > < / i t e m > < i t e m > < k e y > < s t r i n g > S e c t o r < / s t r i n g > < / k e y > < v a l u e > < i n t > 3 < / i n t > < / v a l u e > < / i t e m > < i t e m > < k e y > < s t r i n g > P r o g r a m a < / s t r i n g > < / k e y > < v a l u e > < i n t > 4 < / i n t > < / v a l u e > < / i t e m > < i t e m > < k e y > < s t r i n g > I n d i c a d o r   d e   P r o d u c t o < / s t r i n g > < / k e y > < v a l u e > < i n t > 5 < / i n t > < / v a l u e > < / i t e m > < i t e m > < k e y > < s t r i n g > M e t a   d e   l a   v i g e n c i a < / s t r i n g > < / k e y > < v a l u e > < i n t > 6 < / i n t > < / v a l u e > < / i t e m > < i t e m > < k e y > < s t r i n g > E j e c u c i � n   d e   l a   m e t a < / s t r i n g > < / k e y > < v a l u e > < i n t > 7 < / i n t > < / v a l u e > < / i t e m > < i t e m > < k e y > < s t r i n g > P r o y e c t o < / s t r i n g > < / k e y > < v a l u e > < i n t > 8 < / i n t > < / v a l u e > < / i t e m > < i t e m > < k e y > < s t r i n g > C � d i g o   d e   p r o y e c t o   B P I M < / s t r i n g > < / k e y > < v a l u e > < i n t > 9 < / i n t > < / v a l u e > < / i t e m > < i t e m > < k e y > < s t r i n g > A c t i v i d a d e s < / s t r i n g > < / k e y > < v a l u e > < i n t > 1 0 < / i n t > < / v a l u e > < / i t e m > < i t e m > < k e y > < s t r i n g > F e c h a   d e   I n i c i o < / s t r i n g > < / k e y > < v a l u e > < i n t > 1 1 < / i n t > < / v a l u e > < / i t e m > < i t e m > < k e y > < s t r i n g > F e c h a   d e   T e r m i n a c i � n < / s t r i n g > < / k e y > < v a l u e > < i n t > 1 2 < / i n t > < / v a l u e > < / i t e m > < i t e m > < k e y > < s t r i n g > %   d e   a v a n c e < / s t r i n g > < / k e y > < v a l u e > < i n t > 1 3 < / i n t > < / v a l u e > < / i t e m > < i t e m > < k e y > < s t r i n g > T o t a l < / s t r i n g > < / k e y > < v a l u e > < i n t > 1 4 < / i n t > < / v a l u e > < / i t e m > < i t e m > < k e y > < s t r i n g > T o t a l   E j e c u t a d o < / s t r i n g > < / k e y > < v a l u e > < i n t > 1 5 < / i n t > < / v a l u e > < / i t e m > < i t e m > < k e y > < s t r i n g > R e c u r s o s   p r o p i o s   2 0 2 2 < / s t r i n g > < / k e y > < v a l u e > < i n t > 1 6 < / i n t > < / v a l u e > < / i t e m > < i t e m > < k e y > < s t r i n g > S G P   E d u c a c i � n     2 0 2 2 < / s t r i n g > < / k e y > < v a l u e > < i n t > 1 7 < / i n t > < / v a l u e > < / i t e m > < i t e m > < k e y > < s t r i n g > S G P   S a l u d     2 0 2 2 < / s t r i n g > < / k e y > < v a l u e > < i n t > 1 8 < / i n t > < / v a l u e > < / i t e m > < i t e m > < k e y > < s t r i n g > S G P   A P S B     2 0 2 2 < / s t r i n g > < / k e y > < v a l u e > < i n t > 1 9 < / i n t > < / v a l u e > < / i t e m > < i t e m > < k e y > < s t r i n g > S G P   C u l t u r a     2 0 2 2 < / s t r i n g > < / k e y > < v a l u e > < i n t > 2 0 < / i n t > < / v a l u e > < / i t e m > < i t e m > < k e y > < s t r i n g > S G P   D e p o r t e     2 0 2 2 < / s t r i n g > < / k e y > < v a l u e > < i n t > 2 1 < / i n t > < / v a l u e > < / i t e m > < i t e m > < k e y > < s t r i n g > S G P   L i b r e   I n v e r s i � n     2 0 2 2 < / s t r i n g > < / k e y > < v a l u e > < i n t > 2 2 < / i n t > < / v a l u e > < / i t e m > < i t e m > < k e y > < s t r i n g > S G P   A l i m e n t a c i � n   E s c o l a r     2 0 2 2 < / s t r i n g > < / k e y > < v a l u e > < i n t > 2 3 < / i n t > < / v a l u e > < / i t e m > < i t e m > < k e y > < s t r i n g > S G P   M u n i c i p i o s   R � o   M a g d a l e n a     2 0 2 2 < / s t r i n g > < / k e y > < v a l u e > < i n t > 2 4 < / i n t > < / v a l u e > < / i t e m > < i t e m > < k e y > < s t r i n g > S G P   P r i m e r a   I n f a n c i a     2 0 2 2 < / s t r i n g > < / k e y > < v a l u e > < i n t > 2 5 < / i n t > < / v a l u e > < / i t e m > < i t e m > < k e y > < s t r i n g > R e g a l � a s     2 0 2 2 < / s t r i n g > < / k e y > < v a l u e > < i n t > 2 6 < / i n t > < / v a l u e > < / i t e m > < i t e m > < k e y > < s t r i n g > C o f i n a n c i a c i � n   D e p a r t a m e n t o     2 0 2 2 < / s t r i n g > < / k e y > < v a l u e > < i n t > 2 7 < / i n t > < / v a l u e > < / i t e m > < i t e m > < k e y > < s t r i n g > C o f i n a n c i a c i � n   N a c i � n     2 0 2 2 < / s t r i n g > < / k e y > < v a l u e > < i n t > 2 8 < / i n t > < / v a l u e > < / i t e m > < i t e m > < k e y > < s t r i n g > C r � d i t o     2 0 2 2 < / s t r i n g > < / k e y > < v a l u e > < i n t > 2 9 < / i n t > < / v a l u e > < / i t e m > < i t e m > < k e y > < s t r i n g > O t r o s     2 0 2 2 < / s t r i n g > < / k e y > < v a l u e > < i n t > 3 0 < / i n t > < / v a l u e > < / i t e m > < i t e m > < k e y > < s t r i n g > O b s e r v a c i o n e s 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 U n i f i c a r _ t a b l a s 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 U n i f i c a r _ t a b l a s 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 C o l u m n s \ N o .   I P < / K e y > < / D i a g r a m O b j e c t K e y > < D i a g r a m O b j e c t K e y > < K e y > C o l u m n s \ R E P O R T � < / K e y > < / D i a g r a m O b j e c t K e y > < D i a g r a m O b j e c t K e y > < K e y > C o l u m n s \ D e p e n d e n c i a < / K e y > < / D i a g r a m O b j e c t K e y > < D i a g r a m O b j e c t K e y > < K e y > C o l u m n s \ L � n e a   E s t r a t � g i c a < / K e y > < / D i a g r a m O b j e c t K e y > < D i a g r a m O b j e c t K e y > < K e y > C o l u m n s \ S e c t o r < / K e y > < / D i a g r a m O b j e c t K e y > < D i a g r a m O b j e c t K e y > < K e y > C o l u m n s \ P r o g r a m a < / K e y > < / D i a g r a m O b j e c t K e y > < D i a g r a m O b j e c t K e y > < K e y > C o l u m n s \ I n d i c a d o r   d e   P r o d u c t o < / K e y > < / D i a g r a m O b j e c t K e y > < D i a g r a m O b j e c t K e y > < K e y > C o l u m n s \ M e t a   d e   l a   v i g e n c i a < / K e y > < / D i a g r a m O b j e c t K e y > < D i a g r a m O b j e c t K e y > < K e y > C o l u m n s \ E j e c u c i � n   d e   l a   m e t a < / K e y > < / D i a g r a m O b j e c t K e y > < D i a g r a m O b j e c t K e y > < K e y > C o l u m n s \ P r o y e c t o < / K e y > < / D i a g r a m O b j e c t K e y > < D i a g r a m O b j e c t K e y > < K e y > C o l u m n s \ C � d i g o   d e   p r o y e c t o   B P I M < / K e y > < / D i a g r a m O b j e c t K e y > < D i a g r a m O b j e c t K e y > < K e y > C o l u m n s \ A c t i v i d a d e s < / K e y > < / D i a g r a m O b j e c t K e y > < D i a g r a m O b j e c t K e y > < K e y > C o l u m n s \ F e c h a   d e   I n i c i o < / K e y > < / D i a g r a m O b j e c t K e y > < D i a g r a m O b j e c t K e y > < K e y > C o l u m n s \ F e c h a   d e   T e r m i n a c i � n < / K e y > < / D i a g r a m O b j e c t K e y > < D i a g r a m O b j e c t K e y > < K e y > C o l u m n s \ %   d e   a v a n c e < / K e y > < / D i a g r a m O b j e c t K e y > < D i a g r a m O b j e c t K e y > < K e y > C o l u m n s \ T o t a l < / K e y > < / D i a g r a m O b j e c t K e y > < D i a g r a m O b j e c t K e y > < K e y > C o l u m n s \ T o t a l   E j e c u t a d o < / K e y > < / D i a g r a m O b j e c t K e y > < D i a g r a m O b j e c t K e y > < K e y > C o l u m n s \ R e c u r s o s   p r o p i o s   2 0 2 1 < / K e y > < / D i a g r a m O b j e c t K e y > < D i a g r a m O b j e c t K e y > < K e y > C o l u m n s \ S G P   E d u c a c i � n   2 0 2 1 < / K e y > < / D i a g r a m O b j e c t K e y > < D i a g r a m O b j e c t K e y > < K e y > C o l u m n s \ S G P   S a l u d   2 0 2 1 < / K e y > < / D i a g r a m O b j e c t K e y > < D i a g r a m O b j e c t K e y > < K e y > C o l u m n s \ S G P   A P S B   2 0 2 1 < / K e y > < / D i a g r a m O b j e c t K e y > < D i a g r a m O b j e c t K e y > < K e y > C o l u m n s \ S G P   C u l t u r a   2 0 2 1 < / K e y > < / D i a g r a m O b j e c t K e y > < D i a g r a m O b j e c t K e y > < K e y > C o l u m n s \ S G P   D e p o r t e     2 0 2 1 < / K e y > < / D i a g r a m O b j e c t K e y > < D i a g r a m O b j e c t K e y > < K e y > C o l u m n s \ S G P   L i b r e   I n v e r s i � n     2 0 2 1 < / K e y > < / D i a g r a m O b j e c t K e y > < D i a g r a m O b j e c t K e y > < K e y > C o l u m n s \ S G P   A l i m e n t a c i � n   E s c o l a r     2 0 2 1 < / K e y > < / D i a g r a m O b j e c t K e y > < D i a g r a m O b j e c t K e y > < K e y > C o l u m n s \ S G P   M u n i c i p i o s   R � o   M a g d a l e n a   2 0 2 1 < / K e y > < / D i a g r a m O b j e c t K e y > < D i a g r a m O b j e c t K e y > < K e y > C o l u m n s \ S G P   P r i m e r a   I n f a n c i a   2 0 2 1 < / K e y > < / D i a g r a m O b j e c t K e y > < D i a g r a m O b j e c t K e y > < K e y > C o l u m n s \ R e g a l � a s   2 0 2 1 < / K e y > < / D i a g r a m O b j e c t K e y > < D i a g r a m O b j e c t K e y > < K e y > C o l u m n s \ C o f i n a n c i a c i � n   D e p a r t a m e n t o   2 0 2 1 < / K e y > < / D i a g r a m O b j e c t K e y > < D i a g r a m O b j e c t K e y > < K e y > C o l u m n s \ C o f i n a n c i a c i � n   N a c i � n   2 0 2 1 < / K e y > < / D i a g r a m O b j e c t K e y > < D i a g r a m O b j e c t K e y > < K e y > C o l u m n s \ C r � d i t o   2 0 2 1 < / K e y > < / D i a g r a m O b j e c t K e y > < D i a g r a m O b j e c t K e y > < K e y > C o l u m n s \ O t r o s   2 0 2 1 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 T a g s \ T a b l e s \ & l t ; T a b l e s \ U n i f i c a r _ t a b l a s & g t ; < / K e y > < / D i a g r a m O b j e c t K e y > < D i a g r a m O b j e c t K e y > < K e y > T a b l e s \ U n i f i c a r _ t a b l a s < / K e y > < / D i a g r a m O b j e c t K e y > < D i a g r a m O b j e c t K e y > < K e y > T a b l e s \ U n i f i c a r _ t a b l a s \ C o l u m n s \ N o .   I P < / K e y > < / D i a g r a m O b j e c t K e y > < D i a g r a m O b j e c t K e y > < K e y > T a b l e s \ U n i f i c a r _ t a b l a s \ C o l u m n s \ R E P O R T � < / K e y > < / D i a g r a m O b j e c t K e y > < D i a g r a m O b j e c t K e y > < K e y > T a b l e s \ U n i f i c a r _ t a b l a s \ C o l u m n s \ D e p e n d e n c i a < / K e y > < / D i a g r a m O b j e c t K e y > < D i a g r a m O b j e c t K e y > < K e y > T a b l e s \ U n i f i c a r _ t a b l a s \ C o l u m n s \ L � n e a   E s t r a t � g i c a < / K e y > < / D i a g r a m O b j e c t K e y > < D i a g r a m O b j e c t K e y > < K e y > T a b l e s \ U n i f i c a r _ t a b l a s \ C o l u m n s \ S e c t o r < / K e y > < / D i a g r a m O b j e c t K e y > < D i a g r a m O b j e c t K e y > < K e y > T a b l e s \ U n i f i c a r _ t a b l a s \ C o l u m n s \ P r o g r a m a < / K e y > < / D i a g r a m O b j e c t K e y > < D i a g r a m O b j e c t K e y > < K e y > T a b l e s \ U n i f i c a r _ t a b l a s \ C o l u m n s \ I n d i c a d o r   d e   P r o d u c t o < / K e y > < / D i a g r a m O b j e c t K e y > < D i a g r a m O b j e c t K e y > < K e y > T a b l e s \ U n i f i c a r _ t a b l a s \ C o l u m n s \ M e t a   d e   l a   v i g e n c i a < / K e y > < / D i a g r a m O b j e c t K e y > < D i a g r a m O b j e c t K e y > < K e y > T a b l e s \ U n i f i c a r _ t a b l a s \ C o l u m n s \ E j e c u c i � n   d e   l a   m e t a < / K e y > < / D i a g r a m O b j e c t K e y > < D i a g r a m O b j e c t K e y > < K e y > T a b l e s \ U n i f i c a r _ t a b l a s \ C o l u m n s \ P r o y e c t o < / K e y > < / D i a g r a m O b j e c t K e y > < D i a g r a m O b j e c t K e y > < K e y > T a b l e s \ U n i f i c a r _ t a b l a s \ C o l u m n s \ C � d i g o   d e   p r o y e c t o   B P I M < / K e y > < / D i a g r a m O b j e c t K e y > < D i a g r a m O b j e c t K e y > < K e y > T a b l e s \ U n i f i c a r _ t a b l a s \ C o l u m n s \ A c t i v i d a d e s < / K e y > < / D i a g r a m O b j e c t K e y > < D i a g r a m O b j e c t K e y > < K e y > T a b l e s \ U n i f i c a r _ t a b l a s \ C o l u m n s \ F e c h a   d e   I n i c i o < / K e y > < / D i a g r a m O b j e c t K e y > < D i a g r a m O b j e c t K e y > < K e y > T a b l e s \ U n i f i c a r _ t a b l a s \ C o l u m n s \ F e c h a   d e   T e r m i n a c i � n < / K e y > < / D i a g r a m O b j e c t K e y > < D i a g r a m O b j e c t K e y > < K e y > T a b l e s \ U n i f i c a r _ t a b l a s \ C o l u m n s \ %   d e   a v a n c e < / K e y > < / D i a g r a m O b j e c t K e y > < D i a g r a m O b j e c t K e y > < K e y > T a b l e s \ U n i f i c a r _ t a b l a s \ C o l u m n s \ T o t a l < / K e y > < / D i a g r a m O b j e c t K e y > < D i a g r a m O b j e c t K e y > < K e y > T a b l e s \ U n i f i c a r _ t a b l a s \ C o l u m n s \ T o t a l   E j e c u t a d o < / K e y > < / D i a g r a m O b j e c t K e y > < D i a g r a m O b j e c t K e y > < K e y > T a b l e s \ U n i f i c a r _ t a b l a s \ C o l u m n s \ R e c u r s o s   p r o p i o s   2 0 2 1 < / K e y > < / D i a g r a m O b j e c t K e y > < D i a g r a m O b j e c t K e y > < K e y > T a b l e s \ U n i f i c a r _ t a b l a s \ C o l u m n s \ S G P   E d u c a c i � n   2 0 2 1 < / K e y > < / D i a g r a m O b j e c t K e y > < D i a g r a m O b j e c t K e y > < K e y > T a b l e s \ U n i f i c a r _ t a b l a s \ C o l u m n s \ S G P   S a l u d   2 0 2 1 < / K e y > < / D i a g r a m O b j e c t K e y > < D i a g r a m O b j e c t K e y > < K e y > T a b l e s \ U n i f i c a r _ t a b l a s \ C o l u m n s \ S G P   A P S B   2 0 2 1 < / K e y > < / D i a g r a m O b j e c t K e y > < D i a g r a m O b j e c t K e y > < K e y > T a b l e s \ U n i f i c a r _ t a b l a s \ C o l u m n s \ S G P   C u l t u r a   2 0 2 1 < / K e y > < / D i a g r a m O b j e c t K e y > < D i a g r a m O b j e c t K e y > < K e y > T a b l e s \ U n i f i c a r _ t a b l a s \ C o l u m n s \ S G P   D e p o r t e     2 0 2 1 < / K e y > < / D i a g r a m O b j e c t K e y > < D i a g r a m O b j e c t K e y > < K e y > T a b l e s \ U n i f i c a r _ t a b l a s \ C o l u m n s \ S G P   L i b r e   I n v e r s i � n     2 0 2 1 < / K e y > < / D i a g r a m O b j e c t K e y > < D i a g r a m O b j e c t K e y > < K e y > T a b l e s \ U n i f i c a r _ t a b l a s \ C o l u m n s \ S G P   A l i m e n t a c i � n   E s c o l a r     2 0 2 1 < / K e y > < / D i a g r a m O b j e c t K e y > < D i a g r a m O b j e c t K e y > < K e y > T a b l e s \ U n i f i c a r _ t a b l a s \ C o l u m n s \ S G P   M u n i c i p i o s   R � o   M a g d a l e n a   2 0 2 1 < / K e y > < / D i a g r a m O b j e c t K e y > < D i a g r a m O b j e c t K e y > < K e y > T a b l e s \ U n i f i c a r _ t a b l a s \ C o l u m n s \ S G P   P r i m e r a   I n f a n c i a   2 0 2 1 < / K e y > < / D i a g r a m O b j e c t K e y > < D i a g r a m O b j e c t K e y > < K e y > T a b l e s \ U n i f i c a r _ t a b l a s \ C o l u m n s \ R e g a l � a s   2 0 2 1 < / K e y > < / D i a g r a m O b j e c t K e y > < D i a g r a m O b j e c t K e y > < K e y > T a b l e s \ U n i f i c a r _ t a b l a s \ C o l u m n s \ C o f i n a n c i a c i � n   D e p a r t a m e n t o   2 0 2 1 < / K e y > < / D i a g r a m O b j e c t K e y > < D i a g r a m O b j e c t K e y > < K e y > T a b l e s \ U n i f i c a r _ t a b l a s \ C o l u m n s \ C o f i n a n c i a c i � n   N a c i � n   2 0 2 1 < / K e y > < / D i a g r a m O b j e c t K e y > < D i a g r a m O b j e c t K e y > < K e y > T a b l e s \ U n i f i c a r _ t a b l a s \ C o l u m n s \ C r � d i t o   2 0 2 1 < / K e y > < / D i a g r a m O b j e c t K e y > < D i a g r a m O b j e c t K e y > < K e y > T a b l e s \ U n i f i c a r _ t a b l a s \ C o l u m n s \ O t r o s   2 0 2 1 < / K e y > < / D i a g r a m O b j e c t K e y > < / A l l K e y s > < S e l e c t e d K e y s > < D i a g r a m O b j e c t K e y > < K e y > T a b l e s \ U n i f i c a r _ t a b l a s 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 T a g s \ T a b l e s \ & l t ; T a b l e s \ U n i f i c a r _ t a b l a s & g t ; 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 T a b l e s \ U n i f i c a r _ t a b l a s 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 T a b l e s \ U n i f i c a r _ t a b l a s \ C o l u m n s \ N o .   I P 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 T a b l e s \ U n i f i c a r _ t a b l a s \ C o l u m n s \ R E P O R T � 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 T a b l e s \ U n i f i c a r _ t a b l a s \ C o l u m n s \ D e p e n d e n c i a 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 T a b l e s \ U n i f i c a r _ t a b l a s \ C o l u m n s \ L � n e a   E s t r a t � g i c a 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 T a b l e s \ U n i f i c a r _ t a b l a s \ C o l u m n s \ S e c t o r 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 T a b l e s \ U n i f i c a r _ t a b l a s \ C o l u m n s \ P r o g r a m a 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 T a b l e s \ U n i f i c a r _ t a b l a s \ C o l u m n s \ I n d i c a d o r   d e   P r o d u c t o 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 T a b l e s \ U n i f i c a r _ t a b l a s \ C o l u m n s \ M e t a   d e   l a   v i g e n c i a 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 T a b l e s \ U n i f i c a r _ t a b l a s \ C o l u m n s \ E j e c u c i � n   d e   l a   m e t a 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 T a b l e s \ U n i f i c a r _ t a b l a s \ C o l u m n s \ P r o y e c t o 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 T a b l e s \ U n i f i c a r _ t a b l a s \ C o l u m n s \ C � d i g o   d e   p r o y e c t o   B P I M 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 T a b l e s \ U n i f i c a r _ t a b l a s \ C o l u m n s \ A c t i v i d a d e s 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 T a b l e s \ U n i f i c a r _ t a b l a s \ C o l u m n s \ F e c h a   d e   I n i c i o 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 T a b l e s \ U n i f i c a r _ t a b l a s \ C o l u m n s \ F e c h a   d e   T e r m i n a c i � n 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 T a b l e s \ U n i f i c a r _ t a b l a s \ C o l u m n s \ %   d e   a v a n c e 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 T a b l e s \ U n i f i c a r _ t a b l a s \ C o l u m n s \ T o t a l   E j e c u t a d o 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 T a b l e s \ U n i f i c a r _ t a b l a s \ C o l u m n s \ R e c u r s o s   p r o p i o s 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 E d u c a c i � n 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 S a l u d 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 A P S B 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 C u l t u r a 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 D e p o r t e 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 L i b r e   I n v e r s i � n 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 A l i m e n t a c i � n   E s c o l a r  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 M u n i c i p i o s   R � o   M a g d a l e n a 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 T a b l e s \ U n i f i c a r _ t a b l a s \ C o l u m n s \ S G P   P r i m e r a   I n f a n c i a 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 T a b l e s \ U n i f i c a r _ t a b l a s \ C o l u m n s \ R e g a l � a s 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 T a b l e s \ U n i f i c a r _ t a b l a s \ C o l u m n s \ C o f i n a n c i a c i � n   D e p a r t a m e n t o 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 T a b l e s \ U n i f i c a r _ t a b l a s \ C o l u m n s \ C o f i n a n c i a c i � n   N a c i � n 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 T a b l e s \ U n i f i c a r _ t a b l a s \ C o l u m n s \ C r � d i t o 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 T a b l e s \ U n i f i c a r _ t a b l a s \ C o l u m n s \ O t r o s 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 U n i f i c a r _ t a b l a s 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A M B I E N T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 2 0 2 1 < / s t r i n g > < / k e y > < v a l u e > < i n t > 1 7 2 < / i n t > < / v a l u e > < / i t e m > < i t e m > < k e y > < s t r i n g > S G P   E d u c a c i � n   2 0 2 1 < / s t r i n g > < / k e y > < v a l u e > < i n t > 1 5 6 < / i n t > < / v a l u e > < / i t e m > < i t e m > < k e y > < s t r i n g > S G P   S a l u d   2 0 2 1 < / s t r i n g > < / k e y > < v a l u e > < i n t > 1 2 8 < / i n t > < / v a l u e > < / i t e m > < i t e m > < k e y > < s t r i n g > S G P   A P S B   2 0 2 1 < / s t r i n g > < / k e y > < v a l u e > < i n t > 1 2 6 < / i n t > < / v a l u e > < / i t e m > < i t e m > < k e y > < s t r i n g > S G P   C u l t u r a   2 0 2 1 < / s t r i n g > < / k e y > < v a l u e > < i n t > 1 3 9 < / i n t > < / v a l u e > < / i t e m > < i t e m > < k e y > < s t r i n g > S G P   D e p o r t e     2 0 2 1 < / s t r i n g > < / k e y > < v a l u e > < i n t > 1 4 8 < / i n t > < / v a l u e > < / i t e m > < i t e m > < k e y > < s t r i n g > S G P   L i b r e   I n v e r s i � n     2 0 2 1 < / s t r i n g > < / k e y > < v a l u e > < i n t > 1 8 9 < / i n t > < / v a l u e > < / i t e m > < i t e m > < k e y > < s t r i n g > S G P   A l i m e n t a c i � n   E s c o l a r     2 0 2 1 < / s t r i n g > < / k e y > < v a l u e > < i n t > 2 2 6 < / i n t > < / v a l u e > < / i t e m > < i t e m > < k e y > < s t r i n g > S G P   M u n i c i p i o s   R � o   M a g d a l e n a   2 0 2 1 < / s t r i n g > < / k e y > < v a l u e > < i n t > 2 5 5 < / i n t > < / v a l u e > < / i t e m > < i t e m > < k e y > < s t r i n g > S G P   P r i m e r a   I n f a n c i a   2 0 2 1 < / s t r i n g > < / k e y > < v a l u e > < i n t > 1 9 5 < / i n t > < / v a l u e > < / i t e m > < i t e m > < k e y > < s t r i n g > R e g a l � a s   2 0 2 1 < / s t r i n g > < / k e y > < v a l u e > < i n t > 1 1 7 < / i n t > < / v a l u e > < / i t e m > < i t e m > < k e y > < s t r i n g > C o f i n a n c i a c i � n   D e p a r t a m e n t o   2 0 2 1 < / s t r i n g > < / k e y > < v a l u e > < i n t > 2 5 0 < / i n t > < / v a l u e > < / i t e m > < i t e m > < k e y > < s t r i n g > C o f i n a n c i a c i � n   N a c i � n   2 0 2 1 < / s t r i n g > < / k e y > < v a l u e > < i n t > 2 0 3 < / i n t > < / v a l u e > < / i t e m > < i t e m > < k e y > < s t r i n g > C r � d i t o   2 0 2 1 < / s t r i n g > < / k e y > < v a l u e > < i n t > 1 1 3 < / i n t > < / v a l u e > < / i t e m > < i t e m > < k e y > < s t r i n g > O t r o s   2 0 2 1 < / s t r i n g > < / k e y > < v a l u e > < i n t > 1 0 1 < / i n t > < / v a l u e > < / i t e m > < i t e m > < k e y > < s t r i n g > O b s e r v a c i o n e s < / s t r i n g > < / k e y > < v a l u e > < i n t > 1 2 7 < / i n t > < / v a l u e > < / i t e m > < i t e m > < k e y > < s t r i n g > R u b r o   P r e s u p u e s t a l < / s t r i n g > < / k e y > < v a l u e > < i n t > 1 5 7 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 D e p e n d e n c i a < / s t r i n g > < / k e y > < v a l u e > < i n t > 1 < / i n t > < / v a l u e > < / i t e m > < i t e m > < k e y > < s t r i n g > L � n e a   E s t r a t � g i c a < / s t r i n g > < / k e y > < v a l u e > < i n t > 2 < / i n t > < / v a l u e > < / i t e m > < i t e m > < k e y > < s t r i n g > S e c t o r < / s t r i n g > < / k e y > < v a l u e > < i n t > 3 < / i n t > < / v a l u e > < / i t e m > < i t e m > < k e y > < s t r i n g > P r o g r a m a < / s t r i n g > < / k e y > < v a l u e > < i n t > 4 < / i n t > < / v a l u e > < / i t e m > < i t e m > < k e y > < s t r i n g > I n d i c a d o r   d e   P r o d u c t o < / s t r i n g > < / k e y > < v a l u e > < i n t > 5 < / i n t > < / v a l u e > < / i t e m > < i t e m > < k e y > < s t r i n g > M e t a   d e   l a   v i g e n c i a < / s t r i n g > < / k e y > < v a l u e > < i n t > 6 < / i n t > < / v a l u e > < / i t e m > < i t e m > < k e y > < s t r i n g > E j e c u c i � n   d e   l a   m e t a < / s t r i n g > < / k e y > < v a l u e > < i n t > 7 < / i n t > < / v a l u e > < / i t e m > < i t e m > < k e y > < s t r i n g > P r o y e c t o < / s t r i n g > < / k e y > < v a l u e > < i n t > 8 < / i n t > < / v a l u e > < / i t e m > < i t e m > < k e y > < s t r i n g > C � d i g o   d e   p r o y e c t o   B P I M < / s t r i n g > < / k e y > < v a l u e > < i n t > 9 < / i n t > < / v a l u e > < / i t e m > < i t e m > < k e y > < s t r i n g > A c t i v i d a d e s < / s t r i n g > < / k e y > < v a l u e > < i n t > 1 0 < / i n t > < / v a l u e > < / i t e m > < i t e m > < k e y > < s t r i n g > F e c h a   d e   I n i c i o < / s t r i n g > < / k e y > < v a l u e > < i n t > 1 1 < / i n t > < / v a l u e > < / i t e m > < i t e m > < k e y > < s t r i n g > F e c h a   d e   T e r m i n a c i � n < / s t r i n g > < / k e y > < v a l u e > < i n t > 1 2 < / i n t > < / v a l u e > < / i t e m > < i t e m > < k e y > < s t r i n g > %   d e   a v a n c e < / s t r i n g > < / k e y > < v a l u e > < i n t > 1 3 < / i n t > < / v a l u e > < / i t e m > < i t e m > < k e y > < s t r i n g > T o t a l < / s t r i n g > < / k e y > < v a l u e > < i n t > 1 4 < / i n t > < / v a l u e > < / i t e m > < i t e m > < k e y > < s t r i n g > T o t a l   E j e c u t a d o < / s t r i n g > < / k e y > < v a l u e > < i n t > 1 5 < / i n t > < / v a l u e > < / i t e m > < i t e m > < k e y > < s t r i n g > R e c u r s o s   p r o p i o s   2 0 2 1 < / s t r i n g > < / k e y > < v a l u e > < i n t > 1 6 < / i n t > < / v a l u e > < / i t e m > < i t e m > < k e y > < s t r i n g > S G P   E d u c a c i � n   2 0 2 1 < / s t r i n g > < / k e y > < v a l u e > < i n t > 1 7 < / i n t > < / v a l u e > < / i t e m > < i t e m > < k e y > < s t r i n g > S G P   S a l u d   2 0 2 1 < / s t r i n g > < / k e y > < v a l u e > < i n t > 1 8 < / i n t > < / v a l u e > < / i t e m > < i t e m > < k e y > < s t r i n g > S G P   A P S B   2 0 2 1 < / s t r i n g > < / k e y > < v a l u e > < i n t > 1 9 < / i n t > < / v a l u e > < / i t e m > < i t e m > < k e y > < s t r i n g > S G P   C u l t u r a   2 0 2 1 < / s t r i n g > < / k e y > < v a l u e > < i n t > 2 0 < / i n t > < / v a l u e > < / i t e m > < i t e m > < k e y > < s t r i n g > S G P   D e p o r t e     2 0 2 1 < / s t r i n g > < / k e y > < v a l u e > < i n t > 2 1 < / i n t > < / v a l u e > < / i t e m > < i t e m > < k e y > < s t r i n g > S G P   L i b r e   I n v e r s i � n     2 0 2 1 < / s t r i n g > < / k e y > < v a l u e > < i n t > 2 2 < / i n t > < / v a l u e > < / i t e m > < i t e m > < k e y > < s t r i n g > S G P   A l i m e n t a c i � n   E s c o l a r     2 0 2 1 < / s t r i n g > < / k e y > < v a l u e > < i n t > 2 3 < / i n t > < / v a l u e > < / i t e m > < i t e m > < k e y > < s t r i n g > S G P   M u n i c i p i o s   R � o   M a g d a l e n a   2 0 2 1 < / s t r i n g > < / k e y > < v a l u e > < i n t > 2 4 < / i n t > < / v a l u e > < / i t e m > < i t e m > < k e y > < s t r i n g > S G P   P r i m e r a   I n f a n c i a   2 0 2 1 < / s t r i n g > < / k e y > < v a l u e > < i n t > 2 5 < / i n t > < / v a l u e > < / i t e m > < i t e m > < k e y > < s t r i n g > R e g a l � a s   2 0 2 1 < / s t r i n g > < / k e y > < v a l u e > < i n t > 2 6 < / i n t > < / v a l u e > < / i t e m > < i t e m > < k e y > < s t r i n g > C o f i n a n c i a c i � n   D e p a r t a m e n t o   2 0 2 1 < / s t r i n g > < / k e y > < v a l u e > < i n t > 2 7 < / i n t > < / v a l u e > < / i t e m > < i t e m > < k e y > < s t r i n g > C o f i n a n c i a c i � n   N a c i � n   2 0 2 1 < / s t r i n g > < / k e y > < v a l u e > < i n t > 2 8 < / i n t > < / v a l u e > < / i t e m > < i t e m > < k e y > < s t r i n g > C r � d i t o   2 0 2 1 < / s t r i n g > < / k e y > < v a l u e > < i n t > 2 9 < / i n t > < / v a l u e > < / i t e m > < i t e m > < k e y > < s t r i n g > O t r o s   2 0 2 1 < / s t r i n g > < / k e y > < v a l u e > < i n t > 3 0 < / i n t > < / v a l u e > < / i t e m > < i t e m > < k e y > < s t r i n g > O b s e r v a c i o n e s < / s t r i n g > < / k e y > < v a l u e > < i n t > 3 1 < / i n t > < / v a l u e > < / i t e m > < i t e m > < k e y > < s t r i n g > R u b r o   P r e s u p u e s t a l < / s t r i n g > < / k e y > < v a l u e > < i n t > 3 2 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 P L A N E A C I O N 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 P L A N E A C I O N 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 E D U C A C I � N 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 E D U C A C I � N 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 R E S U M E N 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 R E S U M E N 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  2 0 2 2 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 E D U C A C I � N 3 0 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 E D U C A C I � N 3 0 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 E D U C A C I O N 1 0 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 E D U C A C I O N 1 0 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 D e p o r t e 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 L i b r e   I n v e r s i � n 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 A l i m e n t a c i � n   E s c o l a r 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 C o l u m n s \ E _ O t r o s 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 S A L U D 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 S A L U D 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 C o l u m n s \ R u b r o   P r e s u p u e s t a l 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 U n i f i c a r _ t a b l a s 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 U n i f i c a r _ t a b l a s 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 C o l u m n s \ N o .  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 C o l u m n s \ D e p e n d e n c i a 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 C o l u m n s \ L � n e a   E s t r a t � g i c a 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 C o l u m n s \ I n d i c a d o r   d e   P r o d u c t o 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  d e   l a   v i g e n c i a 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 C o l u m n s \ E j e c u c i � n   d e   l a  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 C o l u m n s \ P r o y e c t o 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 C o l u m n s \ C � d i g o   d e   p r o y e c t o   B P I M 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 I n i c i o 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 d e   T e r m i n a c i � n 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 d e   a v a n c e 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 E j e c u t a d o 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 C o l u m n s \ R e c u r s o s   p r o p i o s 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 E d u c a c i � n 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 S a l u d 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 A P S B 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 C u l t u r a 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 D e p o r t e 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 L i b r e   I n v e r s i � n 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 A l i m e n t a c i � n   E s c o l a r  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 M u n i c i p i o s   R � o   M a g d a l e n a 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 C o l u m n s \ S G P   P r i m e r a   I n f a n c i a 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 C o l u m n s \ R e g a l � a s 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 D e p a r t a m e n t o 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 C o l u m n s \ C o f i n a n c i a c i � n   N a c i � n 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 C o l u m n s \ C r � d i t o 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 C o l u m n s \ O t r o s 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U n i f i c a r _ t a b l a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 N o .   I P < / s t r i n g > < / k e y > < v a l u e > < i n t > 7 3 < / i n t > < / v a l u e > < / i t e m > < i t e m > < k e y > < s t r i n g > R E P O R T � < / s t r i n g > < / k e y > < v a l u e > < i n t > 9 4 < / i n t > < / v a l u e > < / i t e m > < i t e m > < k e y > < s t r i n g > D e p e n d e n c i a < / s t r i n g > < / k e y > < v a l u e > < i n t > 1 1 8 < / i n t > < / v a l u e > < / i t e m > < i t e m > < k e y > < s t r i n g > L � n e a   E s t r a t � g i c a < / s t r i n g > < / k e y > < v a l u e > < i n t > 1 3 8 < / i n t > < / v a l u e > < / i t e m > < i t e m > < k e y > < s t r i n g > S e c t o r < / s t r i n g > < / k e y > < v a l u e > < i n t > 7 5 < / i n t > < / v a l u e > < / i t e m > < i t e m > < k e y > < s t r i n g > P r o g r a m a < / s t r i n g > < / k e y > < v a l u e > < i n t > 9 5 < / i n t > < / v a l u e > < / i t e m > < i t e m > < k e y > < s t r i n g > I n d i c a d o r   d e   P r o d u c t o < / s t r i n g > < / k e y > < v a l u e > < i n t > 1 7 2 < / i n t > < / v a l u e > < / i t e m > < i t e m > < k e y > < s t r i n g > M e t a   d e   l a   v i g e n c i a < / s t r i n g > < / k e y > < v a l u e > < i n t > 1 5 5 < / i n t > < / v a l u e > < / i t e m > < i t e m > < k e y > < s t r i n g > E j e c u c i � n   d e   l a   m e t a < / s t r i n g > < / k e y > < v a l u e > < i n t > 1 6 3 < / i n t > < / v a l u e > < / i t e m > < i t e m > < k e y > < s t r i n g > P r o y e c t o < / s t r i n g > < / k e y > < v a l u e > < i n t > 9 1 < / i n t > < / v a l u e > < / i t e m > < i t e m > < k e y > < s t r i n g > C � d i g o   d e   p r o y e c t o   B P I M < / s t r i n g > < / k e y > < v a l u e > < i n t > 1 9 1 < / i n t > < / v a l u e > < / i t e m > < i t e m > < k e y > < s t r i n g > A c t i v i d a d e s < / s t r i n g > < / k e y > < v a l u e > < i n t > 1 0 7 < / i n t > < / v a l u e > < / i t e m > < i t e m > < k e y > < s t r i n g > F e c h a   d e   I n i c i o < / s t r i n g > < / k e y > < v a l u e > < i n t > 1 2 8 < / i n t > < / v a l u e > < / i t e m > < i t e m > < k e y > < s t r i n g > F e c h a   d e   T e r m i n a c i � n < / s t r i n g > < / k e y > < v a l u e > < i n t > 1 7 0 < / i n t > < / v a l u e > < / i t e m > < i t e m > < k e y > < s t r i n g > %   d e   a v a n c e < / s t r i n g > < / k e y > < v a l u e > < i n t > 1 1 2 < / i n t > < / v a l u e > < / i t e m > < i t e m > < k e y > < s t r i n g > T o t a l < / s t r i n g > < / k e y > < v a l u e > < i n t > 6 6 < / i n t > < / v a l u e > < / i t e m > < i t e m > < k e y > < s t r i n g > T o t a l   E j e c u t a d o < / s t r i n g > < / k e y > < v a l u e > < i n t > 1 3 0 < / i n t > < / v a l u e > < / i t e m > < i t e m > < k e y > < s t r i n g > R e c u r s o s   p r o p i o s   2 0 2 1 < / s t r i n g > < / k e y > < v a l u e > < i n t > 1 7 2 < / i n t > < / v a l u e > < / i t e m > < i t e m > < k e y > < s t r i n g > S G P   E d u c a c i � n   2 0 2 1 < / s t r i n g > < / k e y > < v a l u e > < i n t > 1 5 6 < / i n t > < / v a l u e > < / i t e m > < i t e m > < k e y > < s t r i n g > S G P   S a l u d   2 0 2 1 < / s t r i n g > < / k e y > < v a l u e > < i n t > 1 2 8 < / i n t > < / v a l u e > < / i t e m > < i t e m > < k e y > < s t r i n g > S G P   A P S B   2 0 2 1 < / s t r i n g > < / k e y > < v a l u e > < i n t > 1 2 6 < / i n t > < / v a l u e > < / i t e m > < i t e m > < k e y > < s t r i n g > S G P   C u l t u r a   2 0 2 1 < / s t r i n g > < / k e y > < v a l u e > < i n t > 1 3 9 < / i n t > < / v a l u e > < / i t e m > < i t e m > < k e y > < s t r i n g > S G P   D e p o r t e     2 0 2 1 < / s t r i n g > < / k e y > < v a l u e > < i n t > 1 4 8 < / i n t > < / v a l u e > < / i t e m > < i t e m > < k e y > < s t r i n g > S G P   L i b r e   I n v e r s i � n     2 0 2 1 < / s t r i n g > < / k e y > < v a l u e > < i n t > 1 8 9 < / i n t > < / v a l u e > < / i t e m > < i t e m > < k e y > < s t r i n g > S G P   A l i m e n t a c i � n   E s c o l a r     2 0 2 1 < / s t r i n g > < / k e y > < v a l u e > < i n t > 2 2 6 < / i n t > < / v a l u e > < / i t e m > < i t e m > < k e y > < s t r i n g > S G P   M u n i c i p i o s   R � o   M a g d a l e n a   2 0 2 1 < / s t r i n g > < / k e y > < v a l u e > < i n t > 2 5 5 < / i n t > < / v a l u e > < / i t e m > < i t e m > < k e y > < s t r i n g > S G P   P r i m e r a   I n f a n c i a   2 0 2 1 < / s t r i n g > < / k e y > < v a l u e > < i n t > 1 9 5 < / i n t > < / v a l u e > < / i t e m > < i t e m > < k e y > < s t r i n g > R e g a l � a s   2 0 2 1 < / s t r i n g > < / k e y > < v a l u e > < i n t > 1 1 7 < / i n t > < / v a l u e > < / i t e m > < i t e m > < k e y > < s t r i n g > C o f i n a n c i a c i � n   D e p a r t a m e n t o   2 0 2 1 < / s t r i n g > < / k e y > < v a l u e > < i n t > 2 5 0 < / i n t > < / v a l u e > < / i t e m > < i t e m > < k e y > < s t r i n g > C o f i n a n c i a c i � n   N a c i � n   2 0 2 1 < / s t r i n g > < / k e y > < v a l u e > < i n t > 2 0 3 < / i n t > < / v a l u e > < / i t e m > < i t e m > < k e y > < s t r i n g > C r � d i t o   2 0 2 1 < / s t r i n g > < / k e y > < v a l u e > < i n t > 1 1 3 < / i n t > < / v a l u e > < / i t e m > < i t e m > < k e y > < s t r i n g > O t r o s   2 0 2 1 < / s t r i n g > < / k e y > < v a l u e > < i n t > 1 0 1 < / i n t > < / v a l u e > < / i t e m > < / C o l u m n W i d t h s > < C o l u m n D i s p l a y I n d e x > < i t e m > < k e y > < s t r i n g > N o .   I P < / s t r i n g > < / k e y > < v a l u e > < i n t > 0 < / i n t > < / v a l u e > < / i t e m > < i t e m > < k e y > < s t r i n g > R E P O R T � < / s t r i n g > < / k e y > < v a l u e > < i n t > 1 < / i n t > < / v a l u e > < / i t e m > < i t e m > < k e y > < s t r i n g > D e p e n d e n c i a < / s t r i n g > < / k e y > < v a l u e > < i n t > 2 < / i n t > < / v a l u e > < / i t e m > < i t e m > < k e y > < s t r i n g > L � n e a   E s t r a t � g i c a < / s t r i n g > < / k e y > < v a l u e > < i n t > 3 < / i n t > < / v a l u e > < / i t e m > < i t e m > < k e y > < s t r i n g > S e c t o r < / s t r i n g > < / k e y > < v a l u e > < i n t > 4 < / i n t > < / v a l u e > < / i t e m > < i t e m > < k e y > < s t r i n g > P r o g r a m a < / s t r i n g > < / k e y > < v a l u e > < i n t > 5 < / i n t > < / v a l u e > < / i t e m > < i t e m > < k e y > < s t r i n g > I n d i c a d o r   d e   P r o d u c t o < / s t r i n g > < / k e y > < v a l u e > < i n t > 6 < / i n t > < / v a l u e > < / i t e m > < i t e m > < k e y > < s t r i n g > M e t a   d e   l a   v i g e n c i a < / s t r i n g > < / k e y > < v a l u e > < i n t > 7 < / i n t > < / v a l u e > < / i t e m > < i t e m > < k e y > < s t r i n g > E j e c u c i � n   d e   l a   m e t a < / s t r i n g > < / k e y > < v a l u e > < i n t > 8 < / i n t > < / v a l u e > < / i t e m > < i t e m > < k e y > < s t r i n g > P r o y e c t o < / s t r i n g > < / k e y > < v a l u e > < i n t > 9 < / i n t > < / v a l u e > < / i t e m > < i t e m > < k e y > < s t r i n g > C � d i g o   d e   p r o y e c t o   B P I M < / s t r i n g > < / k e y > < v a l u e > < i n t > 1 0 < / i n t > < / v a l u e > < / i t e m > < i t e m > < k e y > < s t r i n g > A c t i v i d a d e s < / s t r i n g > < / k e y > < v a l u e > < i n t > 1 1 < / i n t > < / v a l u e > < / i t e m > < i t e m > < k e y > < s t r i n g > F e c h a   d e   I n i c i o < / s t r i n g > < / k e y > < v a l u e > < i n t > 1 2 < / i n t > < / v a l u e > < / i t e m > < i t e m > < k e y > < s t r i n g > F e c h a   d e   T e r m i n a c i � n < / s t r i n g > < / k e y > < v a l u e > < i n t > 1 3 < / i n t > < / v a l u e > < / i t e m > < i t e m > < k e y > < s t r i n g > %   d e   a v a n c e < / s t r i n g > < / k e y > < v a l u e > < i n t > 1 4 < / i n t > < / v a l u e > < / i t e m > < i t e m > < k e y > < s t r i n g > T o t a l < / s t r i n g > < / k e y > < v a l u e > < i n t > 1 5 < / i n t > < / v a l u e > < / i t e m > < i t e m > < k e y > < s t r i n g > T o t a l   E j e c u t a d o < / s t r i n g > < / k e y > < v a l u e > < i n t > 1 6 < / i n t > < / v a l u e > < / i t e m > < i t e m > < k e y > < s t r i n g > R e c u r s o s   p r o p i o s   2 0 2 1 < / s t r i n g > < / k e y > < v a l u e > < i n t > 1 7 < / i n t > < / v a l u e > < / i t e m > < i t e m > < k e y > < s t r i n g > S G P   E d u c a c i � n   2 0 2 1 < / s t r i n g > < / k e y > < v a l u e > < i n t > 1 8 < / i n t > < / v a l u e > < / i t e m > < i t e m > < k e y > < s t r i n g > S G P   S a l u d   2 0 2 1 < / s t r i n g > < / k e y > < v a l u e > < i n t > 1 9 < / i n t > < / v a l u e > < / i t e m > < i t e m > < k e y > < s t r i n g > S G P   A P S B   2 0 2 1 < / s t r i n g > < / k e y > < v a l u e > < i n t > 2 0 < / i n t > < / v a l u e > < / i t e m > < i t e m > < k e y > < s t r i n g > S G P   C u l t u r a   2 0 2 1 < / s t r i n g > < / k e y > < v a l u e > < i n t > 2 1 < / i n t > < / v a l u e > < / i t e m > < i t e m > < k e y > < s t r i n g > S G P   D e p o r t e     2 0 2 1 < / s t r i n g > < / k e y > < v a l u e > < i n t > 2 2 < / i n t > < / v a l u e > < / i t e m > < i t e m > < k e y > < s t r i n g > S G P   L i b r e   I n v e r s i � n     2 0 2 1 < / s t r i n g > < / k e y > < v a l u e > < i n t > 2 3 < / i n t > < / v a l u e > < / i t e m > < i t e m > < k e y > < s t r i n g > S G P   A l i m e n t a c i � n   E s c o l a r     2 0 2 1 < / s t r i n g > < / k e y > < v a l u e > < i n t > 2 4 < / i n t > < / v a l u e > < / i t e m > < i t e m > < k e y > < s t r i n g > S G P   M u n i c i p i o s   R � o   M a g d a l e n a   2 0 2 1 < / s t r i n g > < / k e y > < v a l u e > < i n t > 2 5 < / i n t > < / v a l u e > < / i t e m > < i t e m > < k e y > < s t r i n g > S G P   P r i m e r a   I n f a n c i a   2 0 2 1 < / s t r i n g > < / k e y > < v a l u e > < i n t > 2 6 < / i n t > < / v a l u e > < / i t e m > < i t e m > < k e y > < s t r i n g > R e g a l � a s   2 0 2 1 < / s t r i n g > < / k e y > < v a l u e > < i n t > 2 7 < / i n t > < / v a l u e > < / i t e m > < i t e m > < k e y > < s t r i n g > C o f i n a n c i a c i � n   D e p a r t a m e n t o   2 0 2 1 < / s t r i n g > < / k e y > < v a l u e > < i n t > 2 8 < / i n t > < / v a l u e > < / i t e m > < i t e m > < k e y > < s t r i n g > C o f i n a n c i a c i � n   N a c i � n   2 0 2 1 < / s t r i n g > < / k e y > < v a l u e > < i n t > 2 9 < / i n t > < / v a l u e > < / i t e m > < i t e m > < k e y > < s t r i n g > C r � d i t o   2 0 2 1 < / s t r i n g > < / k e y > < v a l u e > < i n t > 3 0 < / i n t > < / v a l u e > < / i t e m > < i t e m > < k e y > < s t r i n g > O t r o s   2 0 2 1 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 2 0 2 2 - 0 4 - 2 7 T 1 8 : 1 4 : 5 4 . 8 2 7 4 1 0 5 - 0 5 : 0 0 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8 7 8 d 8 f 0 c - 1 e 3 b - 4 d 6 8 - a a 1 d - d d a 2 0 e 5 2 f f d 8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EB04249F-6E46-48B8-BE3F-FDEBF26E4BDA}">
  <ds:schemaRefs/>
</ds:datastoreItem>
</file>

<file path=customXml/itemProps10.xml><?xml version="1.0" encoding="utf-8"?>
<ds:datastoreItem xmlns:ds="http://schemas.openxmlformats.org/officeDocument/2006/customXml" ds:itemID="{B990FB38-DF00-4C0C-A559-8974A542AE94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3FF42D73-984F-4AA1-B00C-71CAD7DC315F}">
  <ds:schemaRefs/>
</ds:datastoreItem>
</file>

<file path=customXml/itemProps12.xml><?xml version="1.0" encoding="utf-8"?>
<ds:datastoreItem xmlns:ds="http://schemas.openxmlformats.org/officeDocument/2006/customXml" ds:itemID="{52DA9B30-E720-4B60-BA50-931283B9357A}">
  <ds:schemaRefs/>
</ds:datastoreItem>
</file>

<file path=customXml/itemProps13.xml><?xml version="1.0" encoding="utf-8"?>
<ds:datastoreItem xmlns:ds="http://schemas.openxmlformats.org/officeDocument/2006/customXml" ds:itemID="{68A00F41-9EC5-415A-BC52-BF362F80BFEF}">
  <ds:schemaRefs/>
</ds:datastoreItem>
</file>

<file path=customXml/itemProps14.xml><?xml version="1.0" encoding="utf-8"?>
<ds:datastoreItem xmlns:ds="http://schemas.openxmlformats.org/officeDocument/2006/customXml" ds:itemID="{01088B64-5928-4AE9-A95A-F0C494460E65}">
  <ds:schemaRefs/>
</ds:datastoreItem>
</file>

<file path=customXml/itemProps15.xml><?xml version="1.0" encoding="utf-8"?>
<ds:datastoreItem xmlns:ds="http://schemas.openxmlformats.org/officeDocument/2006/customXml" ds:itemID="{36261CA7-0522-4F98-B428-11E5BD9EC402}">
  <ds:schemaRefs/>
</ds:datastoreItem>
</file>

<file path=customXml/itemProps16.xml><?xml version="1.0" encoding="utf-8"?>
<ds:datastoreItem xmlns:ds="http://schemas.openxmlformats.org/officeDocument/2006/customXml" ds:itemID="{897EDC6D-52DB-4964-8EEF-0C9F9E6E6CD6}">
  <ds:schemaRefs/>
</ds:datastoreItem>
</file>

<file path=customXml/itemProps17.xml><?xml version="1.0" encoding="utf-8"?>
<ds:datastoreItem xmlns:ds="http://schemas.openxmlformats.org/officeDocument/2006/customXml" ds:itemID="{8052BB38-F04B-45DF-973E-30F02B73A261}">
  <ds:schemaRefs/>
</ds:datastoreItem>
</file>

<file path=customXml/itemProps18.xml><?xml version="1.0" encoding="utf-8"?>
<ds:datastoreItem xmlns:ds="http://schemas.openxmlformats.org/officeDocument/2006/customXml" ds:itemID="{EFD01133-20D0-46C0-89E0-09117F9F8DBE}">
  <ds:schemaRefs/>
</ds:datastoreItem>
</file>

<file path=customXml/itemProps19.xml><?xml version="1.0" encoding="utf-8"?>
<ds:datastoreItem xmlns:ds="http://schemas.openxmlformats.org/officeDocument/2006/customXml" ds:itemID="{DA44E667-D233-4011-9676-5BB068A0EA43}">
  <ds:schemaRefs/>
</ds:datastoreItem>
</file>

<file path=customXml/itemProps2.xml><?xml version="1.0" encoding="utf-8"?>
<ds:datastoreItem xmlns:ds="http://schemas.openxmlformats.org/officeDocument/2006/customXml" ds:itemID="{DB774DA6-72CC-4EA9-AF3D-D7BE2DC1D970}">
  <ds:schemaRefs/>
</ds:datastoreItem>
</file>

<file path=customXml/itemProps20.xml><?xml version="1.0" encoding="utf-8"?>
<ds:datastoreItem xmlns:ds="http://schemas.openxmlformats.org/officeDocument/2006/customXml" ds:itemID="{B609B07C-3772-45F9-954C-DFBAFCF11EB0}">
  <ds:schemaRefs/>
</ds:datastoreItem>
</file>

<file path=customXml/itemProps3.xml><?xml version="1.0" encoding="utf-8"?>
<ds:datastoreItem xmlns:ds="http://schemas.openxmlformats.org/officeDocument/2006/customXml" ds:itemID="{ED42546D-8969-4AFD-82A5-B9AE95A3CA2C}">
  <ds:schemaRefs/>
</ds:datastoreItem>
</file>

<file path=customXml/itemProps4.xml><?xml version="1.0" encoding="utf-8"?>
<ds:datastoreItem xmlns:ds="http://schemas.openxmlformats.org/officeDocument/2006/customXml" ds:itemID="{9A515516-822C-432D-ADC8-5D0E5B2479DC}">
  <ds:schemaRefs/>
</ds:datastoreItem>
</file>

<file path=customXml/itemProps5.xml><?xml version="1.0" encoding="utf-8"?>
<ds:datastoreItem xmlns:ds="http://schemas.openxmlformats.org/officeDocument/2006/customXml" ds:itemID="{51EEBD9A-20DF-41AA-A397-1F4675320C30}">
  <ds:schemaRefs/>
</ds:datastoreItem>
</file>

<file path=customXml/itemProps6.xml><?xml version="1.0" encoding="utf-8"?>
<ds:datastoreItem xmlns:ds="http://schemas.openxmlformats.org/officeDocument/2006/customXml" ds:itemID="{3F5908BF-CADD-45BC-B02C-135A2E1A87AF}">
  <ds:schemaRefs/>
</ds:datastoreItem>
</file>

<file path=customXml/itemProps7.xml><?xml version="1.0" encoding="utf-8"?>
<ds:datastoreItem xmlns:ds="http://schemas.openxmlformats.org/officeDocument/2006/customXml" ds:itemID="{73EBB009-05DC-4556-9F83-E7EA1B210606}">
  <ds:schemaRefs/>
</ds:datastoreItem>
</file>

<file path=customXml/itemProps8.xml><?xml version="1.0" encoding="utf-8"?>
<ds:datastoreItem xmlns:ds="http://schemas.openxmlformats.org/officeDocument/2006/customXml" ds:itemID="{0A6755B0-AA0E-4EE4-A88B-004D03CC0EBF}">
  <ds:schemaRefs/>
</ds:datastoreItem>
</file>

<file path=customXml/itemProps9.xml><?xml version="1.0" encoding="utf-8"?>
<ds:datastoreItem xmlns:ds="http://schemas.openxmlformats.org/officeDocument/2006/customXml" ds:itemID="{FA5A9B09-6246-405A-8710-7CDC202622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</vt:lpstr>
      <vt:lpstr>Beneficiarios</vt:lpstr>
      <vt:lpstr>PI24-27</vt:lpstr>
      <vt:lpstr>Dependecias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LINA VANESSA SANABRIA</cp:lastModifiedBy>
  <cp:lastPrinted>2022-04-27T22:36:15Z</cp:lastPrinted>
  <dcterms:created xsi:type="dcterms:W3CDTF">2022-01-15T14:29:02Z</dcterms:created>
  <dcterms:modified xsi:type="dcterms:W3CDTF">2026-02-06T21:39:32Z</dcterms:modified>
</cp:coreProperties>
</file>