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quin_herazo\Desktop\"/>
    </mc:Choice>
  </mc:AlternateContent>
  <bookViews>
    <workbookView xWindow="0" yWindow="0" windowWidth="24000" windowHeight="9435"/>
  </bookViews>
  <sheets>
    <sheet name="EJEGAS 2025" sheetId="1" r:id="rId1"/>
    <sheet name="EJEING 2025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72" i="2"/>
  <c r="I74" i="2"/>
  <c r="I73" i="2"/>
  <c r="I82" i="2"/>
  <c r="I81" i="2"/>
  <c r="I80" i="2"/>
  <c r="I79" i="2"/>
  <c r="I78" i="2"/>
  <c r="I77" i="2"/>
  <c r="I76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6" i="2"/>
  <c r="K74" i="1"/>
  <c r="K73" i="1"/>
  <c r="K72" i="1"/>
  <c r="K71" i="1"/>
  <c r="K68" i="1"/>
  <c r="K67" i="1"/>
  <c r="K63" i="1"/>
  <c r="K62" i="1"/>
  <c r="K61" i="1"/>
  <c r="K60" i="1"/>
  <c r="K59" i="1"/>
  <c r="K57" i="1"/>
  <c r="K56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0" i="1"/>
  <c r="K39" i="1"/>
  <c r="K38" i="1"/>
  <c r="K37" i="1"/>
  <c r="K36" i="1"/>
  <c r="K34" i="1"/>
  <c r="K33" i="1"/>
  <c r="K31" i="1"/>
  <c r="K30" i="1"/>
  <c r="K29" i="1"/>
  <c r="K28" i="1"/>
  <c r="K27" i="1"/>
  <c r="K26" i="1"/>
  <c r="K25" i="1"/>
  <c r="K24" i="1"/>
  <c r="K22" i="1"/>
  <c r="K21" i="1"/>
  <c r="K20" i="1"/>
  <c r="K18" i="1"/>
  <c r="K17" i="1"/>
  <c r="K16" i="1"/>
  <c r="K15" i="1"/>
  <c r="K14" i="1"/>
  <c r="K13" i="1"/>
  <c r="K12" i="1"/>
  <c r="K11" i="1"/>
  <c r="K9" i="1"/>
  <c r="K8" i="1"/>
  <c r="K7" i="1"/>
  <c r="D73" i="1" l="1"/>
  <c r="E71" i="1"/>
  <c r="D20" i="1"/>
  <c r="E18" i="1"/>
  <c r="E49" i="1"/>
  <c r="E48" i="1"/>
  <c r="E7" i="1"/>
  <c r="K35" i="1" l="1"/>
  <c r="E63" i="1"/>
  <c r="E62" i="1"/>
  <c r="J75" i="1" l="1"/>
  <c r="I75" i="1"/>
  <c r="J10" i="1"/>
  <c r="H5" i="2" l="1"/>
  <c r="K58" i="1" l="1"/>
  <c r="K55" i="1"/>
  <c r="K41" i="1"/>
  <c r="K32" i="1"/>
  <c r="K23" i="1"/>
  <c r="K19" i="1"/>
  <c r="K10" i="1"/>
  <c r="K6" i="1"/>
  <c r="K75" i="1"/>
  <c r="H21" i="2" l="1"/>
  <c r="H76" i="2"/>
  <c r="H9" i="2"/>
  <c r="H79" i="2"/>
  <c r="H75" i="2" l="1"/>
  <c r="H83" i="2" s="1"/>
  <c r="H42" i="2"/>
  <c r="H70" i="2"/>
  <c r="H27" i="2"/>
  <c r="H7" i="2" l="1"/>
  <c r="H72" i="2" s="1"/>
  <c r="H84" i="2" s="1"/>
  <c r="G74" i="1"/>
  <c r="G73" i="1"/>
  <c r="G72" i="1"/>
  <c r="G71" i="1"/>
  <c r="G63" i="1"/>
  <c r="G62" i="1"/>
  <c r="G21" i="1"/>
  <c r="E75" i="1"/>
  <c r="D75" i="1"/>
  <c r="E58" i="1"/>
  <c r="D58" i="1"/>
  <c r="E55" i="1"/>
  <c r="D55" i="1"/>
  <c r="E41" i="1"/>
  <c r="D41" i="1"/>
  <c r="E35" i="1"/>
  <c r="D35" i="1"/>
  <c r="E32" i="1"/>
  <c r="D32" i="1"/>
  <c r="E23" i="1"/>
  <c r="D23" i="1"/>
  <c r="E19" i="1"/>
  <c r="D19" i="1"/>
  <c r="E10" i="1"/>
  <c r="D10" i="1"/>
  <c r="E6" i="1"/>
  <c r="D6" i="1"/>
  <c r="J58" i="1"/>
  <c r="J55" i="1"/>
  <c r="J41" i="1"/>
  <c r="J35" i="1"/>
  <c r="J32" i="1"/>
  <c r="J23" i="1"/>
  <c r="J19" i="1"/>
  <c r="J6" i="1"/>
  <c r="E64" i="1" l="1"/>
  <c r="E76" i="1" s="1"/>
  <c r="D64" i="1"/>
  <c r="D76" i="1" s="1"/>
  <c r="J64" i="1"/>
  <c r="J76" i="1" s="1"/>
  <c r="I58" i="1"/>
  <c r="I55" i="1"/>
  <c r="I41" i="1"/>
  <c r="I35" i="1"/>
  <c r="I32" i="1"/>
  <c r="I23" i="1"/>
  <c r="I19" i="1"/>
  <c r="I10" i="1"/>
  <c r="I6" i="1"/>
  <c r="I64" i="1" l="1"/>
  <c r="I76" i="1" s="1"/>
  <c r="G5" i="2"/>
  <c r="G21" i="2"/>
  <c r="G76" i="2"/>
  <c r="G79" i="2" l="1"/>
  <c r="G42" i="2"/>
  <c r="I75" i="2" l="1"/>
  <c r="I83" i="2" s="1"/>
  <c r="G75" i="2"/>
  <c r="G83" i="2" s="1"/>
  <c r="G70" i="2"/>
  <c r="G7" i="2" s="1"/>
  <c r="G72" i="2" s="1"/>
  <c r="G84" i="2" s="1"/>
  <c r="F21" i="2"/>
  <c r="F42" i="2" l="1"/>
  <c r="F83" i="2" l="1"/>
  <c r="E83" i="2"/>
  <c r="D83" i="2"/>
  <c r="F75" i="2"/>
  <c r="E7" i="2"/>
  <c r="E72" i="2" s="1"/>
  <c r="D7" i="2"/>
  <c r="D72" i="2" s="1"/>
  <c r="F5" i="2"/>
  <c r="D84" i="2" l="1"/>
  <c r="E84" i="2"/>
  <c r="F70" i="2"/>
  <c r="I7" i="2" l="1"/>
  <c r="I84" i="2" s="1"/>
  <c r="F7" i="2"/>
  <c r="F72" i="2" s="1"/>
  <c r="F84" i="2" s="1"/>
  <c r="C75" i="2"/>
  <c r="C83" i="2" s="1"/>
  <c r="C7" i="2"/>
  <c r="C5" i="2"/>
  <c r="C72" i="2" l="1"/>
  <c r="C84" i="2" s="1"/>
  <c r="H75" i="1"/>
  <c r="C75" i="1" l="1"/>
  <c r="C58" i="1"/>
  <c r="C55" i="1"/>
  <c r="C42" i="1"/>
  <c r="C41" i="1"/>
  <c r="C35" i="1"/>
  <c r="C32" i="1"/>
  <c r="C23" i="1"/>
  <c r="C19" i="1"/>
  <c r="C10" i="1"/>
  <c r="C6" i="1"/>
  <c r="C64" i="1" l="1"/>
  <c r="C76" i="1" s="1"/>
  <c r="G61" i="1" l="1"/>
  <c r="G60" i="1"/>
  <c r="G59" i="1"/>
  <c r="G58" i="1" s="1"/>
  <c r="H58" i="1"/>
  <c r="G57" i="1"/>
  <c r="G56" i="1"/>
  <c r="H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H41" i="1"/>
  <c r="G40" i="1"/>
  <c r="G39" i="1"/>
  <c r="G38" i="1"/>
  <c r="G37" i="1"/>
  <c r="G36" i="1"/>
  <c r="H35" i="1"/>
  <c r="K64" i="1" s="1"/>
  <c r="K76" i="1" s="1"/>
  <c r="G34" i="1"/>
  <c r="G33" i="1"/>
  <c r="G32" i="1" s="1"/>
  <c r="H32" i="1"/>
  <c r="G31" i="1"/>
  <c r="G30" i="1"/>
  <c r="G29" i="1"/>
  <c r="G28" i="1"/>
  <c r="G27" i="1"/>
  <c r="G26" i="1"/>
  <c r="G25" i="1"/>
  <c r="G24" i="1"/>
  <c r="H23" i="1"/>
  <c r="G22" i="1"/>
  <c r="G20" i="1"/>
  <c r="H19" i="1"/>
  <c r="G18" i="1"/>
  <c r="G17" i="1"/>
  <c r="G16" i="1"/>
  <c r="G15" i="1"/>
  <c r="G14" i="1"/>
  <c r="G13" i="1"/>
  <c r="G12" i="1"/>
  <c r="G11" i="1"/>
  <c r="H10" i="1"/>
  <c r="G9" i="1"/>
  <c r="G8" i="1"/>
  <c r="G7" i="1"/>
  <c r="H6" i="1"/>
  <c r="G75" i="1" l="1"/>
  <c r="G55" i="1"/>
  <c r="G35" i="1"/>
  <c r="H64" i="1"/>
  <c r="H76" i="1" s="1"/>
  <c r="G10" i="1"/>
  <c r="G23" i="1"/>
  <c r="G41" i="1"/>
  <c r="G6" i="1"/>
  <c r="G19" i="1"/>
  <c r="G64" i="1" l="1"/>
  <c r="G76" i="1" s="1"/>
</calcChain>
</file>

<file path=xl/sharedStrings.xml><?xml version="1.0" encoding="utf-8"?>
<sst xmlns="http://schemas.openxmlformats.org/spreadsheetml/2006/main" count="321" uniqueCount="319">
  <si>
    <t>CODIGO CCPET</t>
  </si>
  <si>
    <t xml:space="preserve">CONCEPTO </t>
  </si>
  <si>
    <t>TRASLADOS PRESUPUETALES</t>
  </si>
  <si>
    <t>ADICION</t>
  </si>
  <si>
    <t>COMPROMETIDO ENERO</t>
  </si>
  <si>
    <t>CREDITOS</t>
  </si>
  <si>
    <t>CONTRACREDITOS</t>
  </si>
  <si>
    <t>2.1</t>
  </si>
  <si>
    <t>GASTOS DE FUNCIONAMIENTO</t>
  </si>
  <si>
    <t>2.1.1</t>
  </si>
  <si>
    <t>GASTOS DE PERSONAL</t>
  </si>
  <si>
    <t>2.1.1.01.01.001.01</t>
  </si>
  <si>
    <t>SUELDO BASICO</t>
  </si>
  <si>
    <t>2.1.1.01.01.001.06</t>
  </si>
  <si>
    <t>PRIMA DE SERVICIOS</t>
  </si>
  <si>
    <t>2.1.1.01.01.001.07</t>
  </si>
  <si>
    <t xml:space="preserve">BONIFICACION POR SERVICIOS PRESTADOS </t>
  </si>
  <si>
    <t>2.1.1.01.01.001.08</t>
  </si>
  <si>
    <t>PRESTACIONES SOCIALES</t>
  </si>
  <si>
    <t>2.1.1.01.01.001.08.01</t>
  </si>
  <si>
    <t>PRIMA DE NAVIDAD</t>
  </si>
  <si>
    <t>2.1.1.01.01.001.08.02</t>
  </si>
  <si>
    <t>PRIMA DE VACACIONES</t>
  </si>
  <si>
    <t>2.1.1.01.03.001.02</t>
  </si>
  <si>
    <t>INDEMNIZACION POR VACACIONES</t>
  </si>
  <si>
    <t>2.1.1.01.01.001.04</t>
  </si>
  <si>
    <t>SUBSIDIO DE ALIMENTACION</t>
  </si>
  <si>
    <t>2.1.1.01.03.001.03</t>
  </si>
  <si>
    <t>BONIFICACION ESPECIAL POR RECREACION</t>
  </si>
  <si>
    <t>2.1.1.01.01.001.05</t>
  </si>
  <si>
    <t>AUXILIO DE TRANSPORTE</t>
  </si>
  <si>
    <t>2.1.1.01.03.029</t>
  </si>
  <si>
    <t>BONIFICACION POR SEGURO DE VIDA COLECTIVO</t>
  </si>
  <si>
    <t>2.1.1.01.01.001.02</t>
  </si>
  <si>
    <t>HORAS EXTRAS, DOMINICALES,FESTIVOS, RECARGOS</t>
  </si>
  <si>
    <t>2.1.1.02</t>
  </si>
  <si>
    <t>SERVICIOS PERSONALES INDIRECTOS</t>
  </si>
  <si>
    <t>2.1.1.01.01.002</t>
  </si>
  <si>
    <t>REMUNERACION POR SERVICIOS TECNICOS Y PROFESIONALES</t>
  </si>
  <si>
    <t>2.1.1.02.01.001.01</t>
  </si>
  <si>
    <t>PERSONAL TEMPORAL Y SUPERNUMERARIO SUELDO BASICO</t>
  </si>
  <si>
    <t>2.1.1.02.01.001.03</t>
  </si>
  <si>
    <t>GASTOS DE REPRESENTACIÓN (OTROS GASTOS POR SERVICIOS PERSONALES)</t>
  </si>
  <si>
    <t>2.1.1.02.02</t>
  </si>
  <si>
    <t>CONTRIBUCIONES INHERENTES A LA NOMINA SECTOR PRIVADO</t>
  </si>
  <si>
    <t>2.1.1.02.02.001</t>
  </si>
  <si>
    <t>APORTES A LA SEGURIDAD SOCIAL EN PENSION</t>
  </si>
  <si>
    <t>2.1.1.02.02.002</t>
  </si>
  <si>
    <t>APORTES A LA SEGURIDAD SOCIAL EN SALUD</t>
  </si>
  <si>
    <t>2.1.1.02.02.005</t>
  </si>
  <si>
    <t>APORTES GENERALES AL SISTEMA DE RIESGOS LABORALES</t>
  </si>
  <si>
    <t>2.1.1.02.02.004</t>
  </si>
  <si>
    <t>CAJA DECOMPENSACIÒN FAMILIAR (4%)</t>
  </si>
  <si>
    <t>2.1.1.02.02.006</t>
  </si>
  <si>
    <t>APORTES AL INST. COL. BIENESTAR FAMILIAR (3%)</t>
  </si>
  <si>
    <t>2.1.1.02.02.007</t>
  </si>
  <si>
    <t>APORTES AL SENA (2%)</t>
  </si>
  <si>
    <t>2.1.1.02.02.008</t>
  </si>
  <si>
    <t>APORTES A LA ESCUELA SUP. DE ADMON. PUBLICA</t>
  </si>
  <si>
    <t>2.1.1.02.02.009</t>
  </si>
  <si>
    <t>APORTES A ESC. IND. E INST. TEC. DTAL. DIST. Y M/PALES</t>
  </si>
  <si>
    <t>2.1.1.01.02.003</t>
  </si>
  <si>
    <t xml:space="preserve">Aportes de cesantías </t>
  </si>
  <si>
    <t>2.1.1.01.02.003.01</t>
  </si>
  <si>
    <t>2.1.1.01.02.003.02</t>
  </si>
  <si>
    <t>INTERESES DE CESANTIAS</t>
  </si>
  <si>
    <t>2.1.2.01</t>
  </si>
  <si>
    <t>ADQUISICIÒN DE BIENES</t>
  </si>
  <si>
    <t>COMPRA DE EQUIPOS</t>
  </si>
  <si>
    <t xml:space="preserve">MATERIALES Y SUMINISTROS </t>
  </si>
  <si>
    <t>2.1.2.02.01.003</t>
  </si>
  <si>
    <t>IMPRESOS Y PUBLICACIONES</t>
  </si>
  <si>
    <t>GASTOS IMPREVISTOS</t>
  </si>
  <si>
    <t>2.3.2.02.01.003</t>
  </si>
  <si>
    <t>LEY 769 ART 160 (COMBUSTIBLE-EQUIPOS-DOTACION PROY SEG VIAL)</t>
  </si>
  <si>
    <t>2.1.2.02</t>
  </si>
  <si>
    <t>ADQUISICIÒN DE SERVICIOS</t>
  </si>
  <si>
    <t>2.1.2.01.01.003.07.01</t>
  </si>
  <si>
    <t xml:space="preserve">MANTENIMIENTO </t>
  </si>
  <si>
    <t>SEGUROS</t>
  </si>
  <si>
    <t>2.1.2.02.01.001</t>
  </si>
  <si>
    <t>SERVICIOS PUBLICOS</t>
  </si>
  <si>
    <t>2.1.2.02.02.010</t>
  </si>
  <si>
    <t>VIATICOS DE LOS FUNCIONARIOS EN COMISION</t>
  </si>
  <si>
    <t xml:space="preserve">ARRENDAMIENTO DE BIENES E INMUEBLES </t>
  </si>
  <si>
    <t>2.3.8</t>
  </si>
  <si>
    <t>IMPUESTOS, TASAS, MULTAS Y REVISIONES</t>
  </si>
  <si>
    <t>GASTOS FINANCIEROS</t>
  </si>
  <si>
    <t>2.1.2.02.02.008</t>
  </si>
  <si>
    <t>SERVICIOS PRESTADOS A LAS EMPRESAS Y SERVICIOS DE PRODUCCION (PROCESO DE SELECCIÓN CONCURSO DE MERITO)</t>
  </si>
  <si>
    <t xml:space="preserve">SISTEMA DE GESTION EN SEGURIDAD Y SALUD EN EL TRABAJO </t>
  </si>
  <si>
    <t>2.1.2.02.02.009</t>
  </si>
  <si>
    <t xml:space="preserve"> PLAN DE MANEJO AMBIENTAL Y MODELO INTEGRADO DE PLANEACION Y GESTION</t>
  </si>
  <si>
    <t>OTROS GASTOS GENERALES (GASTOS IMPREVISTOS)</t>
  </si>
  <si>
    <t>SERVICIOS DE ENERGIA RED SEMAFORIZACION</t>
  </si>
  <si>
    <t>COMUNICACIONES Y TRANSPORTE</t>
  </si>
  <si>
    <t>2.1.3.07.02</t>
  </si>
  <si>
    <t>PRESTACIONES SOCIALES RELACIONADAS CON EL EMPLEO</t>
  </si>
  <si>
    <t>2.1.3.07.02.001</t>
  </si>
  <si>
    <t>MESADA PENSIONAL</t>
  </si>
  <si>
    <t>2.1.3.07.02.003</t>
  </si>
  <si>
    <t>BONO PENSIONAL</t>
  </si>
  <si>
    <t>2.1.3</t>
  </si>
  <si>
    <t>OTRAS TRANSFERENCIAS CORRIENTES</t>
  </si>
  <si>
    <t>2.1.3.13.01.001</t>
  </si>
  <si>
    <t>CUMP. DE SENTENCIAS TRANSACCIONES CURADURIAS</t>
  </si>
  <si>
    <t>GASTOS DE CAPACITACION BIENESTAR SOCIAL E INCENTIVOS</t>
  </si>
  <si>
    <t>2.1.3.07.02.030</t>
  </si>
  <si>
    <t>PACTOS CONVENCIONALES</t>
  </si>
  <si>
    <t>2.1.7.05.03</t>
  </si>
  <si>
    <t>DEFICIT FISCAL</t>
  </si>
  <si>
    <t>2.1.7.05.04</t>
  </si>
  <si>
    <t>PASIVOS DE VIGENCIAS ESPIRADAS</t>
  </si>
  <si>
    <t xml:space="preserve">TOTAL GASTOS DE FUNCIONAMIENTO </t>
  </si>
  <si>
    <t>DEUDA PUBLICA</t>
  </si>
  <si>
    <t>2.2</t>
  </si>
  <si>
    <t>SERVICIO DE LA DEUDA PUBLICA</t>
  </si>
  <si>
    <t>2.2.2.01</t>
  </si>
  <si>
    <t>AMORTIZACIÒN DE CAPITAL</t>
  </si>
  <si>
    <t>2.2.2.02</t>
  </si>
  <si>
    <t>INTERESES, COMISIONES Y DEMAS EROGACIONES DE LA DEUDA</t>
  </si>
  <si>
    <t>TOTAL DEUDA PUBLICA DE LA I.T.T.B</t>
  </si>
  <si>
    <t>GASTOS DE INVERSION</t>
  </si>
  <si>
    <t>CONVENIOS</t>
  </si>
  <si>
    <t>PROGRAMA 2409 SEGURIDAD DE TRANSPORTE</t>
  </si>
  <si>
    <t xml:space="preserve">PROGRAMA 2408 PRESTACION DE SERVICIOS DE TRANSPORTE PUBLICO DE PASAJEROS </t>
  </si>
  <si>
    <t>PROGRAMA 4599 FORTALECIMIENTO A LA GESTION Y DIRECCION DE LA ADMINISTRACION PUBLICA TERRITORIAL</t>
  </si>
  <si>
    <t>TOTAL GASTOS DE INVERSION</t>
  </si>
  <si>
    <t>APROBADO MEDIANTE ACUERDO 011/2025</t>
  </si>
  <si>
    <t xml:space="preserve"> PPTO INICIAL 2025</t>
  </si>
  <si>
    <t>2.1.2.01.01.003.01</t>
  </si>
  <si>
    <t>2.1.2.02.01.01</t>
  </si>
  <si>
    <t>2.1.2.02.03-1</t>
  </si>
  <si>
    <t>2.1.2.02.02.006-1</t>
  </si>
  <si>
    <t>2.1.2.02.02.007-2</t>
  </si>
  <si>
    <t>2.1.2.02.02.011</t>
  </si>
  <si>
    <t>2.1.2.02.03-2</t>
  </si>
  <si>
    <t>2.1.2.02.02.006-2</t>
  </si>
  <si>
    <t>2.1.2.02.02.006-3</t>
  </si>
  <si>
    <t>2.1.1.01.03.001.01</t>
  </si>
  <si>
    <t>2,2,1</t>
  </si>
  <si>
    <t>2.2.1.01.01.005.05</t>
  </si>
  <si>
    <t>2.2.1.01.01.005.06</t>
  </si>
  <si>
    <t>2.2.1.01.01.005.07</t>
  </si>
  <si>
    <t>2.3.24.2410</t>
  </si>
  <si>
    <t>TOTAL PRESUPUESTO 2025</t>
  </si>
  <si>
    <t xml:space="preserve"> PRESUPUESTO 
AJUSTADO 2025</t>
  </si>
  <si>
    <t>CODIGO PPTAL</t>
  </si>
  <si>
    <t>DETALLE</t>
  </si>
  <si>
    <t xml:space="preserve"> PROYECTO PPTO 2025</t>
  </si>
  <si>
    <t>1.01</t>
  </si>
  <si>
    <t>INGRESOS TRIBUTARIOS</t>
  </si>
  <si>
    <t>1.1.01.01.100</t>
  </si>
  <si>
    <t>IMP. SOBRE VEHICULOS AUTOMOTORES</t>
  </si>
  <si>
    <t>1.02</t>
  </si>
  <si>
    <t>INGRESOS NO TRIBUTARIOS</t>
  </si>
  <si>
    <t>1.1.02.03.001.009</t>
  </si>
  <si>
    <t>MULTAS</t>
  </si>
  <si>
    <t>1.1.02.02.102</t>
  </si>
  <si>
    <t>PORTE DE PLACAS</t>
  </si>
  <si>
    <t>1.1.02.02.103</t>
  </si>
  <si>
    <t>FORMATO DE FACTURACION</t>
  </si>
  <si>
    <t>1.1.02.02.104</t>
  </si>
  <si>
    <t>LICENCIA DE CONDUCCION</t>
  </si>
  <si>
    <t>1.1.02.02.105</t>
  </si>
  <si>
    <t>CERTIFICACION  DE LICENCIAS DE CONDUCCION</t>
  </si>
  <si>
    <t>1.1.02.02.106</t>
  </si>
  <si>
    <t>AVALUOS COMERCIALES</t>
  </si>
  <si>
    <t>1.1.02.02.107</t>
  </si>
  <si>
    <t>LEVANTAMIENTO DE CROQUIS</t>
  </si>
  <si>
    <t>1.1.02.02.108</t>
  </si>
  <si>
    <t>SERVICIO DE GRUA</t>
  </si>
  <si>
    <t>1.1.02.02.109</t>
  </si>
  <si>
    <t>GARAJE Y PARQUEO</t>
  </si>
  <si>
    <t>1.1.02.02.110</t>
  </si>
  <si>
    <t>SERVICIO DE ALFEREZ</t>
  </si>
  <si>
    <t>1.1.02.02.111</t>
  </si>
  <si>
    <t>PRUEBA DE ALCOHOLEMIA</t>
  </si>
  <si>
    <t>1.1.02.02.112</t>
  </si>
  <si>
    <t>CHEQUEOS OTRAS PLAZAS</t>
  </si>
  <si>
    <t>1.1.02.02.113</t>
  </si>
  <si>
    <t>CHEQUEOS A DOMICICLIO</t>
  </si>
  <si>
    <t>1.1.02.02.114</t>
  </si>
  <si>
    <t>MATRICULAS</t>
  </si>
  <si>
    <t>1.1.02.02.115</t>
  </si>
  <si>
    <t>PORTE Y TELEGRAMAS</t>
  </si>
  <si>
    <t>1.1.02.02.116</t>
  </si>
  <si>
    <t>TRASPASO</t>
  </si>
  <si>
    <t>1.1.02.02.117</t>
  </si>
  <si>
    <t>RADICACION DE CUENTA</t>
  </si>
  <si>
    <t>1.1.02.02.118</t>
  </si>
  <si>
    <t>TRASLADO DE CUENTA</t>
  </si>
  <si>
    <t>1.1.02.02.119</t>
  </si>
  <si>
    <t>CANCELACION MATRICULA</t>
  </si>
  <si>
    <t>1.1.02.02.120</t>
  </si>
  <si>
    <t>CERTIFICADO DE TRADICION</t>
  </si>
  <si>
    <t>1.1.02.02.121</t>
  </si>
  <si>
    <t>CERTIFICADO DE PROPIEDAD</t>
  </si>
  <si>
    <t>1.1.02.02.122</t>
  </si>
  <si>
    <t>EMBARGOS Y DESEMBARGOS</t>
  </si>
  <si>
    <t>1.1.02.02.123</t>
  </si>
  <si>
    <t>PIGNORACION</t>
  </si>
  <si>
    <t>1.1.02.02.124</t>
  </si>
  <si>
    <t>DESPIGNORACION</t>
  </si>
  <si>
    <t>1.1.02.02.125</t>
  </si>
  <si>
    <t>DUPLICADO DE LICENCIAS TRANSITO</t>
  </si>
  <si>
    <t>1.1.02.02.126</t>
  </si>
  <si>
    <t>REGRABACION</t>
  </si>
  <si>
    <t>1.1.02.02.127</t>
  </si>
  <si>
    <t>DUPLICADO DE PLACAS</t>
  </si>
  <si>
    <t>1.1.02.02.128</t>
  </si>
  <si>
    <t>CAMBIO DE PLACAS</t>
  </si>
  <si>
    <t>1.1.02.02.129</t>
  </si>
  <si>
    <t>CAMBIO DE MOTOR</t>
  </si>
  <si>
    <t>1.1.02.02.130</t>
  </si>
  <si>
    <t>CAMBIO DE SERVICIO</t>
  </si>
  <si>
    <t>1.1.02.02.131</t>
  </si>
  <si>
    <t>CAMBIO DE COLOR</t>
  </si>
  <si>
    <t>1.1.02.02.132</t>
  </si>
  <si>
    <t>CAMBIO  DE CARROCERIA</t>
  </si>
  <si>
    <t>1.1.02.02.133</t>
  </si>
  <si>
    <t>CAMBIO DE EMPRESA</t>
  </si>
  <si>
    <t>1.1.02.02.134</t>
  </si>
  <si>
    <t>CAPACIDAD TRANSPORTADORA</t>
  </si>
  <si>
    <t>1.1.02.02.135</t>
  </si>
  <si>
    <t>1.1.02.02.136</t>
  </si>
  <si>
    <t>TARJETA DE  OPERACIÓN TAXI</t>
  </si>
  <si>
    <t>1.1.02.02.137</t>
  </si>
  <si>
    <t>TARJETA DE  OPERACIÓN DE BUSES</t>
  </si>
  <si>
    <t>1.1.02.02.138</t>
  </si>
  <si>
    <t>EXPERTICIO TECNICO</t>
  </si>
  <si>
    <t>1.1.02.02.139</t>
  </si>
  <si>
    <t>FOTOCOPIAS CERTIFICADAS</t>
  </si>
  <si>
    <t>1.1.02.02.140</t>
  </si>
  <si>
    <t>SIN PENDIENTE</t>
  </si>
  <si>
    <t>1.1.02.02.141</t>
  </si>
  <si>
    <t>REPOTENCIACION</t>
  </si>
  <si>
    <t>1.1.02.02.142</t>
  </si>
  <si>
    <t>REGISTRO FOTOGRAFICO</t>
  </si>
  <si>
    <t>1.1.02.02.143</t>
  </si>
  <si>
    <t>REGISTRO POR RECUPERACION EN CASO DE HURTO O PERDIDA DEFINITIVA</t>
  </si>
  <si>
    <t>1.1.02.02.144</t>
  </si>
  <si>
    <t>HABILITACION EMPRESA PERSONA NATURAL</t>
  </si>
  <si>
    <t>1.1.02.02.145</t>
  </si>
  <si>
    <t>HABILITACION EMPRESA PERSONA JURIDICA</t>
  </si>
  <si>
    <t>1.1.02.02.146</t>
  </si>
  <si>
    <t>DESVINCULACION POR MUTUO ACUERDO</t>
  </si>
  <si>
    <t>1.1.02.02.147</t>
  </si>
  <si>
    <t>PAZ Y SALVO</t>
  </si>
  <si>
    <t>1.1.02.02.148</t>
  </si>
  <si>
    <t>REAVALUO</t>
  </si>
  <si>
    <t>1.1.02.02.149</t>
  </si>
  <si>
    <t>RENOVACION DE LICENCIAS DE TRANSITO</t>
  </si>
  <si>
    <t>1.1.02.02.150</t>
  </si>
  <si>
    <t>DUPLICADO O RENOVACION TARJETA DE REGISTRO</t>
  </si>
  <si>
    <t>1.1.02.02.151</t>
  </si>
  <si>
    <t>BLINDAJE Y DESMONTE</t>
  </si>
  <si>
    <t>1.1.02.02.152</t>
  </si>
  <si>
    <t>MODIFICACION DEL PRENDARIO POR ACREEDOR O PROPIETARIO</t>
  </si>
  <si>
    <t>1.1.02.02.153</t>
  </si>
  <si>
    <t>TRANSFORMACION</t>
  </si>
  <si>
    <t>1.1.02.02.154</t>
  </si>
  <si>
    <t>REMATRICULA</t>
  </si>
  <si>
    <t>1.1.02.02.155</t>
  </si>
  <si>
    <t>CONVERSION A GAS NATURAL</t>
  </si>
  <si>
    <t>1.1.02.02.156</t>
  </si>
  <si>
    <t>REGISTRO INICIAL MAQUINARIA AGRICOLA, INDUSTRIAL Y  DE CONSTRUCCION</t>
  </si>
  <si>
    <t>1.1.02.02.157</t>
  </si>
  <si>
    <t>CAMBIO DE PROPIETARIO MAQUINARIA INDUSTRIAL</t>
  </si>
  <si>
    <t>1.1.02.02.158</t>
  </si>
  <si>
    <t>REFACTURACION</t>
  </si>
  <si>
    <t>1.1.02.02.159</t>
  </si>
  <si>
    <t>1.1.02.02.160</t>
  </si>
  <si>
    <t>DEMARCACIONES</t>
  </si>
  <si>
    <t>1.1.02.02.161</t>
  </si>
  <si>
    <t>PERMISOS</t>
  </si>
  <si>
    <t>1.1.02.02.162</t>
  </si>
  <si>
    <t>TASA DE SEMAFORIZACION</t>
  </si>
  <si>
    <t>1.1.02.02.163</t>
  </si>
  <si>
    <t>OTROS INGRESOS</t>
  </si>
  <si>
    <t>1.1.02.02.164</t>
  </si>
  <si>
    <t>PLAN MANEJO DE TRANSITO</t>
  </si>
  <si>
    <t>TOTAL INGRESOS CORRIENTES DE LA I.T.T.B</t>
  </si>
  <si>
    <t>1.2</t>
  </si>
  <si>
    <t>RECURSOS DEL CAPITAL</t>
  </si>
  <si>
    <t>1.2.07</t>
  </si>
  <si>
    <t>RECURSOS DEL CREDITO</t>
  </si>
  <si>
    <t>1.2.09</t>
  </si>
  <si>
    <t>RECUPERACION DE CARTERA</t>
  </si>
  <si>
    <t>1.2.09.01</t>
  </si>
  <si>
    <t>Recuperacion cartera  comparendos</t>
  </si>
  <si>
    <t>1.2.09.02</t>
  </si>
  <si>
    <t>Recuperacion cartera  intereses</t>
  </si>
  <si>
    <t>1.2.09.03</t>
  </si>
  <si>
    <t>Recuperacion cartera porte de placas</t>
  </si>
  <si>
    <t>1.2.09.04</t>
  </si>
  <si>
    <t>Recuperacion cartera Sistematizacion y Facturacion</t>
  </si>
  <si>
    <t>1.2.05</t>
  </si>
  <si>
    <t>RENDIMIENTO FINANCIERO</t>
  </si>
  <si>
    <t>1,2,01</t>
  </si>
  <si>
    <t>VENTA DE ACTIVO</t>
  </si>
  <si>
    <t>1.2.10</t>
  </si>
  <si>
    <t>RECURSOS DEL BALANCE</t>
  </si>
  <si>
    <t>TOTAL INGRESOS CAPITAL DE LA I.T.T.B</t>
  </si>
  <si>
    <t>TOTAL PRESUPUESTO INGRESOS 2025</t>
  </si>
  <si>
    <t>ADICION PRESUPUESTAL</t>
  </si>
  <si>
    <t>PRESUPUESTO AJUSTADO</t>
  </si>
  <si>
    <t>RECAUDO ENERO 2025</t>
  </si>
  <si>
    <t>RECAUDO FEBRERO 2025</t>
  </si>
  <si>
    <t>REGISTRO DE TRAMITE (ESPECIE VENAL)</t>
  </si>
  <si>
    <t>COMPROMETIDO FEBRERO</t>
  </si>
  <si>
    <t>CESANTIAS</t>
  </si>
  <si>
    <t>COMPROMETIDO MARZO</t>
  </si>
  <si>
    <t>PRESUPUESTO DE INGRESOS INSPECCION DE TRANSITO Y TRANSPORTE DE BARRANCABERMEJA VIGENCIA 2025</t>
  </si>
  <si>
    <t>PRESUPUESTO DE GASTOS INSPECCION DE TRANSITO Y TRANSPORTE DE BARRANCABERMEJA VIGENCIA 2025</t>
  </si>
  <si>
    <t>RECAUDO MARZO 2025</t>
  </si>
  <si>
    <t>2.1.2.02.02.007-1</t>
  </si>
  <si>
    <t>COMPROMEIDO ENERO/MARZO 2025</t>
  </si>
  <si>
    <t>RECAUDO ENERO/MARZO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</si>
</sst>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_);_(* \(#,##0\);_(* &quot;-&quot;??_);_(@_)"/>
    <numFmt numFmtId="165" formatCode="&quot;$&quot;\ #,##0.00"/>
    <numFmt numFmtId="166" formatCode="_(&quot;$&quot;\ * #,##0_);_(&quot;$&quot;\ * \(#,##0\);_(&quot;$&quot;\ 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 Black"/>
      <family val="2"/>
    </font>
    <font>
      <b/>
      <sz val="8"/>
      <name val="Arial Black"/>
      <family val="2"/>
    </font>
    <font>
      <sz val="8"/>
      <color theme="0"/>
      <name val="Arial Black"/>
      <family val="2"/>
    </font>
    <font>
      <sz val="8"/>
      <name val="Arial Black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1"/>
      <name val="Arial Black"/>
      <family val="2"/>
    </font>
    <font>
      <b/>
      <sz val="9"/>
      <name val="Arial Black"/>
      <family val="2"/>
    </font>
    <font>
      <b/>
      <sz val="9"/>
      <color theme="1"/>
      <name val="Arial Black"/>
      <family val="2"/>
    </font>
    <font>
      <sz val="9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sz val="8"/>
      <color rgb="FF000000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12"/>
      <color rgb="FFFFFFFF"/>
      <name val="Calibri"/>
      <family val="2"/>
    </font>
    <font>
      <b/>
      <sz val="9"/>
      <color rgb="FFFFFFFF"/>
      <name val="Arial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262626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9CC2A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8" fillId="0" borderId="3" xfId="0" applyFont="1" applyBorder="1"/>
    <xf numFmtId="0" fontId="0" fillId="0" borderId="4" xfId="0" applyBorder="1"/>
    <xf numFmtId="0" fontId="9" fillId="0" borderId="4" xfId="0" applyFont="1" applyBorder="1"/>
    <xf numFmtId="0" fontId="10" fillId="0" borderId="3" xfId="0" applyFont="1" applyFill="1" applyBorder="1" applyAlignment="1">
      <alignment horizontal="left"/>
    </xf>
    <xf numFmtId="164" fontId="11" fillId="0" borderId="4" xfId="0" applyNumberFormat="1" applyFont="1" applyBorder="1"/>
    <xf numFmtId="164" fontId="0" fillId="0" borderId="4" xfId="0" applyNumberFormat="1" applyBorder="1"/>
    <xf numFmtId="164" fontId="13" fillId="0" borderId="4" xfId="0" applyNumberFormat="1" applyFont="1" applyBorder="1"/>
    <xf numFmtId="164" fontId="13" fillId="3" borderId="4" xfId="0" applyNumberFormat="1" applyFont="1" applyFill="1" applyBorder="1"/>
    <xf numFmtId="0" fontId="14" fillId="0" borderId="4" xfId="0" applyFont="1" applyBorder="1"/>
    <xf numFmtId="0" fontId="0" fillId="3" borderId="4" xfId="0" applyFill="1" applyBorder="1"/>
    <xf numFmtId="164" fontId="10" fillId="0" borderId="4" xfId="1" applyNumberFormat="1" applyFont="1" applyFill="1" applyBorder="1" applyAlignment="1">
      <alignment horizontal="left"/>
    </xf>
    <xf numFmtId="0" fontId="15" fillId="3" borderId="4" xfId="0" applyFont="1" applyFill="1" applyBorder="1"/>
    <xf numFmtId="0" fontId="16" fillId="0" borderId="3" xfId="0" applyFont="1" applyBorder="1"/>
    <xf numFmtId="164" fontId="0" fillId="3" borderId="4" xfId="0" applyNumberFormat="1" applyFill="1" applyBorder="1"/>
    <xf numFmtId="0" fontId="12" fillId="0" borderId="3" xfId="0" applyFont="1" applyFill="1" applyBorder="1" applyAlignment="1">
      <alignment horizontal="left"/>
    </xf>
    <xf numFmtId="0" fontId="17" fillId="0" borderId="4" xfId="0" applyFont="1" applyBorder="1"/>
    <xf numFmtId="164" fontId="18" fillId="0" borderId="4" xfId="0" applyNumberFormat="1" applyFont="1" applyBorder="1"/>
    <xf numFmtId="164" fontId="20" fillId="0" borderId="4" xfId="0" applyNumberFormat="1" applyFont="1" applyBorder="1"/>
    <xf numFmtId="0" fontId="21" fillId="4" borderId="7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165" fontId="0" fillId="0" borderId="0" xfId="0" applyNumberFormat="1"/>
    <xf numFmtId="0" fontId="26" fillId="0" borderId="4" xfId="0" applyFont="1" applyFill="1" applyBorder="1" applyAlignment="1">
      <alignment horizontal="left"/>
    </xf>
    <xf numFmtId="0" fontId="22" fillId="0" borderId="4" xfId="0" applyFont="1" applyFill="1" applyBorder="1"/>
    <xf numFmtId="165" fontId="24" fillId="0" borderId="2" xfId="0" applyNumberFormat="1" applyFont="1" applyFill="1" applyBorder="1"/>
    <xf numFmtId="165" fontId="0" fillId="0" borderId="2" xfId="0" applyNumberFormat="1" applyBorder="1"/>
    <xf numFmtId="165" fontId="25" fillId="0" borderId="2" xfId="0" applyNumberFormat="1" applyFont="1" applyFill="1" applyBorder="1"/>
    <xf numFmtId="0" fontId="0" fillId="0" borderId="2" xfId="0" applyBorder="1"/>
    <xf numFmtId="165" fontId="27" fillId="0" borderId="2" xfId="0" applyNumberFormat="1" applyFont="1" applyFill="1" applyBorder="1"/>
    <xf numFmtId="165" fontId="29" fillId="5" borderId="2" xfId="0" applyNumberFormat="1" applyFont="1" applyFill="1" applyBorder="1"/>
    <xf numFmtId="44" fontId="0" fillId="0" borderId="4" xfId="2" applyFont="1" applyBorder="1" applyAlignment="1">
      <alignment horizontal="center"/>
    </xf>
    <xf numFmtId="44" fontId="2" fillId="0" borderId="2" xfId="0" applyNumberFormat="1" applyFont="1" applyBorder="1"/>
    <xf numFmtId="44" fontId="0" fillId="0" borderId="2" xfId="2" applyFont="1" applyBorder="1" applyAlignment="1">
      <alignment horizontal="center"/>
    </xf>
    <xf numFmtId="44" fontId="0" fillId="0" borderId="4" xfId="2" applyFont="1" applyBorder="1"/>
    <xf numFmtId="44" fontId="0" fillId="0" borderId="4" xfId="0" applyNumberFormat="1" applyBorder="1"/>
    <xf numFmtId="44" fontId="2" fillId="0" borderId="4" xfId="0" applyNumberFormat="1" applyFont="1" applyBorder="1"/>
    <xf numFmtId="165" fontId="24" fillId="0" borderId="4" xfId="0" applyNumberFormat="1" applyFont="1" applyFill="1" applyBorder="1"/>
    <xf numFmtId="44" fontId="0" fillId="0" borderId="2" xfId="2" applyFont="1" applyBorder="1"/>
    <xf numFmtId="44" fontId="0" fillId="0" borderId="2" xfId="0" applyNumberFormat="1" applyBorder="1"/>
    <xf numFmtId="44" fontId="0" fillId="0" borderId="4" xfId="2" applyFont="1" applyFill="1" applyBorder="1" applyAlignment="1">
      <alignment horizontal="center"/>
    </xf>
    <xf numFmtId="165" fontId="27" fillId="0" borderId="4" xfId="0" applyNumberFormat="1" applyFont="1" applyFill="1" applyBorder="1"/>
    <xf numFmtId="164" fontId="0" fillId="0" borderId="0" xfId="0" applyNumberFormat="1"/>
    <xf numFmtId="44" fontId="0" fillId="0" borderId="0" xfId="2" applyFont="1" applyAlignment="1">
      <alignment horizontal="center"/>
    </xf>
    <xf numFmtId="44" fontId="0" fillId="0" borderId="0" xfId="0" applyNumberFormat="1"/>
    <xf numFmtId="0" fontId="2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6" fontId="23" fillId="6" borderId="4" xfId="2" applyNumberFormat="1" applyFont="1" applyFill="1" applyBorder="1" applyAlignment="1">
      <alignment horizontal="center" vertical="center" wrapText="1"/>
    </xf>
    <xf numFmtId="166" fontId="30" fillId="6" borderId="4" xfId="2" applyNumberFormat="1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/>
    </xf>
    <xf numFmtId="0" fontId="28" fillId="5" borderId="3" xfId="0" applyFont="1" applyFill="1" applyBorder="1" applyAlignment="1">
      <alignment horizontal="center"/>
    </xf>
    <xf numFmtId="166" fontId="23" fillId="6" borderId="1" xfId="2" applyNumberFormat="1" applyFont="1" applyFill="1" applyBorder="1" applyAlignment="1">
      <alignment horizontal="center" vertical="center" wrapText="1"/>
    </xf>
    <xf numFmtId="166" fontId="30" fillId="6" borderId="5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9CC2A8"/>
      <color rgb="FFC09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workbookViewId="0">
      <pane xSplit="2" ySplit="4" topLeftCell="H5" activePane="bottomRight" state="frozen"/>
      <selection pane="topRight" activeCell="C1" sqref="C1"/>
      <selection pane="bottomLeft" activeCell="A5" sqref="A5"/>
      <selection pane="bottomRight" activeCell="L72" sqref="L72"/>
    </sheetView>
  </sheetViews>
  <sheetFormatPr baseColWidth="10" defaultRowHeight="15" x14ac:dyDescent="0.25"/>
  <cols>
    <col min="1" max="1" width="19.85546875" customWidth="1"/>
    <col min="2" max="2" width="60.7109375" customWidth="1"/>
    <col min="3" max="3" width="22.7109375" bestFit="1" customWidth="1"/>
    <col min="4" max="4" width="22.85546875" customWidth="1"/>
    <col min="5" max="5" width="21.28515625" customWidth="1"/>
    <col min="7" max="7" width="22.7109375" bestFit="1" customWidth="1"/>
    <col min="8" max="8" width="22.5703125" bestFit="1" customWidth="1"/>
    <col min="9" max="9" width="24.85546875" bestFit="1" customWidth="1"/>
    <col min="10" max="10" width="22.85546875" bestFit="1" customWidth="1"/>
    <col min="11" max="11" width="27.28515625" customWidth="1"/>
  </cols>
  <sheetData>
    <row r="1" spans="1:11" x14ac:dyDescent="0.25">
      <c r="A1" s="47" t="s">
        <v>314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x14ac:dyDescent="0.25">
      <c r="A2" s="47" t="s">
        <v>128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5" customHeight="1" x14ac:dyDescent="0.25">
      <c r="A3" s="50" t="s">
        <v>0</v>
      </c>
      <c r="B3" s="50" t="s">
        <v>1</v>
      </c>
      <c r="C3" s="50" t="s">
        <v>129</v>
      </c>
      <c r="D3" s="53" t="s">
        <v>2</v>
      </c>
      <c r="E3" s="54"/>
      <c r="F3" s="50" t="s">
        <v>3</v>
      </c>
      <c r="G3" s="50" t="s">
        <v>146</v>
      </c>
      <c r="H3" s="55" t="s">
        <v>4</v>
      </c>
      <c r="I3" s="55" t="s">
        <v>310</v>
      </c>
      <c r="J3" s="55" t="s">
        <v>312</v>
      </c>
      <c r="K3" s="55" t="s">
        <v>317</v>
      </c>
    </row>
    <row r="4" spans="1:11" ht="25.5" customHeight="1" x14ac:dyDescent="0.25">
      <c r="A4" s="51"/>
      <c r="B4" s="51"/>
      <c r="C4" s="52"/>
      <c r="D4" s="1" t="s">
        <v>5</v>
      </c>
      <c r="E4" s="1" t="s">
        <v>6</v>
      </c>
      <c r="F4" s="57"/>
      <c r="G4" s="52"/>
      <c r="H4" s="56"/>
      <c r="I4" s="56"/>
      <c r="J4" s="56"/>
      <c r="K4" s="56"/>
    </row>
    <row r="5" spans="1:11" ht="18" x14ac:dyDescent="0.25">
      <c r="A5" s="2" t="s">
        <v>7</v>
      </c>
      <c r="B5" s="3" t="s">
        <v>8</v>
      </c>
      <c r="D5" s="4"/>
      <c r="E5" s="4"/>
      <c r="F5" s="4"/>
      <c r="G5" s="4"/>
      <c r="H5" s="4"/>
    </row>
    <row r="6" spans="1:11" ht="15.75" x14ac:dyDescent="0.3">
      <c r="A6" s="5" t="s">
        <v>9</v>
      </c>
      <c r="B6" s="6" t="s">
        <v>10</v>
      </c>
      <c r="C6" s="7">
        <f>C7+C8+C9</f>
        <v>7190000000</v>
      </c>
      <c r="D6" s="7">
        <f t="shared" ref="D6:E6" si="0">D7+D8+D9</f>
        <v>0</v>
      </c>
      <c r="E6" s="7">
        <f t="shared" si="0"/>
        <v>110000000</v>
      </c>
      <c r="F6" s="8"/>
      <c r="G6" s="7">
        <f t="shared" ref="G6:K6" si="1">G7+G8+G9</f>
        <v>7080000000</v>
      </c>
      <c r="H6" s="7">
        <f t="shared" si="1"/>
        <v>497657794</v>
      </c>
      <c r="I6" s="7">
        <f t="shared" si="1"/>
        <v>496403814</v>
      </c>
      <c r="J6" s="7">
        <f t="shared" si="1"/>
        <v>507409233</v>
      </c>
      <c r="K6" s="7">
        <f t="shared" si="1"/>
        <v>1501470841</v>
      </c>
    </row>
    <row r="7" spans="1:11" x14ac:dyDescent="0.25">
      <c r="A7" s="21" t="s">
        <v>11</v>
      </c>
      <c r="B7" s="17" t="s">
        <v>12</v>
      </c>
      <c r="C7" s="8">
        <v>6760000000</v>
      </c>
      <c r="D7" s="8"/>
      <c r="E7" s="8">
        <f>60000000+50000000</f>
        <v>110000000</v>
      </c>
      <c r="F7" s="4"/>
      <c r="G7" s="8">
        <f>C7+D7-E7+F7</f>
        <v>6650000000</v>
      </c>
      <c r="H7" s="8">
        <v>470734752</v>
      </c>
      <c r="I7" s="8">
        <v>484039731</v>
      </c>
      <c r="J7" s="8">
        <v>492044296</v>
      </c>
      <c r="K7" s="8">
        <f>+H7+I7+J7</f>
        <v>1446818779</v>
      </c>
    </row>
    <row r="8" spans="1:11" x14ac:dyDescent="0.25">
      <c r="A8" s="21" t="s">
        <v>13</v>
      </c>
      <c r="B8" s="17" t="s">
        <v>14</v>
      </c>
      <c r="C8" s="8">
        <v>260000000</v>
      </c>
      <c r="D8" s="4"/>
      <c r="E8" s="4"/>
      <c r="F8" s="4"/>
      <c r="G8" s="8">
        <f t="shared" ref="G8:G63" si="2">C8+D8-E8+F8</f>
        <v>260000000</v>
      </c>
      <c r="H8" s="8">
        <v>0</v>
      </c>
      <c r="I8" s="8">
        <v>0</v>
      </c>
      <c r="J8" s="8">
        <v>0</v>
      </c>
      <c r="K8" s="8">
        <f t="shared" ref="K8:K63" si="3">+H8+I8+J8</f>
        <v>0</v>
      </c>
    </row>
    <row r="9" spans="1:11" x14ac:dyDescent="0.25">
      <c r="A9" s="21" t="s">
        <v>15</v>
      </c>
      <c r="B9" s="17" t="s">
        <v>16</v>
      </c>
      <c r="C9" s="8">
        <v>170000000</v>
      </c>
      <c r="D9" s="4"/>
      <c r="E9" s="4"/>
      <c r="F9" s="4"/>
      <c r="G9" s="8">
        <f t="shared" si="2"/>
        <v>170000000</v>
      </c>
      <c r="H9" s="8">
        <v>26923042</v>
      </c>
      <c r="I9" s="8">
        <v>12364083</v>
      </c>
      <c r="J9" s="8">
        <v>15364937</v>
      </c>
      <c r="K9" s="8">
        <f t="shared" si="3"/>
        <v>54652062</v>
      </c>
    </row>
    <row r="10" spans="1:11" ht="15.75" x14ac:dyDescent="0.3">
      <c r="A10" s="5" t="s">
        <v>17</v>
      </c>
      <c r="B10" s="6" t="s">
        <v>18</v>
      </c>
      <c r="C10" s="7">
        <f>C11+C12+C13+C14+C15+C16+C17+C18</f>
        <v>1968000000</v>
      </c>
      <c r="D10" s="7">
        <f t="shared" ref="D10:E10" si="4">D11+D12+D13+D14+D15+D16+D17+D18</f>
        <v>0</v>
      </c>
      <c r="E10" s="7">
        <f t="shared" si="4"/>
        <v>90500000</v>
      </c>
      <c r="F10" s="8"/>
      <c r="G10" s="7">
        <f t="shared" ref="G10:K10" si="5">G11+G12+G13+G14+G15+G16+G17+G18</f>
        <v>1877500000</v>
      </c>
      <c r="H10" s="7">
        <f t="shared" si="5"/>
        <v>95072724</v>
      </c>
      <c r="I10" s="7">
        <f t="shared" si="5"/>
        <v>82110881</v>
      </c>
      <c r="J10" s="7">
        <f>J11+J12+J13+J14+J15+J16+J17+J18</f>
        <v>89148575</v>
      </c>
      <c r="K10" s="7">
        <f t="shared" si="5"/>
        <v>266332180</v>
      </c>
    </row>
    <row r="11" spans="1:11" x14ac:dyDescent="0.25">
      <c r="A11" s="21" t="s">
        <v>19</v>
      </c>
      <c r="B11" s="17" t="s">
        <v>20</v>
      </c>
      <c r="C11" s="8">
        <v>545000000</v>
      </c>
      <c r="D11" s="4"/>
      <c r="E11" s="8">
        <v>10500000</v>
      </c>
      <c r="F11" s="4"/>
      <c r="G11" s="8">
        <f t="shared" si="2"/>
        <v>534500000</v>
      </c>
      <c r="H11" s="8">
        <v>0</v>
      </c>
      <c r="I11" s="8">
        <v>0</v>
      </c>
      <c r="J11" s="8">
        <v>0</v>
      </c>
      <c r="K11" s="8">
        <f t="shared" si="3"/>
        <v>0</v>
      </c>
    </row>
    <row r="12" spans="1:11" x14ac:dyDescent="0.25">
      <c r="A12" s="21" t="s">
        <v>21</v>
      </c>
      <c r="B12" s="17" t="s">
        <v>22</v>
      </c>
      <c r="C12" s="8">
        <v>330000000</v>
      </c>
      <c r="D12" s="4"/>
      <c r="E12" s="4"/>
      <c r="F12" s="4"/>
      <c r="G12" s="8">
        <f t="shared" si="2"/>
        <v>330000000</v>
      </c>
      <c r="H12" s="8">
        <v>25998870</v>
      </c>
      <c r="I12" s="8">
        <v>30136283</v>
      </c>
      <c r="J12" s="8">
        <v>19396489</v>
      </c>
      <c r="K12" s="8">
        <f t="shared" si="3"/>
        <v>75531642</v>
      </c>
    </row>
    <row r="13" spans="1:11" x14ac:dyDescent="0.25">
      <c r="A13" s="21" t="s">
        <v>23</v>
      </c>
      <c r="B13" s="17" t="s">
        <v>24</v>
      </c>
      <c r="C13" s="8">
        <v>15000000</v>
      </c>
      <c r="D13" s="4"/>
      <c r="E13" s="4"/>
      <c r="F13" s="4"/>
      <c r="G13" s="8">
        <f t="shared" si="2"/>
        <v>15000000</v>
      </c>
      <c r="H13" s="8">
        <v>4050779</v>
      </c>
      <c r="I13" s="8">
        <v>0</v>
      </c>
      <c r="J13" s="8">
        <v>0</v>
      </c>
      <c r="K13" s="8">
        <f t="shared" si="3"/>
        <v>4050779</v>
      </c>
    </row>
    <row r="14" spans="1:11" x14ac:dyDescent="0.25">
      <c r="A14" s="21" t="s">
        <v>25</v>
      </c>
      <c r="B14" s="17" t="s">
        <v>26</v>
      </c>
      <c r="C14" s="8">
        <v>2500000</v>
      </c>
      <c r="D14" s="4"/>
      <c r="E14" s="4"/>
      <c r="F14" s="4"/>
      <c r="G14" s="8">
        <f>C14+D14-E14+F14</f>
        <v>2500000</v>
      </c>
      <c r="H14" s="8">
        <v>184916</v>
      </c>
      <c r="I14" s="8">
        <v>184916</v>
      </c>
      <c r="J14" s="8">
        <v>184916</v>
      </c>
      <c r="K14" s="8">
        <f t="shared" si="3"/>
        <v>554748</v>
      </c>
    </row>
    <row r="15" spans="1:11" x14ac:dyDescent="0.25">
      <c r="A15" s="21" t="s">
        <v>27</v>
      </c>
      <c r="B15" s="17" t="s">
        <v>28</v>
      </c>
      <c r="C15" s="8">
        <v>45000000</v>
      </c>
      <c r="D15" s="4"/>
      <c r="E15" s="4"/>
      <c r="F15" s="4"/>
      <c r="G15" s="8">
        <f>C15+D15-E15+F15</f>
        <v>45000000</v>
      </c>
      <c r="H15" s="8">
        <v>2581830</v>
      </c>
      <c r="I15" s="8">
        <v>3807672</v>
      </c>
      <c r="J15" s="8">
        <v>2368978</v>
      </c>
      <c r="K15" s="8">
        <f t="shared" si="3"/>
        <v>8758480</v>
      </c>
    </row>
    <row r="16" spans="1:11" x14ac:dyDescent="0.25">
      <c r="A16" s="21" t="s">
        <v>29</v>
      </c>
      <c r="B16" s="17" t="s">
        <v>30</v>
      </c>
      <c r="C16" s="8">
        <v>4500000</v>
      </c>
      <c r="D16" s="4"/>
      <c r="E16" s="4"/>
      <c r="F16" s="4"/>
      <c r="G16" s="8">
        <f t="shared" si="2"/>
        <v>4500000</v>
      </c>
      <c r="H16" s="8">
        <v>400000</v>
      </c>
      <c r="I16" s="8">
        <v>400000</v>
      </c>
      <c r="J16" s="8">
        <v>400000</v>
      </c>
      <c r="K16" s="8">
        <f t="shared" si="3"/>
        <v>1200000</v>
      </c>
    </row>
    <row r="17" spans="1:11" x14ac:dyDescent="0.25">
      <c r="A17" s="21" t="s">
        <v>31</v>
      </c>
      <c r="B17" s="17" t="s">
        <v>32</v>
      </c>
      <c r="C17" s="8">
        <v>35000000</v>
      </c>
      <c r="D17" s="4"/>
      <c r="E17" s="4"/>
      <c r="F17" s="4"/>
      <c r="G17" s="8">
        <f t="shared" si="2"/>
        <v>35000000</v>
      </c>
      <c r="H17" s="8">
        <v>0</v>
      </c>
      <c r="I17" s="8">
        <v>0</v>
      </c>
      <c r="J17" s="8">
        <v>0</v>
      </c>
      <c r="K17" s="8">
        <f t="shared" si="3"/>
        <v>0</v>
      </c>
    </row>
    <row r="18" spans="1:11" x14ac:dyDescent="0.25">
      <c r="A18" s="21" t="s">
        <v>33</v>
      </c>
      <c r="B18" s="17" t="s">
        <v>34</v>
      </c>
      <c r="C18" s="8">
        <v>991000000</v>
      </c>
      <c r="D18" s="4"/>
      <c r="E18" s="8">
        <f>30000000+50000000</f>
        <v>80000000</v>
      </c>
      <c r="F18" s="4"/>
      <c r="G18" s="8">
        <f t="shared" si="2"/>
        <v>911000000</v>
      </c>
      <c r="H18" s="8">
        <v>61856329</v>
      </c>
      <c r="I18" s="8">
        <v>47582010</v>
      </c>
      <c r="J18" s="8">
        <v>66798192</v>
      </c>
      <c r="K18" s="8">
        <f t="shared" si="3"/>
        <v>176236531</v>
      </c>
    </row>
    <row r="19" spans="1:11" ht="15.75" x14ac:dyDescent="0.3">
      <c r="A19" s="6" t="s">
        <v>35</v>
      </c>
      <c r="B19" s="6" t="s">
        <v>36</v>
      </c>
      <c r="C19" s="13">
        <f>C20+C21+C22</f>
        <v>501000000</v>
      </c>
      <c r="D19" s="13">
        <f t="shared" ref="D19:E19" si="6">D20+D21+D22</f>
        <v>417500000</v>
      </c>
      <c r="E19" s="13">
        <f t="shared" si="6"/>
        <v>10000000</v>
      </c>
      <c r="F19" s="4"/>
      <c r="G19" s="13">
        <f t="shared" si="2"/>
        <v>908500000</v>
      </c>
      <c r="H19" s="13">
        <f t="shared" ref="H19:K19" si="7">SUM(H20:H22)</f>
        <v>214961172</v>
      </c>
      <c r="I19" s="13">
        <f t="shared" si="7"/>
        <v>209300000</v>
      </c>
      <c r="J19" s="13">
        <f t="shared" si="7"/>
        <v>106616250</v>
      </c>
      <c r="K19" s="13">
        <f t="shared" si="7"/>
        <v>530877422</v>
      </c>
    </row>
    <row r="20" spans="1:11" x14ac:dyDescent="0.25">
      <c r="A20" s="21" t="s">
        <v>37</v>
      </c>
      <c r="B20" s="17" t="s">
        <v>38</v>
      </c>
      <c r="C20" s="8">
        <v>400000000</v>
      </c>
      <c r="D20" s="8">
        <f>118000000+234000000+15500000</f>
        <v>367500000</v>
      </c>
      <c r="E20" s="4"/>
      <c r="F20" s="4"/>
      <c r="G20" s="8">
        <f t="shared" si="2"/>
        <v>767500000</v>
      </c>
      <c r="H20" s="8">
        <v>212000000</v>
      </c>
      <c r="I20" s="8">
        <v>176500000</v>
      </c>
      <c r="J20" s="8">
        <v>84500000</v>
      </c>
      <c r="K20" s="8">
        <f t="shared" si="3"/>
        <v>473000000</v>
      </c>
    </row>
    <row r="21" spans="1:11" x14ac:dyDescent="0.25">
      <c r="A21" s="21" t="s">
        <v>39</v>
      </c>
      <c r="B21" s="17" t="s">
        <v>40</v>
      </c>
      <c r="C21" s="8">
        <v>100000000</v>
      </c>
      <c r="D21" s="8">
        <v>50000000</v>
      </c>
      <c r="E21" s="8">
        <v>10000000</v>
      </c>
      <c r="F21" s="4"/>
      <c r="G21" s="8">
        <f t="shared" si="2"/>
        <v>140000000</v>
      </c>
      <c r="H21" s="8">
        <v>2961172</v>
      </c>
      <c r="I21" s="8">
        <v>32800000</v>
      </c>
      <c r="J21" s="8">
        <v>22116250</v>
      </c>
      <c r="K21" s="8">
        <f t="shared" si="3"/>
        <v>57877422</v>
      </c>
    </row>
    <row r="22" spans="1:11" x14ac:dyDescent="0.25">
      <c r="A22" s="21" t="s">
        <v>41</v>
      </c>
      <c r="B22" s="17" t="s">
        <v>42</v>
      </c>
      <c r="C22" s="8">
        <v>1000000</v>
      </c>
      <c r="D22" s="8"/>
      <c r="E22" s="4"/>
      <c r="F22" s="4"/>
      <c r="G22" s="8">
        <f t="shared" si="2"/>
        <v>1000000</v>
      </c>
      <c r="H22" s="8">
        <v>0</v>
      </c>
      <c r="I22" s="8">
        <v>0</v>
      </c>
      <c r="J22" s="8">
        <v>0</v>
      </c>
      <c r="K22" s="8">
        <f t="shared" si="3"/>
        <v>0</v>
      </c>
    </row>
    <row r="23" spans="1:11" ht="15.75" x14ac:dyDescent="0.3">
      <c r="A23" s="6" t="s">
        <v>43</v>
      </c>
      <c r="B23" s="6" t="s">
        <v>44</v>
      </c>
      <c r="C23" s="13">
        <f>C24+C25+C27+C26+C28+C29+C30+C31</f>
        <v>2754000000</v>
      </c>
      <c r="D23" s="13">
        <f t="shared" ref="D23:E23" si="8">D24+D25+D27+D26+D28+D29+D30+D31</f>
        <v>0</v>
      </c>
      <c r="E23" s="13">
        <f t="shared" si="8"/>
        <v>80000000</v>
      </c>
      <c r="F23" s="4"/>
      <c r="G23" s="13">
        <f t="shared" ref="G23:K23" si="9">G24+G25+G26+G27+G28+G29+G30+G31</f>
        <v>2674000000</v>
      </c>
      <c r="H23" s="13">
        <f t="shared" si="9"/>
        <v>199522342</v>
      </c>
      <c r="I23" s="13">
        <f t="shared" si="9"/>
        <v>182541012</v>
      </c>
      <c r="J23" s="13">
        <f t="shared" si="9"/>
        <v>183373450</v>
      </c>
      <c r="K23" s="13">
        <f t="shared" si="9"/>
        <v>565436804</v>
      </c>
    </row>
    <row r="24" spans="1:11" x14ac:dyDescent="0.25">
      <c r="A24" s="21" t="s">
        <v>45</v>
      </c>
      <c r="B24" s="17" t="s">
        <v>46</v>
      </c>
      <c r="C24" s="8">
        <v>1050000000</v>
      </c>
      <c r="D24" s="4"/>
      <c r="E24" s="8">
        <v>50000000</v>
      </c>
      <c r="F24" s="4"/>
      <c r="G24" s="8">
        <f t="shared" si="2"/>
        <v>1000000000</v>
      </c>
      <c r="H24" s="8">
        <v>75370521</v>
      </c>
      <c r="I24" s="8">
        <v>69800956</v>
      </c>
      <c r="J24" s="8">
        <v>68771325</v>
      </c>
      <c r="K24" s="8">
        <f t="shared" si="3"/>
        <v>213942802</v>
      </c>
    </row>
    <row r="25" spans="1:11" x14ac:dyDescent="0.25">
      <c r="A25" s="21" t="s">
        <v>47</v>
      </c>
      <c r="B25" s="17" t="s">
        <v>48</v>
      </c>
      <c r="C25" s="8">
        <v>766000000</v>
      </c>
      <c r="D25" s="4"/>
      <c r="E25" s="8">
        <v>30000000</v>
      </c>
      <c r="F25" s="4"/>
      <c r="G25" s="8">
        <f t="shared" si="2"/>
        <v>736000000</v>
      </c>
      <c r="H25" s="8">
        <v>50106321</v>
      </c>
      <c r="I25" s="8">
        <v>47592556</v>
      </c>
      <c r="J25" s="8">
        <v>47056225</v>
      </c>
      <c r="K25" s="8">
        <f t="shared" si="3"/>
        <v>144755102</v>
      </c>
    </row>
    <row r="26" spans="1:11" x14ac:dyDescent="0.25">
      <c r="A26" s="21" t="s">
        <v>51</v>
      </c>
      <c r="B26" s="17" t="s">
        <v>52</v>
      </c>
      <c r="C26" s="8">
        <v>325000000</v>
      </c>
      <c r="D26" s="4"/>
      <c r="E26" s="4"/>
      <c r="F26" s="4"/>
      <c r="G26" s="8">
        <f t="shared" si="2"/>
        <v>325000000</v>
      </c>
      <c r="H26" s="8">
        <v>25244400</v>
      </c>
      <c r="I26" s="8">
        <v>22577400</v>
      </c>
      <c r="J26" s="8">
        <v>23359900</v>
      </c>
      <c r="K26" s="8">
        <f t="shared" si="3"/>
        <v>71181700</v>
      </c>
    </row>
    <row r="27" spans="1:11" x14ac:dyDescent="0.25">
      <c r="A27" s="21" t="s">
        <v>49</v>
      </c>
      <c r="B27" s="17" t="s">
        <v>50</v>
      </c>
      <c r="C27" s="8">
        <v>225000000</v>
      </c>
      <c r="D27" s="4"/>
      <c r="E27" s="4"/>
      <c r="F27" s="4"/>
      <c r="G27" s="8">
        <f t="shared" si="2"/>
        <v>225000000</v>
      </c>
      <c r="H27" s="8">
        <v>17239500</v>
      </c>
      <c r="I27" s="8">
        <v>14342500</v>
      </c>
      <c r="J27" s="8">
        <v>14979600</v>
      </c>
      <c r="K27" s="8">
        <f t="shared" si="3"/>
        <v>46561600</v>
      </c>
    </row>
    <row r="28" spans="1:11" x14ac:dyDescent="0.25">
      <c r="A28" s="21" t="s">
        <v>53</v>
      </c>
      <c r="B28" s="17" t="s">
        <v>54</v>
      </c>
      <c r="C28" s="8">
        <v>225000000</v>
      </c>
      <c r="D28" s="4"/>
      <c r="E28" s="4"/>
      <c r="F28" s="4"/>
      <c r="G28" s="8">
        <f t="shared" si="2"/>
        <v>225000000</v>
      </c>
      <c r="H28" s="8">
        <v>18935400</v>
      </c>
      <c r="I28" s="8">
        <v>16935400</v>
      </c>
      <c r="J28" s="8">
        <v>17522800</v>
      </c>
      <c r="K28" s="8">
        <f t="shared" si="3"/>
        <v>53393600</v>
      </c>
    </row>
    <row r="29" spans="1:11" x14ac:dyDescent="0.25">
      <c r="A29" s="21" t="s">
        <v>55</v>
      </c>
      <c r="B29" s="17" t="s">
        <v>56</v>
      </c>
      <c r="C29" s="8">
        <v>77000000</v>
      </c>
      <c r="D29" s="4"/>
      <c r="E29" s="4"/>
      <c r="F29" s="4"/>
      <c r="G29" s="8">
        <f t="shared" si="2"/>
        <v>77000000</v>
      </c>
      <c r="H29" s="8">
        <v>6313100</v>
      </c>
      <c r="I29" s="8">
        <v>5646100</v>
      </c>
      <c r="J29" s="8">
        <v>5841800</v>
      </c>
      <c r="K29" s="8">
        <f t="shared" si="3"/>
        <v>17801000</v>
      </c>
    </row>
    <row r="30" spans="1:11" x14ac:dyDescent="0.25">
      <c r="A30" s="21" t="s">
        <v>57</v>
      </c>
      <c r="B30" s="17" t="s">
        <v>58</v>
      </c>
      <c r="C30" s="8">
        <v>43000000</v>
      </c>
      <c r="D30" s="4"/>
      <c r="E30" s="4"/>
      <c r="F30" s="4"/>
      <c r="G30" s="8">
        <f t="shared" si="2"/>
        <v>43000000</v>
      </c>
      <c r="H30" s="8">
        <v>3156550</v>
      </c>
      <c r="I30" s="8">
        <v>2823050</v>
      </c>
      <c r="J30" s="8">
        <v>2920900</v>
      </c>
      <c r="K30" s="8">
        <f t="shared" si="3"/>
        <v>8900500</v>
      </c>
    </row>
    <row r="31" spans="1:11" x14ac:dyDescent="0.25">
      <c r="A31" s="21" t="s">
        <v>59</v>
      </c>
      <c r="B31" s="17" t="s">
        <v>60</v>
      </c>
      <c r="C31" s="8">
        <v>43000000</v>
      </c>
      <c r="D31" s="4"/>
      <c r="E31" s="4"/>
      <c r="F31" s="4"/>
      <c r="G31" s="8">
        <f t="shared" si="2"/>
        <v>43000000</v>
      </c>
      <c r="H31" s="8">
        <v>3156550</v>
      </c>
      <c r="I31" s="8">
        <v>2823050</v>
      </c>
      <c r="J31" s="8">
        <v>2920900</v>
      </c>
      <c r="K31" s="8">
        <f t="shared" si="3"/>
        <v>8900500</v>
      </c>
    </row>
    <row r="32" spans="1:11" ht="15.75" x14ac:dyDescent="0.3">
      <c r="A32" s="5" t="s">
        <v>61</v>
      </c>
      <c r="B32" s="6" t="s">
        <v>62</v>
      </c>
      <c r="C32" s="7">
        <f>C33+C34</f>
        <v>1310000000</v>
      </c>
      <c r="D32" s="7">
        <f t="shared" ref="D32:E32" si="10">D33+D34</f>
        <v>10000000</v>
      </c>
      <c r="E32" s="7">
        <f t="shared" si="10"/>
        <v>0</v>
      </c>
      <c r="F32" s="4"/>
      <c r="G32" s="7">
        <f t="shared" ref="G32:K32" si="11">G33+G34</f>
        <v>1320000000</v>
      </c>
      <c r="H32" s="7">
        <f t="shared" si="11"/>
        <v>477119990</v>
      </c>
      <c r="I32" s="7">
        <f t="shared" si="11"/>
        <v>560611910</v>
      </c>
      <c r="J32" s="7">
        <f t="shared" si="11"/>
        <v>152200886</v>
      </c>
      <c r="K32" s="7">
        <f t="shared" si="11"/>
        <v>1189932786</v>
      </c>
    </row>
    <row r="33" spans="1:12" x14ac:dyDescent="0.25">
      <c r="A33" s="21" t="s">
        <v>63</v>
      </c>
      <c r="B33" s="17" t="s">
        <v>311</v>
      </c>
      <c r="C33" s="8">
        <v>1250000000</v>
      </c>
      <c r="D33" s="8">
        <v>10000000</v>
      </c>
      <c r="E33" s="4"/>
      <c r="F33" s="4"/>
      <c r="G33" s="8">
        <f t="shared" si="2"/>
        <v>1260000000</v>
      </c>
      <c r="H33" s="8">
        <v>417485204</v>
      </c>
      <c r="I33" s="8">
        <v>560611910</v>
      </c>
      <c r="J33" s="8">
        <v>152189458</v>
      </c>
      <c r="K33" s="8">
        <f t="shared" si="3"/>
        <v>1130286572</v>
      </c>
    </row>
    <row r="34" spans="1:12" x14ac:dyDescent="0.25">
      <c r="A34" s="21" t="s">
        <v>64</v>
      </c>
      <c r="B34" s="17" t="s">
        <v>65</v>
      </c>
      <c r="C34" s="8">
        <v>60000000</v>
      </c>
      <c r="D34" s="8"/>
      <c r="E34" s="4"/>
      <c r="F34" s="4"/>
      <c r="G34" s="8">
        <f t="shared" si="2"/>
        <v>60000000</v>
      </c>
      <c r="H34" s="8">
        <v>59634786</v>
      </c>
      <c r="I34" s="8">
        <v>0</v>
      </c>
      <c r="J34" s="8">
        <v>11428</v>
      </c>
      <c r="K34" s="8">
        <f t="shared" si="3"/>
        <v>59646214</v>
      </c>
    </row>
    <row r="35" spans="1:12" ht="15.75" x14ac:dyDescent="0.3">
      <c r="A35" s="14" t="s">
        <v>66</v>
      </c>
      <c r="B35" s="15" t="s">
        <v>67</v>
      </c>
      <c r="C35" s="7">
        <f>C36+C37+C38+C39+C40</f>
        <v>659700000</v>
      </c>
      <c r="D35" s="7">
        <f t="shared" ref="D35:E35" si="12">D36+D37+D38+D39+D40</f>
        <v>250000000</v>
      </c>
      <c r="E35" s="7">
        <f t="shared" si="12"/>
        <v>0</v>
      </c>
      <c r="F35" s="4"/>
      <c r="G35" s="7">
        <f t="shared" ref="G35:J35" si="13">SUM(G36:G40)</f>
        <v>909700000</v>
      </c>
      <c r="H35" s="7">
        <f t="shared" si="13"/>
        <v>23487750</v>
      </c>
      <c r="I35" s="7">
        <f t="shared" si="13"/>
        <v>0</v>
      </c>
      <c r="J35" s="7">
        <f t="shared" si="13"/>
        <v>0</v>
      </c>
      <c r="K35" s="7">
        <f>K36+K37+K38+K39+K40</f>
        <v>23487750</v>
      </c>
    </row>
    <row r="36" spans="1:12" x14ac:dyDescent="0.25">
      <c r="A36" s="21" t="s">
        <v>130</v>
      </c>
      <c r="B36" s="17" t="s">
        <v>68</v>
      </c>
      <c r="C36" s="8">
        <v>25000000</v>
      </c>
      <c r="D36" s="4"/>
      <c r="E36" s="4"/>
      <c r="F36" s="4"/>
      <c r="G36" s="8">
        <f t="shared" si="2"/>
        <v>25000000</v>
      </c>
      <c r="H36" s="8">
        <v>0</v>
      </c>
      <c r="I36" s="8">
        <v>0</v>
      </c>
      <c r="J36" s="8">
        <v>0</v>
      </c>
      <c r="K36" s="8">
        <f t="shared" si="3"/>
        <v>0</v>
      </c>
    </row>
    <row r="37" spans="1:12" x14ac:dyDescent="0.25">
      <c r="A37" s="21" t="s">
        <v>131</v>
      </c>
      <c r="B37" s="17" t="s">
        <v>69</v>
      </c>
      <c r="C37" s="8">
        <v>400000000</v>
      </c>
      <c r="D37" s="8">
        <v>250000000</v>
      </c>
      <c r="E37" s="4"/>
      <c r="F37" s="4"/>
      <c r="G37" s="8">
        <f t="shared" si="2"/>
        <v>650000000</v>
      </c>
      <c r="H37" s="8">
        <v>23487750</v>
      </c>
      <c r="I37" s="8">
        <v>0</v>
      </c>
      <c r="J37" s="8">
        <v>0</v>
      </c>
      <c r="K37" s="8">
        <f t="shared" si="3"/>
        <v>23487750</v>
      </c>
    </row>
    <row r="38" spans="1:12" x14ac:dyDescent="0.25">
      <c r="A38" s="21" t="s">
        <v>70</v>
      </c>
      <c r="B38" s="17" t="s">
        <v>71</v>
      </c>
      <c r="C38" s="8">
        <v>13000000</v>
      </c>
      <c r="D38" s="8"/>
      <c r="E38" s="4"/>
      <c r="F38" s="4"/>
      <c r="G38" s="8">
        <f t="shared" si="2"/>
        <v>13000000</v>
      </c>
      <c r="H38" s="8">
        <v>0</v>
      </c>
      <c r="I38" s="8">
        <v>0</v>
      </c>
      <c r="J38" s="8">
        <v>0</v>
      </c>
      <c r="K38" s="8">
        <f t="shared" si="3"/>
        <v>0</v>
      </c>
    </row>
    <row r="39" spans="1:12" x14ac:dyDescent="0.25">
      <c r="A39" s="21" t="s">
        <v>132</v>
      </c>
      <c r="B39" s="17" t="s">
        <v>72</v>
      </c>
      <c r="C39" s="8">
        <v>1700000</v>
      </c>
      <c r="D39" s="8"/>
      <c r="E39" s="4"/>
      <c r="F39" s="4"/>
      <c r="G39" s="8">
        <f t="shared" si="2"/>
        <v>1700000</v>
      </c>
      <c r="H39" s="8">
        <v>0</v>
      </c>
      <c r="I39" s="8">
        <v>0</v>
      </c>
      <c r="J39" s="8">
        <v>0</v>
      </c>
      <c r="K39" s="8">
        <f t="shared" si="3"/>
        <v>0</v>
      </c>
    </row>
    <row r="40" spans="1:12" x14ac:dyDescent="0.25">
      <c r="A40" s="21" t="s">
        <v>73</v>
      </c>
      <c r="B40" s="17" t="s">
        <v>74</v>
      </c>
      <c r="C40" s="8">
        <v>220000000</v>
      </c>
      <c r="D40" s="8"/>
      <c r="E40" s="4"/>
      <c r="F40" s="4"/>
      <c r="G40" s="8">
        <f t="shared" si="2"/>
        <v>220000000</v>
      </c>
      <c r="H40" s="8">
        <v>0</v>
      </c>
      <c r="I40" s="8">
        <v>0</v>
      </c>
      <c r="J40" s="8">
        <v>0</v>
      </c>
      <c r="K40" s="8">
        <f t="shared" si="3"/>
        <v>0</v>
      </c>
    </row>
    <row r="41" spans="1:12" ht="15.75" x14ac:dyDescent="0.3">
      <c r="A41" s="5" t="s">
        <v>75</v>
      </c>
      <c r="B41" s="6" t="s">
        <v>76</v>
      </c>
      <c r="C41" s="7">
        <f>SUM(C42:C54)</f>
        <v>1627000000</v>
      </c>
      <c r="D41" s="7">
        <f t="shared" ref="D41:E41" si="14">SUM(D42:D54)</f>
        <v>0</v>
      </c>
      <c r="E41" s="7">
        <f t="shared" si="14"/>
        <v>235000000</v>
      </c>
      <c r="F41" s="4"/>
      <c r="G41" s="7">
        <f t="shared" ref="G41:K41" si="15">SUM(G42:G54)</f>
        <v>1392000000</v>
      </c>
      <c r="H41" s="7">
        <f t="shared" si="15"/>
        <v>85309939</v>
      </c>
      <c r="I41" s="7">
        <f t="shared" si="15"/>
        <v>209093587</v>
      </c>
      <c r="J41" s="7">
        <f t="shared" si="15"/>
        <v>40204670</v>
      </c>
      <c r="K41" s="7">
        <f t="shared" si="15"/>
        <v>334608196</v>
      </c>
    </row>
    <row r="42" spans="1:12" x14ac:dyDescent="0.25">
      <c r="A42" s="21" t="s">
        <v>77</v>
      </c>
      <c r="B42" s="17" t="s">
        <v>78</v>
      </c>
      <c r="C42" s="8">
        <f>250000000</f>
        <v>250000000</v>
      </c>
      <c r="D42" s="4"/>
      <c r="E42" s="8">
        <v>30000000</v>
      </c>
      <c r="F42" s="4"/>
      <c r="G42" s="8">
        <f t="shared" si="2"/>
        <v>220000000</v>
      </c>
      <c r="H42" s="8">
        <v>0</v>
      </c>
      <c r="I42" s="8">
        <v>0</v>
      </c>
      <c r="J42" s="8">
        <v>0</v>
      </c>
      <c r="K42" s="8">
        <f t="shared" si="3"/>
        <v>0</v>
      </c>
    </row>
    <row r="43" spans="1:12" x14ac:dyDescent="0.25">
      <c r="A43" s="21" t="s">
        <v>316</v>
      </c>
      <c r="B43" s="17" t="s">
        <v>79</v>
      </c>
      <c r="C43" s="8">
        <v>90000000</v>
      </c>
      <c r="D43" s="4"/>
      <c r="E43" s="4"/>
      <c r="F43" s="4"/>
      <c r="G43" s="8">
        <f t="shared" si="2"/>
        <v>90000000</v>
      </c>
      <c r="H43" s="8">
        <v>0</v>
      </c>
      <c r="I43" s="8">
        <v>0</v>
      </c>
      <c r="J43" s="8">
        <v>0</v>
      </c>
      <c r="K43" s="8">
        <f t="shared" si="3"/>
        <v>0</v>
      </c>
    </row>
    <row r="44" spans="1:12" x14ac:dyDescent="0.25">
      <c r="A44" s="21" t="s">
        <v>80</v>
      </c>
      <c r="B44" s="17" t="s">
        <v>81</v>
      </c>
      <c r="C44" s="8">
        <v>300000000</v>
      </c>
      <c r="D44" s="4"/>
      <c r="E44" s="4"/>
      <c r="F44" s="4"/>
      <c r="G44" s="8">
        <f t="shared" si="2"/>
        <v>300000000</v>
      </c>
      <c r="H44" s="8">
        <v>19320002</v>
      </c>
      <c r="I44" s="8">
        <v>19381886</v>
      </c>
      <c r="J44" s="8">
        <v>17900343</v>
      </c>
      <c r="K44" s="8">
        <f t="shared" si="3"/>
        <v>56602231</v>
      </c>
    </row>
    <row r="45" spans="1:12" x14ac:dyDescent="0.25">
      <c r="A45" s="21" t="s">
        <v>82</v>
      </c>
      <c r="B45" s="17" t="s">
        <v>83</v>
      </c>
      <c r="C45" s="8">
        <v>40000000</v>
      </c>
      <c r="D45" s="4"/>
      <c r="E45" s="8">
        <v>10000000</v>
      </c>
      <c r="F45" s="4"/>
      <c r="G45" s="8">
        <f t="shared" si="2"/>
        <v>30000000</v>
      </c>
      <c r="H45" s="8">
        <v>0</v>
      </c>
      <c r="I45" s="8">
        <v>0</v>
      </c>
      <c r="J45" s="8">
        <v>195744</v>
      </c>
      <c r="K45" s="8">
        <f t="shared" si="3"/>
        <v>195744</v>
      </c>
    </row>
    <row r="46" spans="1:12" x14ac:dyDescent="0.25">
      <c r="A46" s="21" t="s">
        <v>133</v>
      </c>
      <c r="B46" s="17" t="s">
        <v>84</v>
      </c>
      <c r="C46" s="8">
        <v>300000000</v>
      </c>
      <c r="D46" s="4"/>
      <c r="E46" s="8">
        <v>30000000</v>
      </c>
      <c r="F46" s="4"/>
      <c r="G46" s="8">
        <f t="shared" si="2"/>
        <v>270000000</v>
      </c>
      <c r="H46" s="8">
        <v>0</v>
      </c>
      <c r="I46" s="8">
        <v>167600000</v>
      </c>
      <c r="J46" s="8">
        <v>0</v>
      </c>
      <c r="K46" s="8">
        <f t="shared" si="3"/>
        <v>167600000</v>
      </c>
      <c r="L46" s="44"/>
    </row>
    <row r="47" spans="1:12" x14ac:dyDescent="0.25">
      <c r="A47" s="21" t="s">
        <v>85</v>
      </c>
      <c r="B47" s="17" t="s">
        <v>86</v>
      </c>
      <c r="C47" s="8">
        <v>20000000</v>
      </c>
      <c r="D47" s="4"/>
      <c r="E47" s="8"/>
      <c r="F47" s="4"/>
      <c r="G47" s="8">
        <f t="shared" si="2"/>
        <v>20000000</v>
      </c>
      <c r="H47" s="8">
        <v>0</v>
      </c>
      <c r="I47" s="8">
        <v>0</v>
      </c>
      <c r="J47" s="8">
        <v>0</v>
      </c>
      <c r="K47" s="8">
        <f t="shared" si="3"/>
        <v>0</v>
      </c>
    </row>
    <row r="48" spans="1:12" x14ac:dyDescent="0.25">
      <c r="A48" s="21" t="s">
        <v>134</v>
      </c>
      <c r="B48" s="17" t="s">
        <v>87</v>
      </c>
      <c r="C48" s="8">
        <v>38000000</v>
      </c>
      <c r="D48" s="4"/>
      <c r="E48" s="8">
        <f>20000000+15000000</f>
        <v>35000000</v>
      </c>
      <c r="F48" s="4"/>
      <c r="G48" s="8">
        <f t="shared" si="2"/>
        <v>3000000</v>
      </c>
      <c r="H48" s="8">
        <v>0</v>
      </c>
      <c r="I48" s="8">
        <v>0</v>
      </c>
      <c r="J48" s="8">
        <v>0</v>
      </c>
      <c r="K48" s="8">
        <f t="shared" si="3"/>
        <v>0</v>
      </c>
    </row>
    <row r="49" spans="1:11" x14ac:dyDescent="0.25">
      <c r="A49" s="21" t="s">
        <v>135</v>
      </c>
      <c r="B49" s="17" t="s">
        <v>89</v>
      </c>
      <c r="C49" s="8">
        <v>200000000</v>
      </c>
      <c r="D49" s="4"/>
      <c r="E49" s="8">
        <f>50000000+60000000</f>
        <v>110000000</v>
      </c>
      <c r="F49" s="4"/>
      <c r="G49" s="8">
        <f t="shared" si="2"/>
        <v>90000000</v>
      </c>
      <c r="H49" s="8">
        <v>0</v>
      </c>
      <c r="I49" s="8">
        <v>0</v>
      </c>
      <c r="J49" s="8">
        <v>0</v>
      </c>
      <c r="K49" s="8">
        <f t="shared" si="3"/>
        <v>0</v>
      </c>
    </row>
    <row r="50" spans="1:11" x14ac:dyDescent="0.25">
      <c r="A50" s="21" t="s">
        <v>88</v>
      </c>
      <c r="B50" s="17" t="s">
        <v>90</v>
      </c>
      <c r="C50" s="8">
        <v>58000000</v>
      </c>
      <c r="D50" s="4"/>
      <c r="E50" s="4"/>
      <c r="F50" s="4"/>
      <c r="G50" s="8">
        <f t="shared" si="2"/>
        <v>58000000</v>
      </c>
      <c r="H50" s="8">
        <v>16000000</v>
      </c>
      <c r="I50" s="8">
        <v>0</v>
      </c>
      <c r="J50" s="8">
        <v>0</v>
      </c>
      <c r="K50" s="8">
        <f t="shared" si="3"/>
        <v>16000000</v>
      </c>
    </row>
    <row r="51" spans="1:11" x14ac:dyDescent="0.25">
      <c r="A51" s="21" t="s">
        <v>91</v>
      </c>
      <c r="B51" s="17" t="s">
        <v>92</v>
      </c>
      <c r="C51" s="8">
        <v>100000000</v>
      </c>
      <c r="D51" s="4"/>
      <c r="E51" s="4"/>
      <c r="F51" s="4"/>
      <c r="G51" s="8">
        <f t="shared" si="2"/>
        <v>100000000</v>
      </c>
      <c r="H51" s="8">
        <v>36000000</v>
      </c>
      <c r="I51" s="8">
        <v>8000000</v>
      </c>
      <c r="J51" s="8">
        <v>8000000</v>
      </c>
      <c r="K51" s="8">
        <f t="shared" si="3"/>
        <v>52000000</v>
      </c>
    </row>
    <row r="52" spans="1:11" x14ac:dyDescent="0.25">
      <c r="A52" s="21" t="s">
        <v>136</v>
      </c>
      <c r="B52" s="17" t="s">
        <v>93</v>
      </c>
      <c r="C52" s="8">
        <v>1000000</v>
      </c>
      <c r="D52" s="4"/>
      <c r="E52" s="4"/>
      <c r="F52" s="4"/>
      <c r="G52" s="8">
        <f t="shared" si="2"/>
        <v>1000000</v>
      </c>
      <c r="H52" s="8">
        <v>0</v>
      </c>
      <c r="I52" s="8">
        <v>0</v>
      </c>
      <c r="J52" s="8">
        <v>0</v>
      </c>
      <c r="K52" s="8">
        <f t="shared" si="3"/>
        <v>0</v>
      </c>
    </row>
    <row r="53" spans="1:11" x14ac:dyDescent="0.25">
      <c r="A53" s="21" t="s">
        <v>137</v>
      </c>
      <c r="B53" s="17" t="s">
        <v>94</v>
      </c>
      <c r="C53" s="8">
        <v>170000000</v>
      </c>
      <c r="D53" s="4"/>
      <c r="E53" s="8">
        <v>20000000</v>
      </c>
      <c r="F53" s="4"/>
      <c r="G53" s="8">
        <f t="shared" si="2"/>
        <v>150000000</v>
      </c>
      <c r="H53" s="8">
        <v>13989937</v>
      </c>
      <c r="I53" s="8">
        <v>14111701</v>
      </c>
      <c r="J53" s="8">
        <v>14108583</v>
      </c>
      <c r="K53" s="8">
        <f t="shared" si="3"/>
        <v>42210221</v>
      </c>
    </row>
    <row r="54" spans="1:11" x14ac:dyDescent="0.25">
      <c r="A54" s="21" t="s">
        <v>138</v>
      </c>
      <c r="B54" s="17" t="s">
        <v>95</v>
      </c>
      <c r="C54" s="8">
        <v>60000000</v>
      </c>
      <c r="D54" s="4"/>
      <c r="E54" s="4"/>
      <c r="F54" s="4"/>
      <c r="G54" s="8">
        <f t="shared" si="2"/>
        <v>60000000</v>
      </c>
      <c r="H54" s="8">
        <v>0</v>
      </c>
      <c r="I54" s="8">
        <v>0</v>
      </c>
      <c r="J54" s="8">
        <v>0</v>
      </c>
      <c r="K54" s="8">
        <f t="shared" si="3"/>
        <v>0</v>
      </c>
    </row>
    <row r="55" spans="1:11" ht="15.75" x14ac:dyDescent="0.3">
      <c r="A55" s="5" t="s">
        <v>96</v>
      </c>
      <c r="B55" s="6" t="s">
        <v>97</v>
      </c>
      <c r="C55" s="7">
        <f>SUM(C56:C57)</f>
        <v>41000000</v>
      </c>
      <c r="D55" s="7">
        <f t="shared" ref="D55:E55" si="16">SUM(D56:D57)</f>
        <v>0</v>
      </c>
      <c r="E55" s="7">
        <f t="shared" si="16"/>
        <v>0</v>
      </c>
      <c r="F55" s="4"/>
      <c r="G55" s="7">
        <f t="shared" ref="G55:K55" si="17">SUM(G56:G57)</f>
        <v>41000000</v>
      </c>
      <c r="H55" s="7">
        <f t="shared" si="17"/>
        <v>2096974</v>
      </c>
      <c r="I55" s="7">
        <f t="shared" si="17"/>
        <v>2096974</v>
      </c>
      <c r="J55" s="7">
        <f t="shared" si="17"/>
        <v>2096974</v>
      </c>
      <c r="K55" s="7">
        <f t="shared" si="17"/>
        <v>6290922</v>
      </c>
    </row>
    <row r="56" spans="1:11" x14ac:dyDescent="0.25">
      <c r="A56" s="21" t="s">
        <v>98</v>
      </c>
      <c r="B56" s="17" t="s">
        <v>99</v>
      </c>
      <c r="C56" s="8">
        <v>40000000</v>
      </c>
      <c r="D56" s="4"/>
      <c r="E56" s="4"/>
      <c r="F56" s="4"/>
      <c r="G56" s="8">
        <f t="shared" si="2"/>
        <v>40000000</v>
      </c>
      <c r="H56" s="8">
        <v>2096974</v>
      </c>
      <c r="I56" s="8">
        <v>2096974</v>
      </c>
      <c r="J56" s="8">
        <v>2096974</v>
      </c>
      <c r="K56" s="8">
        <f t="shared" si="3"/>
        <v>6290922</v>
      </c>
    </row>
    <row r="57" spans="1:11" x14ac:dyDescent="0.25">
      <c r="A57" s="21" t="s">
        <v>100</v>
      </c>
      <c r="B57" s="17" t="s">
        <v>101</v>
      </c>
      <c r="C57" s="8">
        <v>1000000</v>
      </c>
      <c r="D57" s="4"/>
      <c r="E57" s="4"/>
      <c r="F57" s="4"/>
      <c r="G57" s="8">
        <f t="shared" si="2"/>
        <v>1000000</v>
      </c>
      <c r="H57" s="8">
        <v>0</v>
      </c>
      <c r="I57" s="8">
        <v>0</v>
      </c>
      <c r="J57" s="8">
        <v>0</v>
      </c>
      <c r="K57" s="8">
        <f t="shared" si="3"/>
        <v>0</v>
      </c>
    </row>
    <row r="58" spans="1:11" ht="15.75" x14ac:dyDescent="0.3">
      <c r="A58" s="5" t="s">
        <v>102</v>
      </c>
      <c r="B58" s="6" t="s">
        <v>103</v>
      </c>
      <c r="C58" s="7">
        <f>C59+C60+C61+C62+C63</f>
        <v>820000000</v>
      </c>
      <c r="D58" s="7">
        <f t="shared" ref="D58:G58" si="18">D59+D60+D61+D62+D63</f>
        <v>26000000</v>
      </c>
      <c r="E58" s="7">
        <f t="shared" si="18"/>
        <v>178000000</v>
      </c>
      <c r="F58" s="4"/>
      <c r="G58" s="7">
        <f t="shared" si="18"/>
        <v>668000000</v>
      </c>
      <c r="H58" s="7">
        <f t="shared" ref="H58:K58" si="19">H59+H60+H61+H62+H63</f>
        <v>52692160</v>
      </c>
      <c r="I58" s="7">
        <f t="shared" si="19"/>
        <v>11903486</v>
      </c>
      <c r="J58" s="7">
        <f t="shared" si="19"/>
        <v>27894430</v>
      </c>
      <c r="K58" s="7">
        <f t="shared" si="19"/>
        <v>92490076</v>
      </c>
    </row>
    <row r="59" spans="1:11" x14ac:dyDescent="0.25">
      <c r="A59" s="21" t="s">
        <v>104</v>
      </c>
      <c r="B59" s="17" t="s">
        <v>105</v>
      </c>
      <c r="C59" s="8">
        <v>40000000</v>
      </c>
      <c r="D59" s="8">
        <v>26000000</v>
      </c>
      <c r="E59" s="4"/>
      <c r="F59" s="4"/>
      <c r="G59" s="8">
        <f t="shared" si="2"/>
        <v>66000000</v>
      </c>
      <c r="H59" s="8">
        <v>0</v>
      </c>
      <c r="I59" s="8">
        <v>0</v>
      </c>
      <c r="J59" s="8">
        <v>0</v>
      </c>
      <c r="K59" s="8">
        <f t="shared" si="3"/>
        <v>0</v>
      </c>
    </row>
    <row r="60" spans="1:11" x14ac:dyDescent="0.25">
      <c r="A60" s="21" t="s">
        <v>139</v>
      </c>
      <c r="B60" s="17" t="s">
        <v>106</v>
      </c>
      <c r="C60" s="8">
        <v>250000000</v>
      </c>
      <c r="D60" s="4"/>
      <c r="E60" s="4"/>
      <c r="F60" s="4"/>
      <c r="G60" s="8">
        <f t="shared" si="2"/>
        <v>250000000</v>
      </c>
      <c r="H60" s="8">
        <v>11059104</v>
      </c>
      <c r="I60" s="8">
        <v>0</v>
      </c>
      <c r="J60" s="8">
        <v>26731905</v>
      </c>
      <c r="K60" s="8">
        <f t="shared" si="3"/>
        <v>37791009</v>
      </c>
    </row>
    <row r="61" spans="1:11" x14ac:dyDescent="0.25">
      <c r="A61" s="21" t="s">
        <v>107</v>
      </c>
      <c r="B61" s="17" t="s">
        <v>108</v>
      </c>
      <c r="C61" s="8">
        <v>130000000</v>
      </c>
      <c r="D61" s="4"/>
      <c r="E61" s="4"/>
      <c r="F61" s="4"/>
      <c r="G61" s="8">
        <f t="shared" si="2"/>
        <v>130000000</v>
      </c>
      <c r="H61" s="8">
        <v>41633056</v>
      </c>
      <c r="I61" s="8">
        <v>11903486</v>
      </c>
      <c r="J61" s="8">
        <v>1162525</v>
      </c>
      <c r="K61" s="8">
        <f t="shared" si="3"/>
        <v>54699067</v>
      </c>
    </row>
    <row r="62" spans="1:11" x14ac:dyDescent="0.25">
      <c r="A62" s="21" t="s">
        <v>109</v>
      </c>
      <c r="B62" s="17" t="s">
        <v>110</v>
      </c>
      <c r="C62" s="8">
        <v>200000000</v>
      </c>
      <c r="D62" s="4"/>
      <c r="E62" s="8">
        <f>68000000+20000000</f>
        <v>88000000</v>
      </c>
      <c r="F62" s="4"/>
      <c r="G62" s="8">
        <f t="shared" si="2"/>
        <v>112000000</v>
      </c>
      <c r="H62" s="8">
        <v>0</v>
      </c>
      <c r="I62" s="8">
        <v>0</v>
      </c>
      <c r="J62" s="8">
        <v>0</v>
      </c>
      <c r="K62" s="8">
        <f t="shared" si="3"/>
        <v>0</v>
      </c>
    </row>
    <row r="63" spans="1:11" x14ac:dyDescent="0.25">
      <c r="A63" s="21" t="s">
        <v>111</v>
      </c>
      <c r="B63" s="17" t="s">
        <v>112</v>
      </c>
      <c r="C63" s="8">
        <v>200000000</v>
      </c>
      <c r="D63" s="4"/>
      <c r="E63" s="8">
        <f>50000000+40000000</f>
        <v>90000000</v>
      </c>
      <c r="F63" s="4"/>
      <c r="G63" s="8">
        <f t="shared" si="2"/>
        <v>110000000</v>
      </c>
      <c r="H63" s="8">
        <v>0</v>
      </c>
      <c r="I63" s="8">
        <v>0</v>
      </c>
      <c r="J63" s="8">
        <v>0</v>
      </c>
      <c r="K63" s="8">
        <f t="shared" si="3"/>
        <v>0</v>
      </c>
    </row>
    <row r="64" spans="1:11" ht="15.75" x14ac:dyDescent="0.3">
      <c r="A64" s="5"/>
      <c r="B64" s="6" t="s">
        <v>113</v>
      </c>
      <c r="C64" s="7">
        <f>C6+C10+C19+C23+C32+C35+C41+C55+C58</f>
        <v>16870700000</v>
      </c>
      <c r="D64" s="7">
        <f t="shared" ref="D64:E64" si="20">D6+D10+D19+D23+D32+D35+D41+D55+D58</f>
        <v>703500000</v>
      </c>
      <c r="E64" s="7">
        <f t="shared" si="20"/>
        <v>703500000</v>
      </c>
      <c r="F64" s="4"/>
      <c r="G64" s="7">
        <f t="shared" ref="G64:K64" si="21">G6+G10+G19+G23+G32+G35+G41+G55+G58</f>
        <v>16870700000</v>
      </c>
      <c r="H64" s="7">
        <f t="shared" si="21"/>
        <v>1647920845</v>
      </c>
      <c r="I64" s="7">
        <f t="shared" si="21"/>
        <v>1754061664</v>
      </c>
      <c r="J64" s="7">
        <f t="shared" si="21"/>
        <v>1108944468</v>
      </c>
      <c r="K64" s="7">
        <f t="shared" si="21"/>
        <v>4510926977</v>
      </c>
    </row>
    <row r="65" spans="1:11" x14ac:dyDescent="0.25">
      <c r="A65" s="11"/>
      <c r="B65" s="15" t="s">
        <v>114</v>
      </c>
      <c r="C65" s="4"/>
      <c r="D65" s="16"/>
      <c r="E65" s="12"/>
      <c r="F65" s="4"/>
      <c r="G65" s="4"/>
      <c r="H65" s="4"/>
      <c r="I65" s="8"/>
      <c r="J65" s="4"/>
      <c r="K65" s="4"/>
    </row>
    <row r="66" spans="1:11" x14ac:dyDescent="0.25">
      <c r="A66" s="5" t="s">
        <v>115</v>
      </c>
      <c r="B66" s="15" t="s">
        <v>116</v>
      </c>
      <c r="C66" s="4">
        <v>0</v>
      </c>
      <c r="D66" s="10"/>
      <c r="E66" s="10"/>
      <c r="F66" s="9"/>
      <c r="G66" s="9">
        <v>0</v>
      </c>
      <c r="H66" s="9">
        <v>0</v>
      </c>
      <c r="I66" s="9">
        <v>0</v>
      </c>
      <c r="J66" s="9">
        <v>0</v>
      </c>
      <c r="K66" s="4"/>
    </row>
    <row r="67" spans="1:11" x14ac:dyDescent="0.25">
      <c r="A67" s="11" t="s">
        <v>117</v>
      </c>
      <c r="B67" s="17" t="s">
        <v>118</v>
      </c>
      <c r="C67" s="8">
        <v>0</v>
      </c>
      <c r="D67" s="10"/>
      <c r="E67" s="10"/>
      <c r="F67" s="9"/>
      <c r="G67" s="9">
        <v>0</v>
      </c>
      <c r="H67" s="9">
        <v>0</v>
      </c>
      <c r="I67" s="9">
        <v>0</v>
      </c>
      <c r="J67" s="9">
        <v>0</v>
      </c>
      <c r="K67" s="8">
        <f t="shared" ref="K67:K68" si="22">+H67+I67+J67</f>
        <v>0</v>
      </c>
    </row>
    <row r="68" spans="1:11" x14ac:dyDescent="0.25">
      <c r="A68" s="11" t="s">
        <v>119</v>
      </c>
      <c r="B68" s="17" t="s">
        <v>120</v>
      </c>
      <c r="C68" s="8">
        <v>0</v>
      </c>
      <c r="D68" s="10"/>
      <c r="E68" s="10"/>
      <c r="F68" s="9"/>
      <c r="G68" s="9">
        <v>0</v>
      </c>
      <c r="H68" s="9">
        <v>0</v>
      </c>
      <c r="I68" s="9">
        <v>0</v>
      </c>
      <c r="J68" s="9">
        <v>0</v>
      </c>
      <c r="K68" s="8">
        <f t="shared" si="22"/>
        <v>0</v>
      </c>
    </row>
    <row r="69" spans="1:11" x14ac:dyDescent="0.25">
      <c r="A69" s="2"/>
      <c r="B69" s="15" t="s">
        <v>121</v>
      </c>
      <c r="C69" s="8"/>
      <c r="D69" s="10"/>
      <c r="E69" s="10"/>
      <c r="F69" s="9"/>
      <c r="G69" s="9">
        <v>0</v>
      </c>
      <c r="H69" s="9">
        <v>0</v>
      </c>
      <c r="I69" s="9">
        <v>0</v>
      </c>
      <c r="J69" s="9">
        <v>0</v>
      </c>
      <c r="K69" s="4"/>
    </row>
    <row r="70" spans="1:11" x14ac:dyDescent="0.25">
      <c r="A70" s="5" t="s">
        <v>140</v>
      </c>
      <c r="B70" s="15" t="s">
        <v>122</v>
      </c>
      <c r="C70" s="8"/>
      <c r="D70" s="12"/>
      <c r="F70" s="4"/>
      <c r="G70" s="4"/>
      <c r="H70" s="4"/>
      <c r="I70" s="4"/>
      <c r="J70" s="4"/>
      <c r="K70" s="4"/>
    </row>
    <row r="71" spans="1:11" x14ac:dyDescent="0.25">
      <c r="A71" s="21" t="s">
        <v>141</v>
      </c>
      <c r="B71" s="17" t="s">
        <v>124</v>
      </c>
      <c r="C71" s="8">
        <v>2270000000</v>
      </c>
      <c r="D71" s="4"/>
      <c r="E71" s="8">
        <f>70000000</f>
        <v>70000000</v>
      </c>
      <c r="F71" s="4"/>
      <c r="G71" s="8">
        <f t="shared" ref="G71:G74" si="23">C71+D71-E71+F71</f>
        <v>2200000000</v>
      </c>
      <c r="H71" s="8">
        <v>0</v>
      </c>
      <c r="I71" s="8">
        <v>0</v>
      </c>
      <c r="J71" s="8">
        <v>0</v>
      </c>
      <c r="K71" s="8">
        <f t="shared" ref="K71:K74" si="24">+H71+I71+J71</f>
        <v>0</v>
      </c>
    </row>
    <row r="72" spans="1:11" x14ac:dyDescent="0.25">
      <c r="A72" s="21" t="s">
        <v>142</v>
      </c>
      <c r="B72" s="17" t="s">
        <v>125</v>
      </c>
      <c r="C72" s="8">
        <v>135000000</v>
      </c>
      <c r="D72" s="4"/>
      <c r="E72" s="8">
        <v>130000000</v>
      </c>
      <c r="F72" s="4"/>
      <c r="G72" s="8">
        <f t="shared" si="23"/>
        <v>5000000</v>
      </c>
      <c r="H72" s="8">
        <v>0</v>
      </c>
      <c r="I72" s="8">
        <v>0</v>
      </c>
      <c r="J72" s="8">
        <v>0</v>
      </c>
      <c r="K72" s="8">
        <f t="shared" si="24"/>
        <v>0</v>
      </c>
    </row>
    <row r="73" spans="1:11" x14ac:dyDescent="0.25">
      <c r="A73" s="21" t="s">
        <v>143</v>
      </c>
      <c r="B73" s="17" t="s">
        <v>126</v>
      </c>
      <c r="C73" s="8">
        <v>1320000000</v>
      </c>
      <c r="D73" s="8">
        <f>200000000</f>
        <v>200000000</v>
      </c>
      <c r="E73" s="8">
        <v>302759836</v>
      </c>
      <c r="F73" s="4"/>
      <c r="G73" s="8">
        <f t="shared" si="23"/>
        <v>1217240164</v>
      </c>
      <c r="H73" s="8">
        <v>0</v>
      </c>
      <c r="I73" s="8">
        <v>33976257</v>
      </c>
      <c r="J73" s="4"/>
      <c r="K73" s="8">
        <f t="shared" si="24"/>
        <v>33976257</v>
      </c>
    </row>
    <row r="74" spans="1:11" x14ac:dyDescent="0.25">
      <c r="A74" s="21" t="s">
        <v>144</v>
      </c>
      <c r="B74" s="17" t="s">
        <v>123</v>
      </c>
      <c r="C74" s="8">
        <v>200000000</v>
      </c>
      <c r="D74" s="8">
        <v>302759836</v>
      </c>
      <c r="E74" s="4"/>
      <c r="F74" s="4"/>
      <c r="G74" s="8">
        <f t="shared" si="23"/>
        <v>502759836</v>
      </c>
      <c r="H74" s="8">
        <v>0</v>
      </c>
      <c r="I74" s="8">
        <v>0</v>
      </c>
      <c r="J74" s="8">
        <v>0</v>
      </c>
      <c r="K74" s="8">
        <f t="shared" si="24"/>
        <v>0</v>
      </c>
    </row>
    <row r="75" spans="1:11" ht="15.75" x14ac:dyDescent="0.25">
      <c r="A75" s="18"/>
      <c r="B75" s="15" t="s">
        <v>127</v>
      </c>
      <c r="C75" s="19">
        <f>SUM(C71:C74)</f>
        <v>3925000000</v>
      </c>
      <c r="D75" s="19">
        <f t="shared" ref="D75:E75" si="25">SUM(D71:D74)</f>
        <v>502759836</v>
      </c>
      <c r="E75" s="19">
        <f t="shared" si="25"/>
        <v>502759836</v>
      </c>
      <c r="F75" s="4"/>
      <c r="G75" s="19">
        <f>+G71+G72+G73+G74</f>
        <v>3925000000</v>
      </c>
      <c r="H75" s="19">
        <f>+H71+H72+H73+H74</f>
        <v>0</v>
      </c>
      <c r="I75" s="19">
        <f t="shared" ref="I75:J75" si="26">+I71+I72+I73+I74</f>
        <v>33976257</v>
      </c>
      <c r="J75" s="19">
        <f t="shared" si="26"/>
        <v>0</v>
      </c>
      <c r="K75" s="19">
        <f>+K71+K72+K73+K74</f>
        <v>33976257</v>
      </c>
    </row>
    <row r="76" spans="1:11" ht="19.5" x14ac:dyDescent="0.4">
      <c r="A76" s="48" t="s">
        <v>145</v>
      </c>
      <c r="B76" s="49"/>
      <c r="C76" s="20">
        <f>C64+C66+C75</f>
        <v>20795700000</v>
      </c>
      <c r="D76" s="20">
        <f t="shared" ref="D76:E76" si="27">D64+D66+D75</f>
        <v>1206259836</v>
      </c>
      <c r="E76" s="20">
        <f t="shared" si="27"/>
        <v>1206259836</v>
      </c>
      <c r="F76" s="4"/>
      <c r="G76" s="20">
        <f t="shared" ref="G76:K76" si="28">+G64+G75</f>
        <v>20795700000</v>
      </c>
      <c r="H76" s="20">
        <f t="shared" si="28"/>
        <v>1647920845</v>
      </c>
      <c r="I76" s="20">
        <f t="shared" si="28"/>
        <v>1788037921</v>
      </c>
      <c r="J76" s="20">
        <f t="shared" si="28"/>
        <v>1108944468</v>
      </c>
      <c r="K76" s="20">
        <f t="shared" si="28"/>
        <v>4544903234</v>
      </c>
    </row>
    <row r="78" spans="1:11" x14ac:dyDescent="0.25">
      <c r="K78" s="44"/>
    </row>
  </sheetData>
  <mergeCells count="13">
    <mergeCell ref="A1:K1"/>
    <mergeCell ref="A2:K2"/>
    <mergeCell ref="A76:B76"/>
    <mergeCell ref="A3:A4"/>
    <mergeCell ref="B3:B4"/>
    <mergeCell ref="C3:C4"/>
    <mergeCell ref="D3:E3"/>
    <mergeCell ref="F3:F4"/>
    <mergeCell ref="G3:G4"/>
    <mergeCell ref="K3:K4"/>
    <mergeCell ref="J3:J4"/>
    <mergeCell ref="I3:I4"/>
    <mergeCell ref="H3:H4"/>
  </mergeCells>
  <pageMargins left="0.70866141732283472" right="0.70866141732283472" top="0.74803149606299213" bottom="0.74803149606299213" header="0.31496062992125984" footer="0.31496062992125984"/>
  <pageSetup paperSize="5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pane xSplit="4" ySplit="4" topLeftCell="F59" activePane="bottomRight" state="frozen"/>
      <selection pane="topRight" activeCell="E1" sqref="E1"/>
      <selection pane="bottomLeft" activeCell="A5" sqref="A5"/>
      <selection pane="bottomRight" activeCell="J63" sqref="J63"/>
    </sheetView>
  </sheetViews>
  <sheetFormatPr baseColWidth="10" defaultRowHeight="15" x14ac:dyDescent="0.25"/>
  <cols>
    <col min="1" max="1" width="15.7109375" customWidth="1"/>
    <col min="2" max="2" width="47.5703125" customWidth="1"/>
    <col min="3" max="3" width="18.5703125" customWidth="1"/>
    <col min="4" max="4" width="16.85546875" customWidth="1"/>
    <col min="5" max="5" width="16.42578125" customWidth="1"/>
    <col min="6" max="6" width="18" bestFit="1" customWidth="1"/>
    <col min="7" max="7" width="19.85546875" bestFit="1" customWidth="1"/>
    <col min="8" max="8" width="18.85546875" bestFit="1" customWidth="1"/>
    <col min="9" max="9" width="19.28515625" customWidth="1"/>
    <col min="10" max="10" width="18.140625" customWidth="1"/>
  </cols>
  <sheetData>
    <row r="1" spans="1:9" x14ac:dyDescent="0.25">
      <c r="A1" s="47" t="s">
        <v>313</v>
      </c>
      <c r="B1" s="47"/>
      <c r="C1" s="47"/>
      <c r="D1" s="47"/>
      <c r="E1" s="47"/>
      <c r="F1" s="47"/>
      <c r="G1" s="47"/>
      <c r="H1" s="47"/>
      <c r="I1" s="47"/>
    </row>
    <row r="2" spans="1:9" x14ac:dyDescent="0.25">
      <c r="A2" s="47" t="s">
        <v>128</v>
      </c>
      <c r="B2" s="47"/>
      <c r="C2" s="47"/>
      <c r="D2" s="47"/>
      <c r="E2" s="47"/>
      <c r="F2" s="47"/>
      <c r="G2" s="47"/>
      <c r="H2" s="47"/>
      <c r="I2" s="47"/>
    </row>
    <row r="3" spans="1:9" ht="15" customHeight="1" x14ac:dyDescent="0.25">
      <c r="A3" s="50" t="s">
        <v>147</v>
      </c>
      <c r="B3" s="50" t="s">
        <v>148</v>
      </c>
      <c r="C3" s="50" t="s">
        <v>149</v>
      </c>
      <c r="D3" s="50" t="s">
        <v>305</v>
      </c>
      <c r="E3" s="50" t="s">
        <v>306</v>
      </c>
      <c r="F3" s="62" t="s">
        <v>307</v>
      </c>
      <c r="G3" s="58" t="s">
        <v>308</v>
      </c>
      <c r="H3" s="58" t="s">
        <v>315</v>
      </c>
      <c r="I3" s="58" t="s">
        <v>318</v>
      </c>
    </row>
    <row r="4" spans="1:9" x14ac:dyDescent="0.25">
      <c r="A4" s="51"/>
      <c r="B4" s="51"/>
      <c r="C4" s="52"/>
      <c r="D4" s="51"/>
      <c r="E4" s="51"/>
      <c r="F4" s="63"/>
      <c r="G4" s="59"/>
      <c r="H4" s="59"/>
      <c r="I4" s="59"/>
    </row>
    <row r="5" spans="1:9" x14ac:dyDescent="0.25">
      <c r="A5" s="22" t="s">
        <v>150</v>
      </c>
      <c r="B5" s="23" t="s">
        <v>151</v>
      </c>
      <c r="C5" s="27">
        <f>C6</f>
        <v>3500000000</v>
      </c>
      <c r="D5" s="4"/>
      <c r="E5" s="4"/>
      <c r="F5" s="34">
        <f>F6</f>
        <v>218772023</v>
      </c>
      <c r="G5" s="38">
        <f>G6</f>
        <v>403752510</v>
      </c>
      <c r="H5" s="38">
        <f>H6</f>
        <v>472958624</v>
      </c>
      <c r="I5" s="38">
        <f>I6</f>
        <v>1095483157</v>
      </c>
    </row>
    <row r="6" spans="1:9" x14ac:dyDescent="0.25">
      <c r="A6" s="22" t="s">
        <v>152</v>
      </c>
      <c r="B6" s="22" t="s">
        <v>153</v>
      </c>
      <c r="C6" s="24">
        <v>3500000000</v>
      </c>
      <c r="D6" s="4"/>
      <c r="E6" s="4"/>
      <c r="F6" s="35">
        <v>218772023</v>
      </c>
      <c r="G6" s="33">
        <v>403752510</v>
      </c>
      <c r="H6" s="33">
        <v>472958624</v>
      </c>
      <c r="I6" s="37">
        <f>F6+G6+H6</f>
        <v>1095483157</v>
      </c>
    </row>
    <row r="7" spans="1:9" x14ac:dyDescent="0.25">
      <c r="A7" s="22" t="s">
        <v>154</v>
      </c>
      <c r="B7" s="23" t="s">
        <v>155</v>
      </c>
      <c r="C7" s="27">
        <f>C8+C9+C10+C11+C12+C13+C14+C15+C16+C17+C18+C19+C20+C21+C22+C23+C24+C25+C26+C27+C28+C29+C30+C31+C32+C33+C34+C35+C36+C37+C38+C39+C40+C41+C42+C43+C44+C45+C46+C47+C48+C49+C50+C51+C52+C53+C54+C55+C56+C57+C58+C59+C60+C61+C62+C63+C64+C65+C66+C67+C68+C70+C69+C71</f>
        <v>12182700000</v>
      </c>
      <c r="D7" s="27">
        <f t="shared" ref="D7:I7" si="0">D8+D9+D10+D11+D12+D13+D14+D15+D16+D17+D18+D19+D20+D21+D22+D23+D24+D25+D26+D27+D28+D29+D30+D31+D32+D33+D34+D35+D36+D37+D38+D39+D40+D41+D42+D43+D44+D45+D46+D47+D48+D49+D50+D51+D52+D53+D54+D55+D56+D57+D58+D59+D60+D61+D62+D63+D64+D65+D66+D67+D68+D70+D69+D71</f>
        <v>0</v>
      </c>
      <c r="E7" s="27">
        <f t="shared" si="0"/>
        <v>0</v>
      </c>
      <c r="F7" s="27">
        <f t="shared" si="0"/>
        <v>928080638</v>
      </c>
      <c r="G7" s="27">
        <f t="shared" si="0"/>
        <v>1184453671</v>
      </c>
      <c r="H7" s="39">
        <f t="shared" si="0"/>
        <v>1182343307</v>
      </c>
      <c r="I7" s="39">
        <f t="shared" si="0"/>
        <v>3294877616</v>
      </c>
    </row>
    <row r="8" spans="1:9" x14ac:dyDescent="0.25">
      <c r="A8" s="22" t="s">
        <v>156</v>
      </c>
      <c r="B8" s="22" t="s">
        <v>157</v>
      </c>
      <c r="C8" s="28">
        <v>4300000000</v>
      </c>
      <c r="D8" s="4"/>
      <c r="E8" s="4"/>
      <c r="F8" s="35">
        <v>265923473</v>
      </c>
      <c r="G8" s="35">
        <v>504801615</v>
      </c>
      <c r="H8" s="33">
        <v>453533295</v>
      </c>
      <c r="I8" s="37">
        <f t="shared" ref="I8:I73" si="1">F8+G8+H8</f>
        <v>1224258383</v>
      </c>
    </row>
    <row r="9" spans="1:9" x14ac:dyDescent="0.25">
      <c r="A9" s="22" t="s">
        <v>158</v>
      </c>
      <c r="B9" s="22" t="s">
        <v>159</v>
      </c>
      <c r="C9" s="28">
        <v>970000000</v>
      </c>
      <c r="D9" s="4"/>
      <c r="E9" s="4"/>
      <c r="F9" s="35">
        <v>125248746</v>
      </c>
      <c r="G9" s="35">
        <v>124597862</v>
      </c>
      <c r="H9" s="33">
        <f>137522801+66390</f>
        <v>137589191</v>
      </c>
      <c r="I9" s="37">
        <f t="shared" si="1"/>
        <v>387435799</v>
      </c>
    </row>
    <row r="10" spans="1:9" x14ac:dyDescent="0.25">
      <c r="A10" s="22" t="s">
        <v>160</v>
      </c>
      <c r="B10" s="22" t="s">
        <v>161</v>
      </c>
      <c r="C10" s="28">
        <v>850000000</v>
      </c>
      <c r="D10" s="4"/>
      <c r="E10" s="4"/>
      <c r="F10" s="35">
        <v>201717075</v>
      </c>
      <c r="G10" s="35">
        <v>203860868</v>
      </c>
      <c r="H10" s="33">
        <v>216783510</v>
      </c>
      <c r="I10" s="37">
        <f t="shared" si="1"/>
        <v>622361453</v>
      </c>
    </row>
    <row r="11" spans="1:9" x14ac:dyDescent="0.25">
      <c r="A11" s="22" t="s">
        <v>162</v>
      </c>
      <c r="B11" s="22" t="s">
        <v>163</v>
      </c>
      <c r="C11" s="28">
        <v>570000000</v>
      </c>
      <c r="D11" s="4"/>
      <c r="E11" s="4"/>
      <c r="F11" s="35">
        <v>27643227</v>
      </c>
      <c r="G11" s="40">
        <v>24029191</v>
      </c>
      <c r="H11" s="33">
        <v>24321199</v>
      </c>
      <c r="I11" s="37">
        <f t="shared" si="1"/>
        <v>75993617</v>
      </c>
    </row>
    <row r="12" spans="1:9" x14ac:dyDescent="0.25">
      <c r="A12" s="22" t="s">
        <v>164</v>
      </c>
      <c r="B12" s="22" t="s">
        <v>165</v>
      </c>
      <c r="C12" s="28">
        <v>1000000</v>
      </c>
      <c r="D12" s="4"/>
      <c r="E12" s="4"/>
      <c r="F12" s="35">
        <v>0</v>
      </c>
      <c r="G12" s="35">
        <v>0</v>
      </c>
      <c r="H12" s="35">
        <v>0</v>
      </c>
      <c r="I12" s="37">
        <f t="shared" si="1"/>
        <v>0</v>
      </c>
    </row>
    <row r="13" spans="1:9" x14ac:dyDescent="0.25">
      <c r="A13" s="22" t="s">
        <v>166</v>
      </c>
      <c r="B13" s="22" t="s">
        <v>167</v>
      </c>
      <c r="C13" s="28">
        <v>39000000</v>
      </c>
      <c r="D13" s="4"/>
      <c r="E13" s="4"/>
      <c r="F13" s="35">
        <v>382356</v>
      </c>
      <c r="G13" s="40">
        <v>617652</v>
      </c>
      <c r="H13" s="33">
        <v>470592</v>
      </c>
      <c r="I13" s="37">
        <f t="shared" si="1"/>
        <v>1470600</v>
      </c>
    </row>
    <row r="14" spans="1:9" x14ac:dyDescent="0.25">
      <c r="A14" s="22" t="s">
        <v>168</v>
      </c>
      <c r="B14" s="22" t="s">
        <v>169</v>
      </c>
      <c r="C14" s="28">
        <v>54000000</v>
      </c>
      <c r="D14" s="4"/>
      <c r="E14" s="4"/>
      <c r="F14" s="35">
        <v>500004</v>
      </c>
      <c r="G14" s="40">
        <v>794124</v>
      </c>
      <c r="H14" s="33">
        <v>705888</v>
      </c>
      <c r="I14" s="37">
        <f t="shared" si="1"/>
        <v>2000016</v>
      </c>
    </row>
    <row r="15" spans="1:9" x14ac:dyDescent="0.25">
      <c r="A15" s="22" t="s">
        <v>170</v>
      </c>
      <c r="B15" s="22" t="s">
        <v>171</v>
      </c>
      <c r="C15" s="28">
        <v>145000000</v>
      </c>
      <c r="D15" s="4"/>
      <c r="E15" s="4"/>
      <c r="F15" s="35">
        <v>6539352</v>
      </c>
      <c r="G15" s="40">
        <v>8122213</v>
      </c>
      <c r="H15" s="33">
        <v>7872067</v>
      </c>
      <c r="I15" s="37">
        <f t="shared" si="1"/>
        <v>22533632</v>
      </c>
    </row>
    <row r="16" spans="1:9" x14ac:dyDescent="0.25">
      <c r="A16" s="22" t="s">
        <v>172</v>
      </c>
      <c r="B16" s="22" t="s">
        <v>173</v>
      </c>
      <c r="C16" s="28">
        <v>132000000</v>
      </c>
      <c r="D16" s="4"/>
      <c r="E16" s="4"/>
      <c r="F16" s="35">
        <v>7106366</v>
      </c>
      <c r="G16" s="40">
        <v>10008219</v>
      </c>
      <c r="H16" s="33">
        <v>9700191</v>
      </c>
      <c r="I16" s="37">
        <f t="shared" si="1"/>
        <v>26814776</v>
      </c>
    </row>
    <row r="17" spans="1:10" x14ac:dyDescent="0.25">
      <c r="A17" s="22" t="s">
        <v>174</v>
      </c>
      <c r="B17" s="22" t="s">
        <v>175</v>
      </c>
      <c r="C17" s="28">
        <v>54000000</v>
      </c>
      <c r="D17" s="4"/>
      <c r="E17" s="4"/>
      <c r="F17" s="35">
        <v>6470904</v>
      </c>
      <c r="G17" s="40">
        <v>0</v>
      </c>
      <c r="H17" s="33">
        <v>4559046</v>
      </c>
      <c r="I17" s="37">
        <f t="shared" si="1"/>
        <v>11029950</v>
      </c>
    </row>
    <row r="18" spans="1:10" x14ac:dyDescent="0.25">
      <c r="A18" s="22" t="s">
        <v>176</v>
      </c>
      <c r="B18" s="22" t="s">
        <v>177</v>
      </c>
      <c r="C18" s="28">
        <v>5000000</v>
      </c>
      <c r="D18" s="4"/>
      <c r="E18" s="4"/>
      <c r="F18" s="35">
        <v>0</v>
      </c>
      <c r="G18" s="40">
        <v>0</v>
      </c>
      <c r="H18" s="33">
        <v>0</v>
      </c>
      <c r="I18" s="37">
        <f t="shared" si="1"/>
        <v>0</v>
      </c>
    </row>
    <row r="19" spans="1:10" x14ac:dyDescent="0.25">
      <c r="A19" s="22" t="s">
        <v>178</v>
      </c>
      <c r="B19" s="22" t="s">
        <v>179</v>
      </c>
      <c r="C19" s="28">
        <v>1500000</v>
      </c>
      <c r="D19" s="4"/>
      <c r="E19" s="4"/>
      <c r="F19" s="35">
        <v>0</v>
      </c>
      <c r="G19" s="35">
        <v>0</v>
      </c>
      <c r="H19" s="35">
        <v>0</v>
      </c>
      <c r="I19" s="37">
        <f t="shared" si="1"/>
        <v>0</v>
      </c>
    </row>
    <row r="20" spans="1:10" x14ac:dyDescent="0.25">
      <c r="A20" s="22" t="s">
        <v>180</v>
      </c>
      <c r="B20" s="22" t="s">
        <v>181</v>
      </c>
      <c r="C20" s="28">
        <v>1500000</v>
      </c>
      <c r="D20" s="4"/>
      <c r="E20" s="4"/>
      <c r="F20" s="35">
        <v>0</v>
      </c>
      <c r="G20" s="35">
        <v>0</v>
      </c>
      <c r="H20" s="35">
        <v>0</v>
      </c>
      <c r="I20" s="37">
        <f t="shared" si="1"/>
        <v>0</v>
      </c>
    </row>
    <row r="21" spans="1:10" x14ac:dyDescent="0.25">
      <c r="A21" s="22" t="s">
        <v>182</v>
      </c>
      <c r="B21" s="22" t="s">
        <v>183</v>
      </c>
      <c r="C21" s="28">
        <v>145000000</v>
      </c>
      <c r="D21" s="4"/>
      <c r="E21" s="4"/>
      <c r="F21" s="35">
        <f>2255072+2290057+5117350+84463</f>
        <v>9746942</v>
      </c>
      <c r="G21" s="40">
        <f>6181199+52088+991626+1780320+1874558</f>
        <v>10879791</v>
      </c>
      <c r="H21" s="33">
        <f>6309159+1072515+1305568+82591+1425943</f>
        <v>10195776</v>
      </c>
      <c r="I21" s="37">
        <f t="shared" si="1"/>
        <v>30822509</v>
      </c>
      <c r="J21" s="45"/>
    </row>
    <row r="22" spans="1:10" x14ac:dyDescent="0.25">
      <c r="A22" s="22" t="s">
        <v>184</v>
      </c>
      <c r="B22" s="22" t="s">
        <v>185</v>
      </c>
      <c r="C22" s="28">
        <v>5500000</v>
      </c>
      <c r="D22" s="4"/>
      <c r="E22" s="4"/>
      <c r="F22" s="35">
        <v>0</v>
      </c>
      <c r="G22" s="35">
        <v>0</v>
      </c>
      <c r="H22" s="35">
        <v>0</v>
      </c>
      <c r="I22" s="37">
        <f t="shared" si="1"/>
        <v>0</v>
      </c>
    </row>
    <row r="23" spans="1:10" x14ac:dyDescent="0.25">
      <c r="A23" s="22" t="s">
        <v>186</v>
      </c>
      <c r="B23" s="22" t="s">
        <v>187</v>
      </c>
      <c r="C23" s="28">
        <v>428000000</v>
      </c>
      <c r="D23" s="4"/>
      <c r="E23" s="4"/>
      <c r="F23" s="35">
        <v>57756841</v>
      </c>
      <c r="G23" s="40">
        <v>72814643</v>
      </c>
      <c r="H23" s="33">
        <v>76905960</v>
      </c>
      <c r="I23" s="37">
        <f t="shared" si="1"/>
        <v>207477444</v>
      </c>
    </row>
    <row r="24" spans="1:10" x14ac:dyDescent="0.25">
      <c r="A24" s="22" t="s">
        <v>188</v>
      </c>
      <c r="B24" s="22" t="s">
        <v>189</v>
      </c>
      <c r="C24" s="28">
        <v>25000000</v>
      </c>
      <c r="D24" s="4"/>
      <c r="E24" s="4"/>
      <c r="F24" s="35">
        <v>0</v>
      </c>
      <c r="G24" s="30">
        <v>0</v>
      </c>
      <c r="H24" s="33">
        <v>0</v>
      </c>
      <c r="I24" s="37">
        <f t="shared" si="1"/>
        <v>0</v>
      </c>
    </row>
    <row r="25" spans="1:10" x14ac:dyDescent="0.25">
      <c r="A25" s="22" t="s">
        <v>190</v>
      </c>
      <c r="B25" s="22" t="s">
        <v>191</v>
      </c>
      <c r="C25" s="28">
        <v>1000000</v>
      </c>
      <c r="D25" s="4"/>
      <c r="E25" s="4"/>
      <c r="F25" s="35">
        <v>0</v>
      </c>
      <c r="G25" s="30">
        <v>0</v>
      </c>
      <c r="H25" s="33">
        <v>0</v>
      </c>
      <c r="I25" s="37">
        <f t="shared" si="1"/>
        <v>0</v>
      </c>
    </row>
    <row r="26" spans="1:10" x14ac:dyDescent="0.25">
      <c r="A26" s="22" t="s">
        <v>192</v>
      </c>
      <c r="B26" s="22" t="s">
        <v>193</v>
      </c>
      <c r="C26" s="28">
        <v>20000000</v>
      </c>
      <c r="D26" s="4"/>
      <c r="E26" s="4"/>
      <c r="F26" s="35">
        <v>0</v>
      </c>
      <c r="G26" s="40">
        <v>2003451</v>
      </c>
      <c r="H26" s="33">
        <v>1730792</v>
      </c>
      <c r="I26" s="37">
        <f t="shared" si="1"/>
        <v>3734243</v>
      </c>
    </row>
    <row r="27" spans="1:10" x14ac:dyDescent="0.25">
      <c r="A27" s="22" t="s">
        <v>194</v>
      </c>
      <c r="B27" s="22" t="s">
        <v>195</v>
      </c>
      <c r="C27" s="28">
        <v>45000000</v>
      </c>
      <c r="D27" s="4"/>
      <c r="E27" s="4"/>
      <c r="F27" s="35">
        <v>7180918</v>
      </c>
      <c r="G27" s="40">
        <v>6711854</v>
      </c>
      <c r="H27" s="33">
        <f>8802426+130220</f>
        <v>8932646</v>
      </c>
      <c r="I27" s="37">
        <f t="shared" si="1"/>
        <v>22825418</v>
      </c>
    </row>
    <row r="28" spans="1:10" x14ac:dyDescent="0.25">
      <c r="A28" s="22" t="s">
        <v>196</v>
      </c>
      <c r="B28" s="22" t="s">
        <v>197</v>
      </c>
      <c r="C28" s="28">
        <v>1000000</v>
      </c>
      <c r="D28" s="4"/>
      <c r="E28" s="4"/>
      <c r="F28" s="35">
        <v>0</v>
      </c>
      <c r="G28" s="30">
        <v>0</v>
      </c>
      <c r="H28" s="33">
        <v>0</v>
      </c>
      <c r="I28" s="37">
        <f t="shared" si="1"/>
        <v>0</v>
      </c>
    </row>
    <row r="29" spans="1:10" x14ac:dyDescent="0.25">
      <c r="A29" s="22" t="s">
        <v>198</v>
      </c>
      <c r="B29" s="22" t="s">
        <v>199</v>
      </c>
      <c r="C29" s="28">
        <v>43000000</v>
      </c>
      <c r="D29" s="4"/>
      <c r="E29" s="4"/>
      <c r="F29" s="35">
        <v>441040</v>
      </c>
      <c r="G29" s="40">
        <v>1543640</v>
      </c>
      <c r="H29" s="33">
        <v>0</v>
      </c>
      <c r="I29" s="37">
        <f t="shared" si="1"/>
        <v>1984680</v>
      </c>
    </row>
    <row r="30" spans="1:10" x14ac:dyDescent="0.25">
      <c r="A30" s="22" t="s">
        <v>200</v>
      </c>
      <c r="B30" s="22" t="s">
        <v>201</v>
      </c>
      <c r="C30" s="28">
        <v>10000000</v>
      </c>
      <c r="D30" s="4"/>
      <c r="E30" s="4"/>
      <c r="F30" s="35">
        <v>1238000</v>
      </c>
      <c r="G30" s="40">
        <v>433805</v>
      </c>
      <c r="H30" s="33">
        <v>284491</v>
      </c>
      <c r="I30" s="37">
        <f t="shared" si="1"/>
        <v>1956296</v>
      </c>
    </row>
    <row r="31" spans="1:10" x14ac:dyDescent="0.25">
      <c r="A31" s="22" t="s">
        <v>202</v>
      </c>
      <c r="B31" s="22" t="s">
        <v>203</v>
      </c>
      <c r="C31" s="28">
        <v>9700000</v>
      </c>
      <c r="D31" s="4"/>
      <c r="E31" s="4"/>
      <c r="F31" s="35">
        <v>6192088</v>
      </c>
      <c r="G31" s="40">
        <v>8186046</v>
      </c>
      <c r="H31" s="33">
        <v>7217804</v>
      </c>
      <c r="I31" s="37">
        <f t="shared" si="1"/>
        <v>21595938</v>
      </c>
    </row>
    <row r="32" spans="1:10" x14ac:dyDescent="0.25">
      <c r="A32" s="22" t="s">
        <v>204</v>
      </c>
      <c r="B32" s="22" t="s">
        <v>205</v>
      </c>
      <c r="C32" s="28">
        <v>8500000</v>
      </c>
      <c r="D32" s="4"/>
      <c r="E32" s="4"/>
      <c r="F32" s="30">
        <v>0</v>
      </c>
      <c r="G32" s="30">
        <v>0</v>
      </c>
      <c r="H32" s="33">
        <v>0</v>
      </c>
      <c r="I32" s="37">
        <f t="shared" si="1"/>
        <v>0</v>
      </c>
    </row>
    <row r="33" spans="1:10" x14ac:dyDescent="0.25">
      <c r="A33" s="22" t="s">
        <v>206</v>
      </c>
      <c r="B33" s="22" t="s">
        <v>207</v>
      </c>
      <c r="C33" s="28">
        <v>300000</v>
      </c>
      <c r="D33" s="4"/>
      <c r="E33" s="4"/>
      <c r="F33" s="35">
        <v>30824</v>
      </c>
      <c r="G33" s="40">
        <v>123296</v>
      </c>
      <c r="H33" s="33">
        <v>154120</v>
      </c>
      <c r="I33" s="37">
        <f t="shared" si="1"/>
        <v>308240</v>
      </c>
    </row>
    <row r="34" spans="1:10" x14ac:dyDescent="0.25">
      <c r="A34" s="22" t="s">
        <v>208</v>
      </c>
      <c r="B34" s="22" t="s">
        <v>209</v>
      </c>
      <c r="C34" s="28">
        <v>7200000</v>
      </c>
      <c r="D34" s="4"/>
      <c r="E34" s="4"/>
      <c r="F34" s="30">
        <v>0</v>
      </c>
      <c r="G34" s="30">
        <v>0</v>
      </c>
      <c r="H34" s="33">
        <v>0</v>
      </c>
      <c r="I34" s="37">
        <f t="shared" si="1"/>
        <v>0</v>
      </c>
    </row>
    <row r="35" spans="1:10" x14ac:dyDescent="0.25">
      <c r="A35" s="22" t="s">
        <v>210</v>
      </c>
      <c r="B35" s="22" t="s">
        <v>211</v>
      </c>
      <c r="C35" s="28">
        <v>200000</v>
      </c>
      <c r="D35" s="4"/>
      <c r="E35" s="4"/>
      <c r="F35" s="30">
        <v>0</v>
      </c>
      <c r="G35" s="30">
        <v>0</v>
      </c>
      <c r="H35" s="33">
        <v>0</v>
      </c>
      <c r="I35" s="37">
        <f t="shared" si="1"/>
        <v>0</v>
      </c>
    </row>
    <row r="36" spans="1:10" x14ac:dyDescent="0.25">
      <c r="A36" s="22" t="s">
        <v>212</v>
      </c>
      <c r="B36" s="22" t="s">
        <v>213</v>
      </c>
      <c r="C36" s="28">
        <v>1400000</v>
      </c>
      <c r="D36" s="4"/>
      <c r="E36" s="4"/>
      <c r="F36" s="30">
        <v>0</v>
      </c>
      <c r="G36" s="40">
        <v>142182</v>
      </c>
      <c r="H36" s="33">
        <v>284364</v>
      </c>
      <c r="I36" s="37">
        <f t="shared" si="1"/>
        <v>426546</v>
      </c>
    </row>
    <row r="37" spans="1:10" x14ac:dyDescent="0.25">
      <c r="A37" s="22" t="s">
        <v>214</v>
      </c>
      <c r="B37" s="22" t="s">
        <v>215</v>
      </c>
      <c r="C37" s="28">
        <v>5800000</v>
      </c>
      <c r="D37" s="4"/>
      <c r="E37" s="4"/>
      <c r="F37" s="30">
        <v>0</v>
      </c>
      <c r="G37" s="40">
        <v>738185</v>
      </c>
      <c r="H37" s="33">
        <v>295274</v>
      </c>
      <c r="I37" s="37">
        <f t="shared" si="1"/>
        <v>1033459</v>
      </c>
    </row>
    <row r="38" spans="1:10" x14ac:dyDescent="0.25">
      <c r="A38" s="22" t="s">
        <v>216</v>
      </c>
      <c r="B38" s="22" t="s">
        <v>217</v>
      </c>
      <c r="C38" s="28">
        <v>3500000</v>
      </c>
      <c r="D38" s="4"/>
      <c r="E38" s="4"/>
      <c r="F38" s="35">
        <v>790128</v>
      </c>
      <c r="G38" s="35">
        <v>1185192</v>
      </c>
      <c r="H38" s="33">
        <v>526752</v>
      </c>
      <c r="I38" s="37">
        <f t="shared" si="1"/>
        <v>2502072</v>
      </c>
    </row>
    <row r="39" spans="1:10" x14ac:dyDescent="0.25">
      <c r="A39" s="22" t="s">
        <v>218</v>
      </c>
      <c r="B39" s="22" t="s">
        <v>219</v>
      </c>
      <c r="C39" s="28">
        <v>1000000</v>
      </c>
      <c r="D39" s="4"/>
      <c r="E39" s="4"/>
      <c r="F39" s="35">
        <v>79081</v>
      </c>
      <c r="G39" s="35">
        <v>158162</v>
      </c>
      <c r="H39" s="33">
        <v>158162</v>
      </c>
      <c r="I39" s="37">
        <f t="shared" si="1"/>
        <v>395405</v>
      </c>
    </row>
    <row r="40" spans="1:10" x14ac:dyDescent="0.25">
      <c r="A40" s="22" t="s">
        <v>220</v>
      </c>
      <c r="B40" s="22" t="s">
        <v>221</v>
      </c>
      <c r="C40" s="28">
        <v>5000000</v>
      </c>
      <c r="D40" s="4"/>
      <c r="E40" s="4"/>
      <c r="F40" s="30">
        <v>0</v>
      </c>
      <c r="G40" s="40">
        <v>894462</v>
      </c>
      <c r="H40" s="33">
        <v>447231</v>
      </c>
      <c r="I40" s="37">
        <f t="shared" si="1"/>
        <v>1341693</v>
      </c>
    </row>
    <row r="41" spans="1:10" x14ac:dyDescent="0.25">
      <c r="A41" s="22" t="s">
        <v>222</v>
      </c>
      <c r="B41" s="22" t="s">
        <v>223</v>
      </c>
      <c r="C41" s="28">
        <v>1400000</v>
      </c>
      <c r="D41" s="4"/>
      <c r="E41" s="4"/>
      <c r="F41" s="30">
        <v>0</v>
      </c>
      <c r="G41" s="30">
        <v>0</v>
      </c>
      <c r="H41" s="33">
        <v>0</v>
      </c>
      <c r="I41" s="37">
        <f t="shared" si="1"/>
        <v>0</v>
      </c>
    </row>
    <row r="42" spans="1:10" x14ac:dyDescent="0.25">
      <c r="A42" s="22" t="s">
        <v>224</v>
      </c>
      <c r="B42" s="22" t="s">
        <v>309</v>
      </c>
      <c r="C42" s="28">
        <v>1000000</v>
      </c>
      <c r="D42" s="4"/>
      <c r="E42" s="4"/>
      <c r="F42" s="35">
        <f>479336+82591+7262359</f>
        <v>7824286</v>
      </c>
      <c r="G42" s="35">
        <f>7229916+774312</f>
        <v>8004228</v>
      </c>
      <c r="H42" s="33">
        <f>6970035+589952</f>
        <v>7559987</v>
      </c>
      <c r="I42" s="37">
        <f t="shared" si="1"/>
        <v>23388501</v>
      </c>
      <c r="J42" s="45"/>
    </row>
    <row r="43" spans="1:10" x14ac:dyDescent="0.25">
      <c r="A43" s="22" t="s">
        <v>225</v>
      </c>
      <c r="B43" s="22" t="s">
        <v>226</v>
      </c>
      <c r="C43" s="28">
        <v>110000000</v>
      </c>
      <c r="D43" s="4"/>
      <c r="E43" s="4"/>
      <c r="F43" s="35">
        <v>4085631</v>
      </c>
      <c r="G43" s="35">
        <v>6834597</v>
      </c>
      <c r="H43" s="37">
        <v>6558016</v>
      </c>
      <c r="I43" s="37">
        <f t="shared" si="1"/>
        <v>17478244</v>
      </c>
      <c r="J43" s="46"/>
    </row>
    <row r="44" spans="1:10" x14ac:dyDescent="0.25">
      <c r="A44" s="22" t="s">
        <v>227</v>
      </c>
      <c r="B44" s="22" t="s">
        <v>228</v>
      </c>
      <c r="C44" s="28">
        <v>55000000</v>
      </c>
      <c r="D44" s="4"/>
      <c r="E44" s="4"/>
      <c r="F44" s="35">
        <v>1378277</v>
      </c>
      <c r="G44" s="41">
        <v>2200640</v>
      </c>
      <c r="H44" s="33">
        <v>1875698</v>
      </c>
      <c r="I44" s="37">
        <f t="shared" si="1"/>
        <v>5454615</v>
      </c>
    </row>
    <row r="45" spans="1:10" x14ac:dyDescent="0.25">
      <c r="A45" s="22" t="s">
        <v>229</v>
      </c>
      <c r="B45" s="22" t="s">
        <v>230</v>
      </c>
      <c r="C45" s="28">
        <v>21500000</v>
      </c>
      <c r="D45" s="4"/>
      <c r="E45" s="4"/>
      <c r="F45" s="35">
        <v>623441</v>
      </c>
      <c r="G45" s="40">
        <v>1007097</v>
      </c>
      <c r="H45" s="33">
        <v>767312</v>
      </c>
      <c r="I45" s="37">
        <f t="shared" si="1"/>
        <v>2397850</v>
      </c>
    </row>
    <row r="46" spans="1:10" x14ac:dyDescent="0.25">
      <c r="A46" s="22" t="s">
        <v>231</v>
      </c>
      <c r="B46" s="22" t="s">
        <v>232</v>
      </c>
      <c r="C46" s="28">
        <v>21500000</v>
      </c>
      <c r="D46" s="4"/>
      <c r="E46" s="4"/>
      <c r="F46" s="35">
        <v>538780</v>
      </c>
      <c r="G46" s="40">
        <v>2523400</v>
      </c>
      <c r="H46" s="33">
        <v>3287240</v>
      </c>
      <c r="I46" s="37">
        <f t="shared" si="1"/>
        <v>6349420</v>
      </c>
    </row>
    <row r="47" spans="1:10" x14ac:dyDescent="0.25">
      <c r="A47" s="22" t="s">
        <v>233</v>
      </c>
      <c r="B47" s="22" t="s">
        <v>234</v>
      </c>
      <c r="C47" s="28">
        <v>1000000</v>
      </c>
      <c r="D47" s="4"/>
      <c r="E47" s="4"/>
      <c r="F47" s="30">
        <v>0</v>
      </c>
      <c r="G47" s="30">
        <v>0</v>
      </c>
      <c r="H47" s="33">
        <v>0</v>
      </c>
      <c r="I47" s="37">
        <f t="shared" si="1"/>
        <v>0</v>
      </c>
    </row>
    <row r="48" spans="1:10" x14ac:dyDescent="0.25">
      <c r="A48" s="22" t="s">
        <v>235</v>
      </c>
      <c r="B48" s="22" t="s">
        <v>236</v>
      </c>
      <c r="C48" s="28">
        <v>1000000</v>
      </c>
      <c r="D48" s="4"/>
      <c r="E48" s="4"/>
      <c r="F48" s="30">
        <v>0</v>
      </c>
      <c r="G48" s="30">
        <v>0</v>
      </c>
      <c r="H48" s="42">
        <v>0</v>
      </c>
      <c r="I48" s="37">
        <f t="shared" si="1"/>
        <v>0</v>
      </c>
    </row>
    <row r="49" spans="1:9" x14ac:dyDescent="0.25">
      <c r="A49" s="22" t="s">
        <v>237</v>
      </c>
      <c r="B49" s="22" t="s">
        <v>238</v>
      </c>
      <c r="C49" s="28">
        <v>14000000</v>
      </c>
      <c r="D49" s="4"/>
      <c r="E49" s="4"/>
      <c r="F49" s="30">
        <v>0</v>
      </c>
      <c r="G49" s="30">
        <v>0</v>
      </c>
      <c r="H49" s="42">
        <v>0</v>
      </c>
      <c r="I49" s="37">
        <f t="shared" si="1"/>
        <v>0</v>
      </c>
    </row>
    <row r="50" spans="1:9" x14ac:dyDescent="0.25">
      <c r="A50" s="22" t="s">
        <v>239</v>
      </c>
      <c r="B50" s="22" t="s">
        <v>240</v>
      </c>
      <c r="C50" s="28">
        <v>1000000</v>
      </c>
      <c r="D50" s="4"/>
      <c r="E50" s="4"/>
      <c r="F50" s="30">
        <v>0</v>
      </c>
      <c r="G50" s="30">
        <v>0</v>
      </c>
      <c r="H50" s="42">
        <v>0</v>
      </c>
      <c r="I50" s="37">
        <f t="shared" si="1"/>
        <v>0</v>
      </c>
    </row>
    <row r="51" spans="1:9" x14ac:dyDescent="0.25">
      <c r="A51" s="22" t="s">
        <v>241</v>
      </c>
      <c r="B51" s="22" t="s">
        <v>242</v>
      </c>
      <c r="C51" s="28">
        <v>1000000</v>
      </c>
      <c r="D51" s="4"/>
      <c r="E51" s="4"/>
      <c r="F51" s="30">
        <v>0</v>
      </c>
      <c r="G51" s="30">
        <v>0</v>
      </c>
      <c r="H51" s="42">
        <v>0</v>
      </c>
      <c r="I51" s="37">
        <f t="shared" si="1"/>
        <v>0</v>
      </c>
    </row>
    <row r="52" spans="1:9" x14ac:dyDescent="0.25">
      <c r="A52" s="22" t="s">
        <v>243</v>
      </c>
      <c r="B52" s="22" t="s">
        <v>244</v>
      </c>
      <c r="C52" s="28">
        <v>1000000</v>
      </c>
      <c r="D52" s="4"/>
      <c r="E52" s="4"/>
      <c r="F52" s="30">
        <v>0</v>
      </c>
      <c r="G52" s="30">
        <v>0</v>
      </c>
      <c r="H52" s="42">
        <v>0</v>
      </c>
      <c r="I52" s="37">
        <f t="shared" si="1"/>
        <v>0</v>
      </c>
    </row>
    <row r="53" spans="1:9" x14ac:dyDescent="0.25">
      <c r="A53" s="22" t="s">
        <v>245</v>
      </c>
      <c r="B53" s="22" t="s">
        <v>246</v>
      </c>
      <c r="C53" s="28">
        <v>1000000</v>
      </c>
      <c r="D53" s="4"/>
      <c r="E53" s="4"/>
      <c r="F53" s="30">
        <v>0</v>
      </c>
      <c r="G53" s="40">
        <v>133211</v>
      </c>
      <c r="H53" s="42">
        <v>0</v>
      </c>
      <c r="I53" s="37">
        <f t="shared" si="1"/>
        <v>133211</v>
      </c>
    </row>
    <row r="54" spans="1:9" x14ac:dyDescent="0.25">
      <c r="A54" s="22" t="s">
        <v>247</v>
      </c>
      <c r="B54" s="22" t="s">
        <v>248</v>
      </c>
      <c r="C54" s="28">
        <v>1000000</v>
      </c>
      <c r="D54" s="4"/>
      <c r="E54" s="4"/>
      <c r="F54" s="30">
        <v>0</v>
      </c>
      <c r="G54" s="30">
        <v>0</v>
      </c>
      <c r="H54" s="42">
        <v>0</v>
      </c>
      <c r="I54" s="37">
        <f t="shared" si="1"/>
        <v>0</v>
      </c>
    </row>
    <row r="55" spans="1:9" x14ac:dyDescent="0.25">
      <c r="A55" s="22" t="s">
        <v>249</v>
      </c>
      <c r="B55" s="22" t="s">
        <v>250</v>
      </c>
      <c r="C55" s="28">
        <v>1000000</v>
      </c>
      <c r="D55" s="4"/>
      <c r="E55" s="4"/>
      <c r="F55" s="30">
        <v>0</v>
      </c>
      <c r="G55" s="30">
        <v>0</v>
      </c>
      <c r="H55" s="42">
        <v>0</v>
      </c>
      <c r="I55" s="37">
        <f t="shared" si="1"/>
        <v>0</v>
      </c>
    </row>
    <row r="56" spans="1:9" x14ac:dyDescent="0.25">
      <c r="A56" s="22" t="s">
        <v>251</v>
      </c>
      <c r="B56" s="22" t="s">
        <v>252</v>
      </c>
      <c r="C56" s="28">
        <v>1000000</v>
      </c>
      <c r="D56" s="4"/>
      <c r="E56" s="4"/>
      <c r="F56" s="30">
        <v>0</v>
      </c>
      <c r="G56" s="30"/>
      <c r="H56" s="42">
        <v>0</v>
      </c>
      <c r="I56" s="37">
        <f t="shared" si="1"/>
        <v>0</v>
      </c>
    </row>
    <row r="57" spans="1:9" x14ac:dyDescent="0.25">
      <c r="A57" s="22" t="s">
        <v>253</v>
      </c>
      <c r="B57" s="22" t="s">
        <v>254</v>
      </c>
      <c r="C57" s="29">
        <v>100000</v>
      </c>
      <c r="D57" s="4"/>
      <c r="E57" s="4"/>
      <c r="F57" s="30">
        <v>0</v>
      </c>
      <c r="G57" s="40">
        <v>165182</v>
      </c>
      <c r="H57" s="42">
        <v>0</v>
      </c>
      <c r="I57" s="37">
        <f t="shared" si="1"/>
        <v>165182</v>
      </c>
    </row>
    <row r="58" spans="1:9" x14ac:dyDescent="0.25">
      <c r="A58" s="22" t="s">
        <v>255</v>
      </c>
      <c r="B58" s="22" t="s">
        <v>256</v>
      </c>
      <c r="C58" s="29">
        <v>100000</v>
      </c>
      <c r="D58" s="4"/>
      <c r="E58" s="4"/>
      <c r="F58" s="30">
        <v>0</v>
      </c>
      <c r="G58" s="30">
        <v>0</v>
      </c>
      <c r="H58" s="42">
        <v>0</v>
      </c>
      <c r="I58" s="37">
        <f t="shared" si="1"/>
        <v>0</v>
      </c>
    </row>
    <row r="59" spans="1:9" x14ac:dyDescent="0.25">
      <c r="A59" s="22" t="s">
        <v>257</v>
      </c>
      <c r="B59" s="22" t="s">
        <v>258</v>
      </c>
      <c r="C59" s="29">
        <v>100000</v>
      </c>
      <c r="D59" s="4"/>
      <c r="E59" s="4"/>
      <c r="F59" s="30">
        <v>0</v>
      </c>
      <c r="G59" s="30">
        <v>0</v>
      </c>
      <c r="H59" s="42">
        <v>0</v>
      </c>
      <c r="I59" s="37">
        <f t="shared" si="1"/>
        <v>0</v>
      </c>
    </row>
    <row r="60" spans="1:9" x14ac:dyDescent="0.25">
      <c r="A60" s="22" t="s">
        <v>259</v>
      </c>
      <c r="B60" s="22" t="s">
        <v>260</v>
      </c>
      <c r="C60" s="28">
        <v>1000000</v>
      </c>
      <c r="D60" s="4"/>
      <c r="E60" s="4"/>
      <c r="F60" s="30">
        <v>0</v>
      </c>
      <c r="G60" s="40">
        <v>128595</v>
      </c>
      <c r="H60" s="33">
        <v>128595</v>
      </c>
      <c r="I60" s="37">
        <f t="shared" si="1"/>
        <v>257190</v>
      </c>
    </row>
    <row r="61" spans="1:9" x14ac:dyDescent="0.25">
      <c r="A61" s="22" t="s">
        <v>261</v>
      </c>
      <c r="B61" s="22" t="s">
        <v>262</v>
      </c>
      <c r="C61" s="28">
        <v>400000</v>
      </c>
      <c r="D61" s="4"/>
      <c r="E61" s="4"/>
      <c r="F61" s="30">
        <v>0</v>
      </c>
      <c r="G61" s="30">
        <v>0</v>
      </c>
      <c r="H61" s="42">
        <v>0</v>
      </c>
      <c r="I61" s="37">
        <f t="shared" si="1"/>
        <v>0</v>
      </c>
    </row>
    <row r="62" spans="1:9" x14ac:dyDescent="0.25">
      <c r="A62" s="22" t="s">
        <v>263</v>
      </c>
      <c r="B62" s="22" t="s">
        <v>264</v>
      </c>
      <c r="C62" s="29">
        <v>100000</v>
      </c>
      <c r="D62" s="4"/>
      <c r="E62" s="4"/>
      <c r="F62" s="30">
        <v>0</v>
      </c>
      <c r="G62" s="30">
        <v>0</v>
      </c>
      <c r="H62" s="42">
        <v>0</v>
      </c>
      <c r="I62" s="37">
        <f t="shared" si="1"/>
        <v>0</v>
      </c>
    </row>
    <row r="63" spans="1:9" x14ac:dyDescent="0.25">
      <c r="A63" s="22" t="s">
        <v>265</v>
      </c>
      <c r="B63" s="22" t="s">
        <v>266</v>
      </c>
      <c r="C63" s="29">
        <v>100000</v>
      </c>
      <c r="D63" s="4"/>
      <c r="E63" s="4"/>
      <c r="F63" s="30">
        <v>0</v>
      </c>
      <c r="G63" s="30">
        <v>0</v>
      </c>
      <c r="H63" s="42">
        <v>0</v>
      </c>
      <c r="I63" s="37">
        <f t="shared" si="1"/>
        <v>0</v>
      </c>
    </row>
    <row r="64" spans="1:9" x14ac:dyDescent="0.25">
      <c r="A64" s="22" t="s">
        <v>267</v>
      </c>
      <c r="B64" s="22" t="s">
        <v>268</v>
      </c>
      <c r="C64" s="29">
        <v>100000</v>
      </c>
      <c r="D64" s="4"/>
      <c r="E64" s="4"/>
      <c r="F64" s="30">
        <v>0</v>
      </c>
      <c r="G64" s="30">
        <v>0</v>
      </c>
      <c r="H64" s="42">
        <v>0</v>
      </c>
      <c r="I64" s="37">
        <f t="shared" si="1"/>
        <v>0</v>
      </c>
    </row>
    <row r="65" spans="1:10" x14ac:dyDescent="0.25">
      <c r="A65" s="22" t="s">
        <v>269</v>
      </c>
      <c r="B65" s="22" t="s">
        <v>270</v>
      </c>
      <c r="C65" s="29">
        <v>100000</v>
      </c>
      <c r="D65" s="4"/>
      <c r="E65" s="4"/>
      <c r="F65" s="30">
        <v>0</v>
      </c>
      <c r="G65" s="30">
        <v>0</v>
      </c>
      <c r="H65" s="42">
        <v>0</v>
      </c>
      <c r="I65" s="37">
        <f t="shared" si="1"/>
        <v>0</v>
      </c>
    </row>
    <row r="66" spans="1:10" x14ac:dyDescent="0.25">
      <c r="A66" s="22" t="s">
        <v>271</v>
      </c>
      <c r="B66" s="22" t="s">
        <v>123</v>
      </c>
      <c r="C66" s="28">
        <v>3000000000</v>
      </c>
      <c r="D66" s="4"/>
      <c r="E66" s="4"/>
      <c r="F66" s="30">
        <v>0</v>
      </c>
      <c r="G66" s="30">
        <v>0</v>
      </c>
      <c r="H66" s="42">
        <v>0</v>
      </c>
      <c r="I66" s="37">
        <f t="shared" si="1"/>
        <v>0</v>
      </c>
    </row>
    <row r="67" spans="1:10" x14ac:dyDescent="0.25">
      <c r="A67" s="22" t="s">
        <v>272</v>
      </c>
      <c r="B67" s="22" t="s">
        <v>273</v>
      </c>
      <c r="C67" s="28">
        <v>100000</v>
      </c>
      <c r="D67" s="4"/>
      <c r="E67" s="4"/>
      <c r="F67" s="30">
        <v>0</v>
      </c>
      <c r="G67" s="30">
        <v>0</v>
      </c>
      <c r="H67" s="42">
        <v>0</v>
      </c>
      <c r="I67" s="37">
        <f t="shared" si="1"/>
        <v>0</v>
      </c>
    </row>
    <row r="68" spans="1:10" x14ac:dyDescent="0.25">
      <c r="A68" s="22" t="s">
        <v>274</v>
      </c>
      <c r="B68" s="22" t="s">
        <v>275</v>
      </c>
      <c r="C68" s="28">
        <v>18000000</v>
      </c>
      <c r="D68" s="4"/>
      <c r="E68" s="4"/>
      <c r="F68" s="35">
        <v>10434429</v>
      </c>
      <c r="G68" s="40">
        <v>5956875</v>
      </c>
      <c r="H68" s="33">
        <v>6113208</v>
      </c>
      <c r="I68" s="37">
        <f t="shared" si="1"/>
        <v>22504512</v>
      </c>
    </row>
    <row r="69" spans="1:10" x14ac:dyDescent="0.25">
      <c r="A69" s="22" t="s">
        <v>276</v>
      </c>
      <c r="B69" s="22" t="s">
        <v>277</v>
      </c>
      <c r="C69" s="28">
        <v>800000000</v>
      </c>
      <c r="D69" s="4"/>
      <c r="E69" s="4"/>
      <c r="F69" s="35">
        <v>145761880</v>
      </c>
      <c r="G69" s="40">
        <v>149333024</v>
      </c>
      <c r="H69" s="33">
        <v>163475961</v>
      </c>
      <c r="I69" s="37">
        <f t="shared" si="1"/>
        <v>458570865</v>
      </c>
    </row>
    <row r="70" spans="1:10" x14ac:dyDescent="0.25">
      <c r="A70" s="22" t="s">
        <v>278</v>
      </c>
      <c r="B70" s="22" t="s">
        <v>279</v>
      </c>
      <c r="C70" s="28">
        <v>140000000</v>
      </c>
      <c r="D70" s="4"/>
      <c r="E70" s="4"/>
      <c r="F70" s="35">
        <f>45243+29556012</f>
        <v>29601255</v>
      </c>
      <c r="G70" s="35">
        <f>25439834+80535</f>
        <v>25520369</v>
      </c>
      <c r="H70" s="36">
        <f>28441049+45243</f>
        <v>28486292</v>
      </c>
      <c r="I70" s="37">
        <f t="shared" si="1"/>
        <v>83607916</v>
      </c>
    </row>
    <row r="71" spans="1:10" x14ac:dyDescent="0.25">
      <c r="A71" s="22" t="s">
        <v>280</v>
      </c>
      <c r="B71" s="22" t="s">
        <v>281</v>
      </c>
      <c r="C71" s="28">
        <v>100000000</v>
      </c>
      <c r="D71" s="4"/>
      <c r="E71" s="4"/>
      <c r="F71" s="35">
        <v>2845294</v>
      </c>
      <c r="G71" s="30"/>
      <c r="H71" s="33">
        <v>1422647</v>
      </c>
      <c r="I71" s="37">
        <f t="shared" si="1"/>
        <v>4267941</v>
      </c>
    </row>
    <row r="72" spans="1:10" x14ac:dyDescent="0.25">
      <c r="A72" s="22"/>
      <c r="B72" s="23" t="s">
        <v>282</v>
      </c>
      <c r="C72" s="27">
        <f>C5+C7</f>
        <v>15682700000</v>
      </c>
      <c r="D72" s="27">
        <f t="shared" ref="D72:I72" si="2">D5+D7</f>
        <v>0</v>
      </c>
      <c r="E72" s="27">
        <f t="shared" si="2"/>
        <v>0</v>
      </c>
      <c r="F72" s="27">
        <f t="shared" si="2"/>
        <v>1146852661</v>
      </c>
      <c r="G72" s="27">
        <f t="shared" si="2"/>
        <v>1588206181</v>
      </c>
      <c r="H72" s="39">
        <f t="shared" si="2"/>
        <v>1655301931</v>
      </c>
      <c r="I72" s="39">
        <f t="shared" si="2"/>
        <v>4390360773</v>
      </c>
    </row>
    <row r="73" spans="1:10" x14ac:dyDescent="0.25">
      <c r="A73" s="22" t="s">
        <v>283</v>
      </c>
      <c r="B73" s="25" t="s">
        <v>284</v>
      </c>
      <c r="C73" s="30"/>
      <c r="D73" s="4"/>
      <c r="E73" s="4"/>
      <c r="F73" s="30"/>
      <c r="G73" s="30"/>
      <c r="H73" s="42">
        <v>0</v>
      </c>
      <c r="I73" s="37">
        <f t="shared" si="1"/>
        <v>0</v>
      </c>
    </row>
    <row r="74" spans="1:10" x14ac:dyDescent="0.25">
      <c r="A74" s="22" t="s">
        <v>285</v>
      </c>
      <c r="B74" s="23" t="s">
        <v>286</v>
      </c>
      <c r="C74" s="27">
        <v>0</v>
      </c>
      <c r="D74" s="4"/>
      <c r="E74" s="4"/>
      <c r="F74" s="30"/>
      <c r="G74" s="30"/>
      <c r="H74" s="42">
        <v>0</v>
      </c>
      <c r="I74" s="37">
        <f t="shared" ref="I74" si="3">F74+G74+H74</f>
        <v>0</v>
      </c>
    </row>
    <row r="75" spans="1:10" x14ac:dyDescent="0.25">
      <c r="A75" s="22" t="s">
        <v>287</v>
      </c>
      <c r="B75" s="23" t="s">
        <v>288</v>
      </c>
      <c r="C75" s="27">
        <f>+C76+C77+C78+C79</f>
        <v>5090000000</v>
      </c>
      <c r="D75" s="4"/>
      <c r="E75" s="4"/>
      <c r="F75" s="27">
        <f t="shared" ref="F75:I75" si="4">+F76+F77+F78+F79</f>
        <v>305673096</v>
      </c>
      <c r="G75" s="27">
        <f t="shared" si="4"/>
        <v>195119084</v>
      </c>
      <c r="H75" s="39">
        <f t="shared" si="4"/>
        <v>233882203</v>
      </c>
      <c r="I75" s="39">
        <f t="shared" si="4"/>
        <v>734674383</v>
      </c>
      <c r="J75" s="24"/>
    </row>
    <row r="76" spans="1:10" x14ac:dyDescent="0.25">
      <c r="A76" s="22" t="s">
        <v>289</v>
      </c>
      <c r="B76" s="22" t="s">
        <v>290</v>
      </c>
      <c r="C76" s="28">
        <v>2300000000</v>
      </c>
      <c r="D76" s="4"/>
      <c r="E76" s="4"/>
      <c r="F76" s="35">
        <v>225896417</v>
      </c>
      <c r="G76" s="40">
        <f>110736854+2849946</f>
        <v>113586800</v>
      </c>
      <c r="H76" s="33">
        <f>132573870+308598</f>
        <v>132882468</v>
      </c>
      <c r="I76" s="37">
        <f t="shared" ref="I76:I82" si="5">F76+G76+H76</f>
        <v>472365685</v>
      </c>
    </row>
    <row r="77" spans="1:10" x14ac:dyDescent="0.25">
      <c r="A77" s="22" t="s">
        <v>291</v>
      </c>
      <c r="B77" s="22" t="s">
        <v>292</v>
      </c>
      <c r="C77" s="28">
        <v>930000000</v>
      </c>
      <c r="D77" s="4"/>
      <c r="E77" s="4"/>
      <c r="F77" s="35">
        <v>40869186</v>
      </c>
      <c r="G77" s="35">
        <v>37541243</v>
      </c>
      <c r="H77" s="33">
        <v>48359043</v>
      </c>
      <c r="I77" s="37">
        <f t="shared" si="5"/>
        <v>126769472</v>
      </c>
    </row>
    <row r="78" spans="1:10" x14ac:dyDescent="0.25">
      <c r="A78" s="22" t="s">
        <v>293</v>
      </c>
      <c r="B78" s="22" t="s">
        <v>294</v>
      </c>
      <c r="C78" s="28">
        <v>930000000</v>
      </c>
      <c r="D78" s="4"/>
      <c r="E78" s="4"/>
      <c r="F78" s="35">
        <v>37548945</v>
      </c>
      <c r="G78" s="35">
        <v>42703657</v>
      </c>
      <c r="H78" s="33">
        <v>51278946</v>
      </c>
      <c r="I78" s="37">
        <f t="shared" si="5"/>
        <v>131531548</v>
      </c>
    </row>
    <row r="79" spans="1:10" x14ac:dyDescent="0.25">
      <c r="A79" s="22" t="s">
        <v>295</v>
      </c>
      <c r="B79" s="22" t="s">
        <v>296</v>
      </c>
      <c r="C79" s="28">
        <v>930000000</v>
      </c>
      <c r="D79" s="4"/>
      <c r="E79" s="4"/>
      <c r="F79" s="35">
        <v>1358548</v>
      </c>
      <c r="G79" s="35">
        <f>1285329+2055</f>
        <v>1287384</v>
      </c>
      <c r="H79" s="33">
        <f>1361283+463</f>
        <v>1361746</v>
      </c>
      <c r="I79" s="37">
        <f t="shared" si="5"/>
        <v>4007678</v>
      </c>
    </row>
    <row r="80" spans="1:10" x14ac:dyDescent="0.25">
      <c r="A80" s="22" t="s">
        <v>297</v>
      </c>
      <c r="B80" s="22" t="s">
        <v>298</v>
      </c>
      <c r="C80" s="28">
        <v>12000000</v>
      </c>
      <c r="D80" s="4"/>
      <c r="E80" s="4"/>
      <c r="F80" s="30">
        <v>0</v>
      </c>
      <c r="G80" s="30">
        <v>0</v>
      </c>
      <c r="H80" s="42">
        <v>0</v>
      </c>
      <c r="I80" s="37">
        <f t="shared" si="5"/>
        <v>0</v>
      </c>
    </row>
    <row r="81" spans="1:9" x14ac:dyDescent="0.25">
      <c r="A81" s="22" t="s">
        <v>299</v>
      </c>
      <c r="B81" s="22" t="s">
        <v>300</v>
      </c>
      <c r="C81" s="28">
        <v>1000000</v>
      </c>
      <c r="D81" s="4"/>
      <c r="E81" s="4"/>
      <c r="F81" s="30">
        <v>0</v>
      </c>
      <c r="G81" s="30">
        <v>0</v>
      </c>
      <c r="H81" s="42">
        <v>0</v>
      </c>
      <c r="I81" s="37">
        <f t="shared" si="5"/>
        <v>0</v>
      </c>
    </row>
    <row r="82" spans="1:9" x14ac:dyDescent="0.25">
      <c r="A82" s="22" t="s">
        <v>301</v>
      </c>
      <c r="B82" s="23" t="s">
        <v>302</v>
      </c>
      <c r="C82" s="28">
        <v>10000000</v>
      </c>
      <c r="D82" s="4"/>
      <c r="E82" s="4"/>
      <c r="F82" s="30">
        <v>0</v>
      </c>
      <c r="G82" s="30">
        <v>0</v>
      </c>
      <c r="H82" s="42">
        <v>0</v>
      </c>
      <c r="I82" s="37">
        <f t="shared" si="5"/>
        <v>0</v>
      </c>
    </row>
    <row r="83" spans="1:9" x14ac:dyDescent="0.25">
      <c r="A83" s="26"/>
      <c r="B83" s="25" t="s">
        <v>303</v>
      </c>
      <c r="C83" s="31">
        <f>+C74+C82+C75+C80+C81</f>
        <v>5113000000</v>
      </c>
      <c r="D83" s="31">
        <f t="shared" ref="D83:I83" si="6">+D74+D82+D75+D80+D81</f>
        <v>0</v>
      </c>
      <c r="E83" s="31">
        <f t="shared" si="6"/>
        <v>0</v>
      </c>
      <c r="F83" s="31">
        <f t="shared" si="6"/>
        <v>305673096</v>
      </c>
      <c r="G83" s="31">
        <f t="shared" si="6"/>
        <v>195119084</v>
      </c>
      <c r="H83" s="43">
        <f t="shared" si="6"/>
        <v>233882203</v>
      </c>
      <c r="I83" s="43">
        <f t="shared" si="6"/>
        <v>734674383</v>
      </c>
    </row>
    <row r="84" spans="1:9" ht="15.75" x14ac:dyDescent="0.25">
      <c r="A84" s="60" t="s">
        <v>304</v>
      </c>
      <c r="B84" s="61"/>
      <c r="C84" s="32">
        <f t="shared" ref="C84:I84" si="7">+C72+C83</f>
        <v>20795700000</v>
      </c>
      <c r="D84" s="32">
        <f t="shared" si="7"/>
        <v>0</v>
      </c>
      <c r="E84" s="32">
        <f t="shared" si="7"/>
        <v>0</v>
      </c>
      <c r="F84" s="32">
        <f t="shared" si="7"/>
        <v>1452525757</v>
      </c>
      <c r="G84" s="32">
        <f t="shared" si="7"/>
        <v>1783325265</v>
      </c>
      <c r="H84" s="32">
        <f t="shared" si="7"/>
        <v>1889184134</v>
      </c>
      <c r="I84" s="32">
        <f t="shared" si="7"/>
        <v>5125035156</v>
      </c>
    </row>
  </sheetData>
  <mergeCells count="12">
    <mergeCell ref="A1:I1"/>
    <mergeCell ref="A2:I2"/>
    <mergeCell ref="I3:I4"/>
    <mergeCell ref="A84:B84"/>
    <mergeCell ref="D3:D4"/>
    <mergeCell ref="E3:E4"/>
    <mergeCell ref="G3:G4"/>
    <mergeCell ref="F3:F4"/>
    <mergeCell ref="A3:A4"/>
    <mergeCell ref="B3:B4"/>
    <mergeCell ref="C3:C4"/>
    <mergeCell ref="H3:H4"/>
  </mergeCells>
  <pageMargins left="0.70866141732283472" right="0.70866141732283472" top="0.74803149606299213" bottom="0.74803149606299213" header="0.31496062992125984" footer="0.31496062992125984"/>
  <pageSetup paperSize="5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EJEGAS 2025</vt:lpstr>
      <vt:lpstr>EJEING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Herazo</dc:creator>
  <cp:lastModifiedBy>Joaquin Herazo</cp:lastModifiedBy>
  <cp:lastPrinted>2025-06-03T22:51:27Z</cp:lastPrinted>
  <dcterms:created xsi:type="dcterms:W3CDTF">2025-02-25T13:16:31Z</dcterms:created>
  <dcterms:modified xsi:type="dcterms:W3CDTF">2025-06-13T20:00:41Z</dcterms:modified>
</cp:coreProperties>
</file>