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z_narvaez\Documents\7.I.T.T.B. 2019\PLAN DE ACCIÓN\TABLERO DE CONTROL\"/>
    </mc:Choice>
  </mc:AlternateContent>
  <bookViews>
    <workbookView xWindow="0" yWindow="0" windowWidth="24000" windowHeight="9735" tabRatio="847" firstSheet="3" activeTab="3"/>
  </bookViews>
  <sheets>
    <sheet name="AGUAS DE BARRANCBERMEJA" sheetId="19" state="hidden" r:id="rId1"/>
    <sheet name="INFRAESTRUCTURA " sheetId="18" state="hidden" r:id="rId2"/>
    <sheet name="Consolidado (2016 2019)" sheetId="25" r:id="rId3"/>
    <sheet name="Tránsito y Transporte" sheetId="4" r:id="rId4"/>
  </sheets>
  <externalReferences>
    <externalReference r:id="rId5"/>
  </externalReferences>
  <definedNames>
    <definedName name="_xlnm._FilterDatabase" localSheetId="0" hidden="1">'AGUAS DE BARRANCBERMEJA'!$B$3:$Q$31</definedName>
    <definedName name="_xlnm._FilterDatabase" localSheetId="1" hidden="1">'INFRAESTRUCTURA '!$B$3:$Q$38</definedName>
    <definedName name="_xlnm._FilterDatabase" localSheetId="3" hidden="1">'Tránsito y Transporte'!$A$3:$Y$46</definedName>
    <definedName name="_xlnm.Print_Area" localSheetId="0">'AGUAS DE BARRANCBERMEJA'!$A$1:$R$32</definedName>
    <definedName name="_xlnm.Print_Area" localSheetId="1">'INFRAESTRUCTURA '!$A$1:$R$39</definedName>
    <definedName name="_xlnm.Print_Area" localSheetId="3">'Tránsito y Transporte'!$A$1:$S$42</definedName>
    <definedName name="Sector">[1]Listas!$B$4:$B$21</definedName>
    <definedName name="_xlnm.Print_Titles" localSheetId="0">'AGUAS DE BARRANCBERMEJA'!$3:$3</definedName>
    <definedName name="_xlnm.Print_Titles" localSheetId="1">'INFRAESTRUCTURA '!$3:$3</definedName>
    <definedName name="_xlnm.Print_Titles" localSheetId="3">'Tránsito y Transporte'!$3:$3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6" i="25" l="1"/>
  <c r="AA15" i="25"/>
  <c r="AA14" i="25"/>
  <c r="AA13" i="25"/>
  <c r="AA12" i="25"/>
  <c r="AA11" i="25"/>
  <c r="AA10" i="25"/>
  <c r="AA9" i="25"/>
  <c r="AA8" i="25"/>
  <c r="AA7" i="25"/>
  <c r="AA6" i="25"/>
  <c r="AA5" i="25"/>
  <c r="AA3" i="25"/>
  <c r="AA2" i="25"/>
  <c r="X16" i="25"/>
  <c r="X15" i="25"/>
  <c r="X14" i="25"/>
  <c r="X13" i="25"/>
  <c r="X12" i="25"/>
  <c r="X11" i="25"/>
  <c r="X10" i="25"/>
  <c r="X9" i="25"/>
  <c r="X8" i="25"/>
  <c r="X7" i="25"/>
  <c r="X6" i="25"/>
  <c r="X5" i="25"/>
  <c r="X4" i="25"/>
  <c r="X3" i="25"/>
  <c r="X2" i="25"/>
  <c r="U16" i="25"/>
  <c r="U15" i="25"/>
  <c r="U14" i="25"/>
  <c r="U13" i="25"/>
  <c r="U12" i="25"/>
  <c r="U11" i="25"/>
  <c r="U10" i="25"/>
  <c r="U9" i="25"/>
  <c r="U8" i="25"/>
  <c r="U7" i="25"/>
  <c r="U6" i="25"/>
  <c r="U5" i="25"/>
  <c r="U4" i="25"/>
  <c r="U3" i="25"/>
  <c r="U2" i="25"/>
  <c r="R3" i="25"/>
  <c r="R4" i="25"/>
  <c r="R5" i="25"/>
  <c r="R6" i="25"/>
  <c r="R7" i="25"/>
  <c r="R8" i="25"/>
  <c r="R9" i="25"/>
  <c r="R10" i="25"/>
  <c r="R11" i="25"/>
  <c r="R12" i="25"/>
  <c r="R13" i="25"/>
  <c r="R15" i="25"/>
  <c r="R16" i="25"/>
  <c r="R17" i="25"/>
  <c r="R2" i="25"/>
  <c r="Y17" i="25"/>
  <c r="Z17" i="25"/>
  <c r="AA17" i="25" l="1"/>
  <c r="J17" i="25"/>
  <c r="I17" i="25"/>
  <c r="G17" i="25"/>
  <c r="F17" i="25"/>
  <c r="D17" i="25"/>
  <c r="C17" i="25"/>
  <c r="W17" i="25" l="1"/>
  <c r="V17" i="25"/>
  <c r="S17" i="25"/>
  <c r="X17" i="25" l="1"/>
  <c r="T17" i="25"/>
  <c r="U17" i="25" s="1"/>
  <c r="U38" i="4" l="1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N9" i="25" l="1"/>
  <c r="N14" i="25"/>
  <c r="N16" i="25"/>
  <c r="N15" i="25"/>
  <c r="N12" i="25"/>
  <c r="N7" i="25"/>
  <c r="U40" i="4"/>
  <c r="M6" i="25"/>
  <c r="M16" i="25"/>
  <c r="V14" i="4"/>
  <c r="V13" i="4"/>
  <c r="O46" i="4"/>
  <c r="N46" i="4"/>
  <c r="L5" i="25"/>
  <c r="M5" i="25"/>
  <c r="O31" i="19"/>
  <c r="N31" i="19"/>
  <c r="M31" i="19"/>
  <c r="K31" i="19"/>
  <c r="J31" i="19"/>
  <c r="I31" i="19"/>
  <c r="H31" i="19"/>
  <c r="E31" i="19"/>
  <c r="Q29" i="19"/>
  <c r="P29" i="19"/>
  <c r="Q28" i="19"/>
  <c r="P28" i="19"/>
  <c r="Q27" i="19"/>
  <c r="P27" i="19"/>
  <c r="Q26" i="19"/>
  <c r="P26" i="19"/>
  <c r="Q25" i="19"/>
  <c r="P25" i="19"/>
  <c r="Q24" i="19"/>
  <c r="P24" i="19"/>
  <c r="Q23" i="19"/>
  <c r="P23" i="19"/>
  <c r="Q22" i="19"/>
  <c r="P22" i="19"/>
  <c r="Q21" i="19"/>
  <c r="P21" i="19"/>
  <c r="Q20" i="19"/>
  <c r="P20" i="19"/>
  <c r="Q19" i="19"/>
  <c r="P19" i="19"/>
  <c r="Q18" i="19"/>
  <c r="P18" i="19"/>
  <c r="Q17" i="19"/>
  <c r="P17" i="19"/>
  <c r="Q16" i="19"/>
  <c r="P16" i="19"/>
  <c r="Q15" i="19"/>
  <c r="P15" i="19"/>
  <c r="Q14" i="19"/>
  <c r="P14" i="19"/>
  <c r="Q13" i="19"/>
  <c r="P13" i="19"/>
  <c r="Q12" i="19"/>
  <c r="P12" i="19"/>
  <c r="Q11" i="19"/>
  <c r="P11" i="19"/>
  <c r="Q10" i="19"/>
  <c r="P10" i="19"/>
  <c r="Q9" i="19"/>
  <c r="P9" i="19"/>
  <c r="Q8" i="19"/>
  <c r="P8" i="19"/>
  <c r="Q7" i="19"/>
  <c r="P7" i="19"/>
  <c r="Q6" i="19"/>
  <c r="P6" i="19"/>
  <c r="Q5" i="19"/>
  <c r="P5" i="19"/>
  <c r="Q4" i="19"/>
  <c r="P4" i="19"/>
  <c r="P31" i="19" s="1"/>
  <c r="P4" i="18"/>
  <c r="Q4" i="18"/>
  <c r="P6" i="18"/>
  <c r="Q6" i="18"/>
  <c r="O38" i="18"/>
  <c r="N38" i="18"/>
  <c r="M38" i="18"/>
  <c r="K38" i="18"/>
  <c r="J38" i="18"/>
  <c r="I38" i="18"/>
  <c r="H38" i="18"/>
  <c r="E38" i="18"/>
  <c r="Q36" i="18"/>
  <c r="P36" i="18"/>
  <c r="Q35" i="18"/>
  <c r="P35" i="18"/>
  <c r="Q34" i="18"/>
  <c r="P34" i="18"/>
  <c r="Q33" i="18"/>
  <c r="P33" i="18"/>
  <c r="Q32" i="18"/>
  <c r="P32" i="18"/>
  <c r="L31" i="18"/>
  <c r="P31" i="18" s="1"/>
  <c r="Q31" i="18"/>
  <c r="Q30" i="18"/>
  <c r="P30" i="18"/>
  <c r="Q29" i="18"/>
  <c r="P29" i="18"/>
  <c r="Q28" i="18"/>
  <c r="P28" i="18"/>
  <c r="L27" i="18"/>
  <c r="P27" i="18" s="1"/>
  <c r="Q27" i="18"/>
  <c r="L26" i="18"/>
  <c r="P26" i="18" s="1"/>
  <c r="Q25" i="18"/>
  <c r="P25" i="18"/>
  <c r="Q24" i="18"/>
  <c r="P24" i="18"/>
  <c r="Q23" i="18"/>
  <c r="P23" i="18"/>
  <c r="Q22" i="18"/>
  <c r="P22" i="18"/>
  <c r="Q21" i="18"/>
  <c r="P21" i="18"/>
  <c r="Q20" i="18"/>
  <c r="P20" i="18"/>
  <c r="Q19" i="18"/>
  <c r="P19" i="18"/>
  <c r="Q18" i="18"/>
  <c r="P18" i="18"/>
  <c r="Q17" i="18"/>
  <c r="P17" i="18"/>
  <c r="Q16" i="18"/>
  <c r="P16" i="18"/>
  <c r="Q15" i="18"/>
  <c r="P15" i="18"/>
  <c r="Q14" i="18"/>
  <c r="P14" i="18"/>
  <c r="Q13" i="18"/>
  <c r="P13" i="18"/>
  <c r="L12" i="18"/>
  <c r="Q12" i="18" s="1"/>
  <c r="Q11" i="18"/>
  <c r="P11" i="18"/>
  <c r="L10" i="18"/>
  <c r="Q10" i="18" s="1"/>
  <c r="L9" i="18"/>
  <c r="P9" i="18" s="1"/>
  <c r="Q8" i="18"/>
  <c r="P8" i="18"/>
  <c r="L7" i="18"/>
  <c r="Q7" i="18" s="1"/>
  <c r="Q5" i="18"/>
  <c r="P5" i="18"/>
  <c r="L31" i="19"/>
  <c r="N40" i="4"/>
  <c r="L16" i="25"/>
  <c r="M14" i="25"/>
  <c r="L14" i="25"/>
  <c r="M13" i="25"/>
  <c r="L13" i="25"/>
  <c r="M12" i="25"/>
  <c r="L12" i="25"/>
  <c r="M8" i="25"/>
  <c r="L8" i="25"/>
  <c r="L6" i="25"/>
  <c r="M15" i="25"/>
  <c r="L15" i="25"/>
  <c r="M11" i="25"/>
  <c r="L11" i="25"/>
  <c r="M10" i="25"/>
  <c r="L10" i="25"/>
  <c r="M9" i="25"/>
  <c r="L9" i="25"/>
  <c r="O9" i="25"/>
  <c r="M7" i="25"/>
  <c r="L7" i="25"/>
  <c r="K40" i="4"/>
  <c r="L40" i="4"/>
  <c r="M40" i="4"/>
  <c r="L4" i="25" s="1"/>
  <c r="O40" i="4"/>
  <c r="P40" i="4"/>
  <c r="Q40" i="4"/>
  <c r="M4" i="25" s="1"/>
  <c r="J40" i="4"/>
  <c r="E40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2" i="4"/>
  <c r="V11" i="4"/>
  <c r="V10" i="4"/>
  <c r="V9" i="4"/>
  <c r="V8" i="4"/>
  <c r="V7" i="4"/>
  <c r="V6" i="4"/>
  <c r="V5" i="4"/>
  <c r="V4" i="4"/>
  <c r="L3" i="25"/>
  <c r="M3" i="25"/>
  <c r="L2" i="25"/>
  <c r="M2" i="25"/>
  <c r="Q31" i="19"/>
  <c r="P10" i="18"/>
  <c r="Q26" i="18"/>
  <c r="P12" i="18" l="1"/>
  <c r="P7" i="18"/>
  <c r="L38" i="18"/>
  <c r="Q9" i="18"/>
  <c r="P38" i="18"/>
  <c r="L17" i="25"/>
  <c r="O10" i="25"/>
  <c r="N2" i="25"/>
  <c r="N3" i="25"/>
  <c r="O14" i="25"/>
  <c r="M17" i="25"/>
  <c r="N5" i="25"/>
  <c r="N13" i="25"/>
  <c r="N11" i="25"/>
  <c r="N10" i="25"/>
  <c r="N8" i="25"/>
  <c r="N6" i="25"/>
  <c r="N4" i="25"/>
  <c r="Q38" i="18"/>
  <c r="V40" i="4"/>
  <c r="O2" i="25" l="1"/>
  <c r="O3" i="25"/>
  <c r="O5" i="25"/>
  <c r="O16" i="25"/>
  <c r="O15" i="25"/>
  <c r="O13" i="25"/>
  <c r="O12" i="25"/>
  <c r="O11" i="25"/>
  <c r="O8" i="25"/>
  <c r="O7" i="25"/>
  <c r="O6" i="25"/>
  <c r="N17" i="25"/>
  <c r="O4" i="25"/>
  <c r="O17" i="25" l="1"/>
</calcChain>
</file>

<file path=xl/comments1.xml><?xml version="1.0" encoding="utf-8"?>
<comments xmlns="http://schemas.openxmlformats.org/spreadsheetml/2006/main">
  <authors>
    <author>Admin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 CORRIGIÓ PORQUE APARECÍA EN %
</t>
        </r>
      </text>
    </comment>
  </commentList>
</comments>
</file>

<file path=xl/sharedStrings.xml><?xml version="1.0" encoding="utf-8"?>
<sst xmlns="http://schemas.openxmlformats.org/spreadsheetml/2006/main" count="393" uniqueCount="280">
  <si>
    <t>TABLERO DE CONTROL SECRETARÍA DE INFRAESTRUCTURA VIGENCIA 2016</t>
  </si>
  <si>
    <t>LINEA ESTRATEGICA</t>
  </si>
  <si>
    <t>SECTOR</t>
  </si>
  <si>
    <t>PROGRAMA</t>
  </si>
  <si>
    <t>META DE PRODUCTO</t>
  </si>
  <si>
    <t>INDICADOR</t>
  </si>
  <si>
    <t>META CUATRIENIO</t>
  </si>
  <si>
    <t>Programado 2016</t>
  </si>
  <si>
    <t>Programado 2017</t>
  </si>
  <si>
    <t>Programado 2018</t>
  </si>
  <si>
    <t>Programado 2019</t>
  </si>
  <si>
    <t>EJECUTADO 2016</t>
  </si>
  <si>
    <t>EJECUTADO 2017</t>
  </si>
  <si>
    <t>EJECUTADO 2018</t>
  </si>
  <si>
    <t>EJECUTADO 2019</t>
  </si>
  <si>
    <t>% AVANCE 2016</t>
  </si>
  <si>
    <t>% AVANCE CUATRIENIO</t>
  </si>
  <si>
    <t>Servicios Públicos de Calidad Incluyendo Energía Eléctrica</t>
  </si>
  <si>
    <t xml:space="preserve">Rehabilitar 2.000 ml. Redes de acueducto urbano, durante el cuatrienio. </t>
  </si>
  <si>
    <t>Metros lineales de redes de acueducto rehabilitadas</t>
  </si>
  <si>
    <t xml:space="preserve">Construir 500 metros de nuevas redes de acueducto urbano, durante el cuatrienio. </t>
  </si>
  <si>
    <t>Metros lineales de nuevas redes de acueducto construidas.</t>
  </si>
  <si>
    <t>Garantizar el servicio de agua potable a la comunidad del Centro poblado El Llanito, durante el cuatrienio.</t>
  </si>
  <si>
    <t>Servicio de agua potable garantizada.</t>
  </si>
  <si>
    <t>Garantizar, durante el cuatrienio el mínimo vital de agua potable al 100% de los usuarios de los estratos 1 y 2.</t>
  </si>
  <si>
    <t>Porcentaje del mínimo vital garantizado.</t>
  </si>
  <si>
    <t>Actualizar en el cuatrienio el catastro de redes de acueducto en el área urbana</t>
  </si>
  <si>
    <t>Catastro de redes de acueducto actualizado.</t>
  </si>
  <si>
    <t>Crear un programa para la operación y mantenimiento de los acueductos y alcantarillados rurales durante el cuatrienio.</t>
  </si>
  <si>
    <t>Programa creado.</t>
  </si>
  <si>
    <t>Actualizar en el cuatrienio el catastro de redes de alcantarillado en el área urbana</t>
  </si>
  <si>
    <t>Catastro de redes de alcantarillado urbano actualizado.</t>
  </si>
  <si>
    <t xml:space="preserve">Construir 1 km de colectores de alcantarillado, durante el cuatrienio.   </t>
  </si>
  <si>
    <t>Kilómetros de colectores de alcantarillado construidos</t>
  </si>
  <si>
    <t xml:space="preserve">Construcción del emisario final, durante el cuatrienio. </t>
  </si>
  <si>
    <t>Emisario final construido</t>
  </si>
  <si>
    <t xml:space="preserve">Construir la Planta de Tratamiento de Aguas Residuales San 
Silvestre, durante el cuatrienio. </t>
  </si>
  <si>
    <t>Planta de Tratamiento de Aguas Residuales San Silvestre Construida.</t>
  </si>
  <si>
    <t xml:space="preserve">Optimizar 9 mini-PTAR existentes, durante el cuatrienio. </t>
  </si>
  <si>
    <t>Número de Mini PTAR optimizadas</t>
  </si>
  <si>
    <t>Rehabilitar y/o mantener 500 metros de redes de acueducto Rural, durante el cuatrienio.</t>
  </si>
  <si>
    <t>Metros lineales de redes de acueducto rehabilitadas y/o mantenidos</t>
  </si>
  <si>
    <t>Rehabilitar y/o mantener 500 ml redes de alcantarillado Rural, durante el cuatrienio.</t>
  </si>
  <si>
    <t>Metros lineales de redes de alcantarillado rural rehabilitadas y/o mantenidos</t>
  </si>
  <si>
    <t>Construir 500 metros de nuevas redes de alcantarillado rural, durante el cuatrienio.</t>
  </si>
  <si>
    <t>Metros lineales de nuevas redes de alcantarillado construidas.</t>
  </si>
  <si>
    <t xml:space="preserve">Operar y mantener el 100% de las Plantas de Tratamiento de Aguas Residuales urbanas, durante el cuatrienio. </t>
  </si>
  <si>
    <t>Plantas de Tratamiento de Aguas Residuales urbanas adecuadas, operadas y mantenidas</t>
  </si>
  <si>
    <t xml:space="preserve">Adecuar el 20% de las plantas de tratamiento de aguas residuales urbanas existentes, durante el cuatrienio. </t>
  </si>
  <si>
    <t>Porcentaje adecuado.</t>
  </si>
  <si>
    <t xml:space="preserve">Construir 1 nueva Planta de Tratamiento de Aguas Residuales rurales, durante el cuatrienio. </t>
  </si>
  <si>
    <t>Planta de Tratamiento de Aguas Residuales Construida.</t>
  </si>
  <si>
    <t>Operar y mantener el 100% de las Plantas de Tratamiento de Aguas Residuales rurales, durante el cuatrienio.</t>
  </si>
  <si>
    <t>Plantas de Tratamiento de Aguas Residuales rurales adecuadas, operadas y mantenidas en el 100%.</t>
  </si>
  <si>
    <t xml:space="preserve">Adecuar el 20% de las plantas de tratamiento de aguas residuales rurales existentes, durante el cuatrienio. </t>
  </si>
  <si>
    <t xml:space="preserve">Construir 250 metros lineales de canales para el manejo de las aguas lluvias en el área urbana y rural, durante el cuatrienio. </t>
  </si>
  <si>
    <t>Metros lineales de canales de aguas lluvias construidos en el área urbana y rural.</t>
  </si>
  <si>
    <t>Construcción de 50 pozos sépticos veredales, durante el cuatrienio.</t>
  </si>
  <si>
    <t>Pozos sépticos construidos.</t>
  </si>
  <si>
    <t xml:space="preserve">Construir un kilómetro de anillo hidráulico, durante el cuatrienio. </t>
  </si>
  <si>
    <t>Km de Anillo hidráulico construido.</t>
  </si>
  <si>
    <t xml:space="preserve">Construir una estación sectorial de control, durante el cuatrienio. </t>
  </si>
  <si>
    <t>Estación sectorial construida.</t>
  </si>
  <si>
    <t xml:space="preserve">Aumentar en un 3% la cobertura de micro medición, durante el cuatrienio. </t>
  </si>
  <si>
    <t>Cobertura de micro medición aumentada.</t>
  </si>
  <si>
    <t xml:space="preserve">Dotar al laboratorio de metrología de un equipo de calibración, durante el cuatrienio.  </t>
  </si>
  <si>
    <t>Laboratorio dotado de un Equipo de calibración.</t>
  </si>
  <si>
    <t xml:space="preserve">Optimizar el sistema captación y de tratamiento de agua potable urbano en un 10%, durante el cuatrienio. </t>
  </si>
  <si>
    <t>Porcentaje del sistema de captación y tratamiento optimizado.</t>
  </si>
  <si>
    <t xml:space="preserve">Líneas estrategicas: </t>
  </si>
  <si>
    <t xml:space="preserve">Sector: </t>
  </si>
  <si>
    <t>Programas: 5</t>
  </si>
  <si>
    <t>Metas</t>
  </si>
  <si>
    <t>METAS</t>
  </si>
  <si>
    <t>Metas Programadas 2016</t>
  </si>
  <si>
    <t>Metas Programadas 2017</t>
  </si>
  <si>
    <t>Metas Programadas 2018</t>
  </si>
  <si>
    <t>Metas Programadas 2019</t>
  </si>
  <si>
    <t>Metas Ejecutadas 2016</t>
  </si>
  <si>
    <t>Metas Ejecutadas 2017</t>
  </si>
  <si>
    <t>Metas Ejecutadas 2018</t>
  </si>
  <si>
    <t>Rehabilitar 1.000 ml de redes de alcantarillado sanitario urbano, durante el cuatrienio.</t>
  </si>
  <si>
    <t>Metros lineales de redes de alcantarillado sanitario rehabilitadas</t>
  </si>
  <si>
    <t xml:space="preserve">Construir 500 metros lineales de nuevas redes de alcantarillado sanitario urbano, durante el cuatrienio. </t>
  </si>
  <si>
    <t>Metros lineales de nuevas redes de alcantarillado sanitario construidas</t>
  </si>
  <si>
    <t>Subsidiar durante el cuatrienio al 100% de los usuarios de los estratos 1, 2 y 3, el servicio de alcantarillado, en los términos de lo establecidos en la Ley 142 de 1994.</t>
  </si>
  <si>
    <t>Porcentaje de usuarios subsidiados de los estratos 1, 2, 3.</t>
  </si>
  <si>
    <t xml:space="preserve">Construir 500 ml de redes de alcantarillado pluvial y rehabilitar 500 ml pluvial en el área urbana, durante el cuatrienio. </t>
  </si>
  <si>
    <t>Metros lineales de redes de alcantarillado pluvial construidas y rehabilitadas.</t>
  </si>
  <si>
    <t xml:space="preserve">Apoyar técnica y profesionalmente el desarrollo de procesos de planeación, contratación, evaluación y seguimiento a programas y proyectos del sector de infraestructura, durante el cuatrienio. </t>
  </si>
  <si>
    <t>Procesos apoyados técnicamente y profesionalmente.</t>
  </si>
  <si>
    <t>Ampliar la cobertura en 700 luminarias en la prestación del servicio de alumbrado público, durante el cuatrienio.</t>
  </si>
  <si>
    <t>Cobertura ampliada.</t>
  </si>
  <si>
    <t xml:space="preserve">Ampliar la cobertura en 1.304 luminarias en la prestación del servicio de alumbrado público, instaladas en el sector rural, durante el cuatrienio. </t>
  </si>
  <si>
    <t xml:space="preserve">Renovar 5.222 luminarias a tecnología tipo LED en el sector urbano y rural del Municipio de Barrancabermeja, durante el cuatrienio. </t>
  </si>
  <si>
    <t>Luminarias de alumbrado público tipo led renovadas en el sector urbano y rural.</t>
  </si>
  <si>
    <t xml:space="preserve">Dotar doscientas (200) viviendas con acometida y red de distribución de gas natural y/o electrificación en el área rural del Municipio de Barrancabermeja, durante el cuatrienio. </t>
  </si>
  <si>
    <t>Número de viviendas rurales dotadas con acometida y red de distribución de gas natural y/o electrificación en el área rural.</t>
  </si>
  <si>
    <t xml:space="preserve">Conformación del órgano administrativo para el impulso de proyectos de Energía Solar en Barrancabermeja, durante el cuatrienio. </t>
  </si>
  <si>
    <t>Órgano administrativo conformado.</t>
  </si>
  <si>
    <t>Promocionar el uso de paneles solares en un 10% en empresas públicas y privadas, durante el cuatrienio.</t>
  </si>
  <si>
    <t>Porcentaje de empresas promocionadas.</t>
  </si>
  <si>
    <t>Realizar una campaña de promoción sobre el uso de paneles solares en las viviendas.</t>
  </si>
  <si>
    <t>Campaña de promoción realizada.</t>
  </si>
  <si>
    <t>Infraestructura Pública</t>
  </si>
  <si>
    <t>Recuperar dos parques y/o escenarios públicos, durante el cuatrienio</t>
  </si>
  <si>
    <t>Parques y/o escenarios públicos recuperados.</t>
  </si>
  <si>
    <t xml:space="preserve">Realizar el mejoramiento a la infraestructura en dos (2) dependencias de la Administración Municipal, durante el cuatrienio. </t>
  </si>
  <si>
    <t>Dependencias de la administración Municipal mejoradas.</t>
  </si>
  <si>
    <t>Desarrollo del Territorio</t>
  </si>
  <si>
    <t>Realizar el mantenimiento al cementerio público municipal,  durante el cuatrienio.</t>
  </si>
  <si>
    <t>Cementerio público municipal mantenido.</t>
  </si>
  <si>
    <t>Remodelar y/o mantener la Infraestructura de dos (2) plazas públicas del Municipio de Barrancabermeja, durante el cuatrienio.</t>
  </si>
  <si>
    <t>Plazas públicas remodeladas y/o mantenidas.</t>
  </si>
  <si>
    <t xml:space="preserve">Construir, ampliar y/o mantener 500 metros lineales de aceras y/o  Separadores en el territorio urbano y rural durante el cuatrienio. </t>
  </si>
  <si>
    <t>Metros lineales construidos, ampliados y/o mantenidos.</t>
  </si>
  <si>
    <t>Realizar la adecuación y/o mantenimiento a 10 parques  existentes del Municipio durante el cuatrienio.</t>
  </si>
  <si>
    <t>Numero de parques adecuados y/o mantenidos.</t>
  </si>
  <si>
    <t>Remodelar y modernizar 2 parques del Municipio de Barrancabermeja, durante el cuatrienio.</t>
  </si>
  <si>
    <t>Número de parques remodelados y modernizados.</t>
  </si>
  <si>
    <t>Construir un parque en el área urbana del municipio de Barrancabermeja.</t>
  </si>
  <si>
    <t>Parque construido.</t>
  </si>
  <si>
    <t xml:space="preserve">Formular y ejecutar un programa de atención de obras  menores para mejoramiento de la infraestructura y equipamiento urbano y rural en todo el municipio durante el cuatrienio. </t>
  </si>
  <si>
    <t>Programa de obras menores formulado y ejecutado</t>
  </si>
  <si>
    <t>Articulación de Infraestructura Vial</t>
  </si>
  <si>
    <t xml:space="preserve">Realizar el mantenimiento y/o rehabilitación de 5 kilómetros de la malla vial urbana, durante el cuatrienio. </t>
  </si>
  <si>
    <t>Número de Kilómetros de vías urbanas mantenidas y/o rehabilitadas de la malla vial.</t>
  </si>
  <si>
    <t>Realizar el mantenimiento y/o rehabilitación de 25 kilómetros de la malla vial rural, durante el cuatrienio.</t>
  </si>
  <si>
    <t>Kilómetros de vías rurales mantenidas y/o rehabilitadas de la malla vial.</t>
  </si>
  <si>
    <t>Pavimentar y/o mejorar 4 kilómetros de vías durante el  cuatrienio.</t>
  </si>
  <si>
    <t>Kilómetros de la red vial pavimentados y/o mejorados.</t>
  </si>
  <si>
    <t xml:space="preserve">Realizar la construcción y/o Mantenimiento de 1 kilómetro de andenes teniendo en cuenta las necesidades de la población en situación de discapacidad durante el cuatrienio. </t>
  </si>
  <si>
    <t>Kilómetros de andenes mantenidos y/o rehabilitados.</t>
  </si>
  <si>
    <t>Adquirir durante el cuatrienio dos (2) máquinas y/o equipos  pesados para mejorar el parque automotor del Municipio.</t>
  </si>
  <si>
    <t>Número de maquinaria y/o Equipo pesado adquirido.</t>
  </si>
  <si>
    <t>Gestionar la formulación y construcción de un intercambiador vial durante el cuatrienio.</t>
  </si>
  <si>
    <t>Intercambiador vial gestionado y construido.</t>
  </si>
  <si>
    <t>Construir 200 metros de obras para estabilización de taludes, durante el periodo de Gobierno.</t>
  </si>
  <si>
    <t>Metros lineales de obras de estabilización construidos.</t>
  </si>
  <si>
    <t>Infraestructura Estratégica</t>
  </si>
  <si>
    <t>Realizar inversión en 5 proyectos para el desarrollo del municipio de Barrancabermeja, durante el cuatrienio.</t>
  </si>
  <si>
    <t>Número de proyectos con inversión realizada.</t>
  </si>
  <si>
    <t xml:space="preserve">Gestionar la realización de 5 proyectos para el desarrollo del municipio de Barrancabermeja, durante el cuatrienio.
</t>
  </si>
  <si>
    <t>Número de proyectos gestionados.</t>
  </si>
  <si>
    <t>Realizar durante el cuatrienio 3 estudios y/o diseños de  proyectos para el desarrollo del municipio.</t>
  </si>
  <si>
    <t>Número de estudios y/o diseños realizados.</t>
  </si>
  <si>
    <t>Realizar 4 campañas  de mejoramiento y mantenimiento de  parques, andenes y/o monumentos.</t>
  </si>
  <si>
    <t>Campañas realizadas.</t>
  </si>
  <si>
    <t xml:space="preserve">Realizar dos (2) mantenimientos y/o construcciones y/o  mejoramiento de espacios comunales y comunitarios.
(Organizaciones) durante el cuatrienio. </t>
  </si>
  <si>
    <t>Espacios comunales con mantenimientos y/o construcciones y/o mejoramientos realizados.</t>
  </si>
  <si>
    <t>DEPENDENCIA</t>
  </si>
  <si>
    <t>% AVANCE 2017</t>
  </si>
  <si>
    <t>% AVANCE 2018</t>
  </si>
  <si>
    <t>presupuesto definitivo 2017</t>
  </si>
  <si>
    <t>Presupuesto ejecutado 2017</t>
  </si>
  <si>
    <t>presupuesto definitivo 2018</t>
  </si>
  <si>
    <t>Ebuba</t>
  </si>
  <si>
    <t>Inderba</t>
  </si>
  <si>
    <t>Planeacion</t>
  </si>
  <si>
    <t>Desarrollo</t>
  </si>
  <si>
    <t>Educacion</t>
  </si>
  <si>
    <t>Gobierno</t>
  </si>
  <si>
    <t>Hacienda</t>
  </si>
  <si>
    <t>Infraestructura</t>
  </si>
  <si>
    <t>TIC</t>
  </si>
  <si>
    <t>Medio Ambiente</t>
  </si>
  <si>
    <t>General</t>
  </si>
  <si>
    <t>Juridica</t>
  </si>
  <si>
    <t>Salud</t>
  </si>
  <si>
    <t>UMATA</t>
  </si>
  <si>
    <t>Promedio Plan de Desarrollo</t>
  </si>
  <si>
    <t>-</t>
  </si>
  <si>
    <t>ME TA NO PROGRAMADO PARA LA VIGENCIA</t>
  </si>
  <si>
    <t>ESTADO DE CUMPLIMIENTO DEFICIENTE</t>
  </si>
  <si>
    <t>ESTADO DE CUMPLIMIENTO SATISTACTORIO</t>
  </si>
  <si>
    <t>ESTADO DE CUMPLIMIENTO SOBRESALIENTE</t>
  </si>
  <si>
    <t>% DE AVANCE</t>
  </si>
  <si>
    <t>PROFESIONAL UNIVERSITARIO</t>
  </si>
  <si>
    <t xml:space="preserve">PPTO. DEFINITIVO </t>
  </si>
  <si>
    <t>PTO. EJECUTADO</t>
  </si>
  <si>
    <t>DIRECTOR</t>
  </si>
  <si>
    <t>1.7: Desarrollo Territorial</t>
  </si>
  <si>
    <t>Transporte</t>
  </si>
  <si>
    <t>Plan de Movilidad Urbana Sostenible (PMUS)</t>
  </si>
  <si>
    <t>Formular y presentar proyecto de Acuerdo de la Política pública de Movilidad en el Municipio de Barrancabermeja, durante el cuatrienio.</t>
  </si>
  <si>
    <t>Politica Publica de Movilidad</t>
  </si>
  <si>
    <t>Crear el Consejo Asesor del Plan de Movilidad Urbana Sostenible (PMUS), durante el cuatrienio.</t>
  </si>
  <si>
    <t>Consejo Asesor de Plan de Movilidad Urbana sostenible creado</t>
  </si>
  <si>
    <t>Formular y adoptar el Plan de Movilidad Urbana Sostenible.</t>
  </si>
  <si>
    <t xml:space="preserve">Plan de Movilidad Urbana Sostenible formulado y adoptado, durante el cuatrienio. </t>
  </si>
  <si>
    <t>Implementar veinte (20) diálogos Ciudadanos por la Movilidad, durante el cuatrienio.</t>
  </si>
  <si>
    <t xml:space="preserve">Diálogos Ciudadanos Implementados. </t>
  </si>
  <si>
    <t>Firmar veinte (20) “Pactos ciudadanos por la Movilidad”, durante el cuatrienio.</t>
  </si>
  <si>
    <t>Pactos ciudadanos firmados</t>
  </si>
  <si>
    <t>Implementación de un (1) Plan de Medios y manejo de Redes sociales para dar a conocer las diferentes actividades, programas y acciones que realiza la ITTB en materia de Movilidad, durante el cuatrienio.</t>
  </si>
  <si>
    <t xml:space="preserve">Plan de Medios y Manejo de Redes Sociales implementados </t>
  </si>
  <si>
    <t>Celebrar un (1) Convenio Interinstitucional para el fortalecimiento de la cultura de la movilidad, durante el cuatrienio.</t>
  </si>
  <si>
    <t xml:space="preserve">Convenio Interinstitucional celebrado. </t>
  </si>
  <si>
    <t>Sistema Integral de Control de Tránsito</t>
  </si>
  <si>
    <t>Modernizar la red de semaforización actual, por un sistema de semaforización inteligente que optimice los flujos viales y reduzca la congestión vehicular, durante el cuatrienio.</t>
  </si>
  <si>
    <t xml:space="preserve">Sistema de semaforización modernizado. </t>
  </si>
  <si>
    <t>Semaforizar cuatro (4) nuevas intersecciones viales, durante el cuatrienio.</t>
  </si>
  <si>
    <t>Número de intersecciones semaforizadas</t>
  </si>
  <si>
    <t>Mantener la Red de Semáforos, durante el cuatrienio.</t>
  </si>
  <si>
    <t xml:space="preserve">Red mantenida. </t>
  </si>
  <si>
    <t>Demarcar 10.000 metros cuadrados de marcas viales, durante el cuatrienio.</t>
  </si>
  <si>
    <t>Metros Cuadrados Demarcados</t>
  </si>
  <si>
    <t>Demarcar 20.000 metros lineales, durante el cuatrienio.</t>
  </si>
  <si>
    <t xml:space="preserve">Metros lineales demarcados. </t>
  </si>
  <si>
    <t>Instalar doscientas (200) señales verticales nuevas, durante el cuatrienio.</t>
  </si>
  <si>
    <t>Número de señales verticales nuevas instaladas</t>
  </si>
  <si>
    <t>Realizar mantenimiento a cien (100) señales verticales, durante el cuatrienio.</t>
  </si>
  <si>
    <t>Número de señales verticales con mantenimiento realizadas.</t>
  </si>
  <si>
    <t>Equipamiento Urbano y Logístico para el Transporte</t>
  </si>
  <si>
    <t>Reglamentar e implementar la operación de 35 zonas de estacionamiento regulado, durante el cuatrienio.</t>
  </si>
  <si>
    <t xml:space="preserve">Número de zonas de parqueadero reglamentadas </t>
  </si>
  <si>
    <t>Implementación de un nuevo modelo de Transporte Público colectivo acorde con las necesidades del municipio en condiciones de calidad, seguridad, comodidad y eficiencia, durante el cuatrienio.</t>
  </si>
  <si>
    <t>Nuevo Esquema de Transporte Público Implementado.</t>
  </si>
  <si>
    <t>Cultura de la Movilidad Segura</t>
  </si>
  <si>
    <t>Realizar la reglamentación para el uso de parqueaderos públicos en la ciudad (horarios, tarifas, etc.), durante el cuatrienio.</t>
  </si>
  <si>
    <t>Reglamentación realizada</t>
  </si>
  <si>
    <t>Promover el uso de parqueaderos públicos dirigida a 1000 conductores, mediante la realización de campañas, durante el cuatrienio.</t>
  </si>
  <si>
    <t xml:space="preserve">Número de conductores promovidos en el uso de parqueaderos públicos. </t>
  </si>
  <si>
    <t>Incrementar en 1.000 usuarios de las vías, las campañas referidas a la prevención del consumo de alcohol, durante el cuatrienio.</t>
  </si>
  <si>
    <t>Número de usuarios incrementados con campañas sobre prevención en el consumo de alcohol.</t>
  </si>
  <si>
    <t>Implementar una estrategia de formación ciudadana a dos mil (2.000) personas en el uso de los medios de Transporte Público en la ciudad, durante el cuatrienio.</t>
  </si>
  <si>
    <t>Estrategia de formación en el uso de medios de transporte público implementada.</t>
  </si>
  <si>
    <t>Incrementar en el 40% el número de agentes de tránsito para control en la movilidad.</t>
  </si>
  <si>
    <t>Porcentaje de incremento de agentes de tránsito</t>
  </si>
  <si>
    <t>Implementar una (1) aula móvil sobre seguridad vial dirigida a dos mil (2.000) usuarios de las vías, durante el cuatrienio.</t>
  </si>
  <si>
    <t>Aula móvil de seguridad vial implementada</t>
  </si>
  <si>
    <t>Capacitar a ocho mil (8.000) estudiantes sobre normas de seguridad vial, durante el cuatrienio.</t>
  </si>
  <si>
    <t>Número de estudiantes capacitados en normas de seguridad vial</t>
  </si>
  <si>
    <t>Capacitar a 200 conductores de servicio público de transporte sobre convivencia y seguridad vial, durante el cuatrienio.</t>
  </si>
  <si>
    <t>Número de conductores del servicio público de transporte capacitados en convivencia y seguridad vial.</t>
  </si>
  <si>
    <t>Implementar un grupo de 20 promotores de la seguridad vial, durante el cuatrienio.</t>
  </si>
  <si>
    <t>Número de promotores de la seguridad vial implementados.</t>
  </si>
  <si>
    <t>Promoción del Desarrollo</t>
  </si>
  <si>
    <t>Fortalecimiento Institucional de la Inspección de Tránsito y Transporte</t>
  </si>
  <si>
    <t>Mejorar la infraestructura física (estudios, diseños, mobiliario, módulos, red estructurada, red eléctrica, central de cómputo) de la ITTB, durante el cuatrienio.</t>
  </si>
  <si>
    <t>Infraestructura física de la ITTB modernizada</t>
  </si>
  <si>
    <t>Implementar la Oficina de Atención al Ciudadano en la ITTB, en el cuatrienio.</t>
  </si>
  <si>
    <t>Oficina de atención al ciudadano implementada en la ITTB.</t>
  </si>
  <si>
    <t>Fortalecimiento Institucional</t>
  </si>
  <si>
    <t>Implementar II fase del sistema de gestión documental en la ITTB, durante el cuatrienio.</t>
  </si>
  <si>
    <t>Fase II del sistema de gestión documental de la ITTB implementado</t>
  </si>
  <si>
    <t>Elaborar e implementar un Plan de recuperación de cartera y fortalecimiento del proceso coactivo y persuasivo de la ITTB.</t>
  </si>
  <si>
    <t>Plan de recuperación de cartera elaborado e implementado</t>
  </si>
  <si>
    <t>Realizar dos (2) Convenios interinstitucionales para Fortalecer procesos de capacitación en áreas misionales.</t>
  </si>
  <si>
    <t xml:space="preserve">Convenios interinstitucionales de capacitación en áreas misionales realizados. </t>
  </si>
  <si>
    <t>Fortalecer quince (15) procesos institucionales con profesionales de apoyo.</t>
  </si>
  <si>
    <t xml:space="preserve">Número de Procesos institucionales fortalecidos con profesionales de apoyo. </t>
  </si>
  <si>
    <t>Realizar un (1) estudio para modificar la planta de personal de la ITTB.</t>
  </si>
  <si>
    <t>Estudio para modificación de planta de personal realizado.</t>
  </si>
  <si>
    <t>Diseñar un (1) Plan que garantice autosostenibilidad financiera de la ITTB en el mediano y largo plazo, durante el cuatrienio.</t>
  </si>
  <si>
    <t>Plan Diseñado</t>
  </si>
  <si>
    <t>Implementar un (1) Sistema de Control de Vehículos para entrega y salida de vehículos de Patios adscritos a la ITTB, durante el cuatrienio.</t>
  </si>
  <si>
    <t>Sistema de Control de Vehículos implementado</t>
  </si>
  <si>
    <t xml:space="preserve"> </t>
  </si>
  <si>
    <t>Disponer de un (1) Parqueadero y una (1) Grúa para el Apoyo a la Gestión Operativa, durante el cuatrienio.</t>
  </si>
  <si>
    <t>Servicio de Parqueadero y Grúa Contrato</t>
  </si>
  <si>
    <t>LUZ STELLA NARVAEZ MARTINEZ</t>
  </si>
  <si>
    <t>INVERSION PPTAL 2017</t>
  </si>
  <si>
    <t>INST. TRANSITO Y TRANSPORTE BCABJA</t>
  </si>
  <si>
    <t>% AVANCE 2019</t>
  </si>
  <si>
    <t>Metas Ejecutadas 2019</t>
  </si>
  <si>
    <t>presupuesto definitivo 2016</t>
  </si>
  <si>
    <t>Presupuesto ejecutado 2016</t>
  </si>
  <si>
    <t>Presupuesto ejecutado 2018</t>
  </si>
  <si>
    <t>presupuesto definitivo 2019</t>
  </si>
  <si>
    <t>Presupuesto ejecutado 2019</t>
  </si>
  <si>
    <t>% de Ejecucion 2016</t>
  </si>
  <si>
    <t>% de Ejecucion 2017</t>
  </si>
  <si>
    <t>% de Ejecucion 2018</t>
  </si>
  <si>
    <t>% de Ejecucion 2019</t>
  </si>
  <si>
    <t>Línea Base Producto</t>
  </si>
  <si>
    <t>Meta Producto cuatrenio</t>
  </si>
  <si>
    <t>Transito y Transporte</t>
  </si>
  <si>
    <t>OLIMPO CHIQUILLO OLIVIERI</t>
  </si>
  <si>
    <t>TABLERO DE CONTROL INSPECCIÓN DE TRÁNSITO Y TRANSPORTE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</si>
</sst>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_);_(@_)"/>
    <numFmt numFmtId="167" formatCode="_(* #,##0.00_);_(* \(#,##0.00\);_(* &quot;-&quot;??_);_(@_)"/>
    <numFmt numFmtId="170" formatCode="0.0"/>
    <numFmt numFmtId="172" formatCode="_ [$€-2]\ * #,##0.00_ ;_ [$€-2]\ * \-#,##0.00_ ;_ [$€-2]\ * &quot;-&quot;??_ "/>
    <numFmt numFmtId="173" formatCode="_ * #,##0.00_ ;_ * \-#,##0.00_ ;_ * &quot;-&quot;??_ ;_ @_ "/>
    <numFmt numFmtId="175" formatCode="0_);\(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5" fillId="0" borderId="0"/>
    <xf numFmtId="164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9" fontId="4" fillId="2" borderId="3" xfId="1" applyFont="1" applyFill="1" applyBorder="1" applyAlignment="1">
      <alignment horizontal="center" vertical="center" wrapText="1"/>
    </xf>
    <xf numFmtId="9" fontId="4" fillId="2" borderId="4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9" fontId="2" fillId="4" borderId="0" xfId="1" applyFont="1" applyFill="1"/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9" fontId="5" fillId="0" borderId="9" xfId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6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2" fillId="6" borderId="0" xfId="0" applyFont="1" applyFill="1"/>
    <xf numFmtId="1" fontId="5" fillId="6" borderId="9" xfId="1" applyNumberFormat="1" applyFont="1" applyFill="1" applyBorder="1" applyAlignment="1">
      <alignment horizontal="center" vertical="center"/>
    </xf>
    <xf numFmtId="3" fontId="5" fillId="8" borderId="9" xfId="0" applyNumberFormat="1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3" fontId="5" fillId="9" borderId="9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 wrapText="1"/>
    </xf>
    <xf numFmtId="1" fontId="5" fillId="0" borderId="9" xfId="1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9" fontId="4" fillId="2" borderId="30" xfId="1" applyFont="1" applyFill="1" applyBorder="1" applyAlignment="1">
      <alignment horizontal="center" vertical="center" wrapText="1"/>
    </xf>
    <xf numFmtId="0" fontId="2" fillId="7" borderId="16" xfId="0" applyFont="1" applyFill="1" applyBorder="1"/>
    <xf numFmtId="0" fontId="2" fillId="0" borderId="16" xfId="0" applyFont="1" applyFill="1" applyBorder="1"/>
    <xf numFmtId="0" fontId="2" fillId="3" borderId="16" xfId="0" applyFont="1" applyFill="1" applyBorder="1"/>
    <xf numFmtId="0" fontId="2" fillId="12" borderId="16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13" borderId="9" xfId="0" applyFill="1" applyBorder="1"/>
    <xf numFmtId="0" fontId="12" fillId="14" borderId="9" xfId="0" applyFont="1" applyFill="1" applyBorder="1"/>
    <xf numFmtId="0" fontId="12" fillId="13" borderId="9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 wrapText="1"/>
    </xf>
    <xf numFmtId="0" fontId="2" fillId="8" borderId="0" xfId="0" applyFont="1" applyFill="1"/>
    <xf numFmtId="0" fontId="5" fillId="0" borderId="9" xfId="0" applyFont="1" applyFill="1" applyBorder="1" applyAlignment="1">
      <alignment horizontal="center" vertical="center"/>
    </xf>
    <xf numFmtId="3" fontId="5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2" fillId="0" borderId="0" xfId="0" applyFont="1"/>
    <xf numFmtId="9" fontId="2" fillId="0" borderId="0" xfId="1" applyFont="1"/>
    <xf numFmtId="10" fontId="3" fillId="0" borderId="14" xfId="1" applyNumberFormat="1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10" fontId="2" fillId="3" borderId="6" xfId="1" applyNumberFormat="1" applyFont="1" applyFill="1" applyBorder="1" applyAlignment="1">
      <alignment horizontal="center" vertical="center"/>
    </xf>
    <xf numFmtId="10" fontId="2" fillId="3" borderId="7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/>
    </xf>
    <xf numFmtId="0" fontId="14" fillId="10" borderId="9" xfId="0" applyFont="1" applyFill="1" applyBorder="1" applyAlignment="1">
      <alignment horizontal="center" vertical="center" wrapText="1"/>
    </xf>
    <xf numFmtId="4" fontId="13" fillId="15" borderId="29" xfId="0" applyNumberFormat="1" applyFont="1" applyFill="1" applyBorder="1" applyAlignment="1">
      <alignment horizontal="right" wrapText="1"/>
    </xf>
    <xf numFmtId="4" fontId="12" fillId="0" borderId="9" xfId="0" applyNumberFormat="1" applyFont="1" applyBorder="1"/>
    <xf numFmtId="10" fontId="0" fillId="0" borderId="9" xfId="0" applyNumberFormat="1" applyFill="1" applyBorder="1"/>
    <xf numFmtId="10" fontId="12" fillId="0" borderId="9" xfId="0" applyNumberFormat="1" applyFont="1" applyFill="1" applyBorder="1"/>
    <xf numFmtId="10" fontId="2" fillId="11" borderId="9" xfId="1" applyNumberFormat="1" applyFont="1" applyFill="1" applyBorder="1" applyAlignment="1">
      <alignment horizontal="center" vertical="center"/>
    </xf>
    <xf numFmtId="0" fontId="2" fillId="12" borderId="0" xfId="0" applyFont="1" applyFill="1" applyBorder="1"/>
    <xf numFmtId="2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0" fontId="5" fillId="0" borderId="9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textRotation="90" wrapText="1"/>
    </xf>
    <xf numFmtId="0" fontId="8" fillId="0" borderId="25" xfId="0" applyFont="1" applyFill="1" applyBorder="1" applyAlignment="1">
      <alignment vertical="center" textRotation="90" wrapText="1"/>
    </xf>
    <xf numFmtId="0" fontId="5" fillId="0" borderId="9" xfId="0" applyNumberFormat="1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wrapText="1"/>
    </xf>
    <xf numFmtId="0" fontId="0" fillId="16" borderId="9" xfId="0" applyFill="1" applyBorder="1"/>
    <xf numFmtId="4" fontId="0" fillId="0" borderId="0" xfId="0" applyNumberFormat="1" applyFill="1" applyBorder="1"/>
    <xf numFmtId="0" fontId="3" fillId="8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67" fontId="12" fillId="0" borderId="9" xfId="2" applyFont="1" applyFill="1" applyBorder="1"/>
    <xf numFmtId="175" fontId="12" fillId="13" borderId="9" xfId="2" applyNumberFormat="1" applyFont="1" applyFill="1" applyBorder="1" applyAlignment="1">
      <alignment horizontal="center" vertical="center" wrapText="1"/>
    </xf>
    <xf numFmtId="175" fontId="0" fillId="0" borderId="9" xfId="2" applyNumberFormat="1" applyFont="1" applyFill="1" applyBorder="1"/>
    <xf numFmtId="175" fontId="12" fillId="0" borderId="9" xfId="2" applyNumberFormat="1" applyFont="1" applyFill="1" applyBorder="1"/>
    <xf numFmtId="175" fontId="0" fillId="0" borderId="0" xfId="2" applyNumberFormat="1" applyFont="1"/>
    <xf numFmtId="4" fontId="0" fillId="0" borderId="9" xfId="0" applyNumberFormat="1" applyFill="1" applyBorder="1"/>
    <xf numFmtId="10" fontId="0" fillId="0" borderId="9" xfId="1" applyNumberFormat="1" applyFont="1" applyFill="1" applyBorder="1"/>
    <xf numFmtId="10" fontId="12" fillId="0" borderId="9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167" fontId="0" fillId="0" borderId="9" xfId="2" applyFont="1" applyFill="1" applyBorder="1"/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textRotation="90" wrapText="1"/>
    </xf>
    <xf numFmtId="0" fontId="8" fillId="0" borderId="25" xfId="0" applyFont="1" applyFill="1" applyBorder="1" applyAlignment="1">
      <alignment horizontal="center" textRotation="90" wrapText="1"/>
    </xf>
    <xf numFmtId="0" fontId="8" fillId="0" borderId="26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</cellXfs>
  <cellStyles count="12">
    <cellStyle name="Millares" xfId="2" builtinId="3"/>
    <cellStyle name="Millares [0] 2" xfId="5"/>
    <cellStyle name="Millares [0] 2 2" xfId="8"/>
    <cellStyle name="Millares 10 2" xfId="4"/>
    <cellStyle name="Millares 10 2 2" xfId="6"/>
    <cellStyle name="Millares 2 3" xfId="10"/>
    <cellStyle name="Millares 3" xfId="11"/>
    <cellStyle name="Millares 4" xfId="9"/>
    <cellStyle name="Normal" xfId="0" builtinId="0"/>
    <cellStyle name="Normal 2" xfId="3"/>
    <cellStyle name="Normal 2 2" xfId="7"/>
    <cellStyle name="Porcentaje" xfId="1" builtinId="5"/>
  </cellStyles>
  <dxfs count="7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rgb="FF00B050"/>
          <bgColor rgb="FF000000"/>
        </patternFill>
      </fill>
    </dxf>
  </dxfs>
  <tableStyles count="0" defaultTableStyle="TableStyleMedium2" defaultPivotStyle="PivotStyleLight16"/>
  <colors>
    <mruColors>
      <color rgb="FF33CC33"/>
      <color rgb="FFFF3300"/>
      <color rgb="FFFF3399"/>
      <color rgb="FF00FFFF"/>
      <color rgb="FF0066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critorio%20Juan\Asesor%20DDT-JFO\POAI\Copia%20de%20Anexo-1--Plan-Indicativo%20Versi&#243;n%2011%20jul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</sheetNames>
    <sheetDataSet>
      <sheetData sheetId="0">
        <row r="3">
          <cell r="G3" t="str">
            <v>1. Fin de la pobreza</v>
          </cell>
        </row>
        <row r="4">
          <cell r="B4" t="str">
            <v>Educación</v>
          </cell>
        </row>
        <row r="5">
          <cell r="B5" t="str">
            <v>Salud</v>
          </cell>
        </row>
        <row r="6">
          <cell r="B6" t="str">
            <v>APSB</v>
          </cell>
        </row>
        <row r="7">
          <cell r="B7" t="str">
            <v>Deporte y Recreación</v>
          </cell>
        </row>
        <row r="8">
          <cell r="B8" t="str">
            <v>Cultura</v>
          </cell>
        </row>
        <row r="9">
          <cell r="B9" t="str">
            <v>Servicios Públicos</v>
          </cell>
        </row>
        <row r="10">
          <cell r="B10" t="str">
            <v>Vivienda</v>
          </cell>
        </row>
        <row r="11">
          <cell r="B11" t="str">
            <v>Agropecuario</v>
          </cell>
        </row>
        <row r="12">
          <cell r="B12" t="str">
            <v>Transporte</v>
          </cell>
        </row>
        <row r="13">
          <cell r="B13" t="str">
            <v>Ambiental</v>
          </cell>
        </row>
        <row r="14">
          <cell r="B14" t="str">
            <v>Centros de Reclusión</v>
          </cell>
        </row>
        <row r="15">
          <cell r="B15" t="str">
            <v>Prevención y atención de desastres</v>
          </cell>
        </row>
        <row r="16">
          <cell r="B16" t="str">
            <v>Promoción del desarrollo</v>
          </cell>
        </row>
        <row r="17">
          <cell r="B17" t="str">
            <v>Atención a grupos vulnerables - promoción social</v>
          </cell>
        </row>
        <row r="18">
          <cell r="B18" t="str">
            <v xml:space="preserve">Equipamiento </v>
          </cell>
        </row>
        <row r="19">
          <cell r="B19" t="str">
            <v>Desarrollo comunitario</v>
          </cell>
        </row>
        <row r="20">
          <cell r="B20" t="str">
            <v>Fortalecimiento institucional</v>
          </cell>
        </row>
        <row r="21">
          <cell r="B21" t="str">
            <v>Justicia y seguridad</v>
          </cell>
        </row>
      </sheetData>
      <sheetData sheetId="1"/>
      <sheetData sheetId="2">
        <row r="4">
          <cell r="D4" t="str">
            <v>fina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>
    <tabColor rgb="FFFF0000"/>
  </sheetPr>
  <dimension ref="A1:T35"/>
  <sheetViews>
    <sheetView view="pageBreakPreview" zoomScale="85" zoomScaleNormal="70" zoomScaleSheetLayoutView="85" workbookViewId="0">
      <selection activeCell="B4" sqref="B4"/>
    </sheetView>
  </sheetViews>
  <sheetFormatPr baseColWidth="10" defaultColWidth="11.42578125" defaultRowHeight="15" x14ac:dyDescent="0.2"/>
  <cols>
    <col min="1" max="1" width="2.85546875" style="1" customWidth="1"/>
    <col min="2" max="4" width="27.7109375" style="1" customWidth="1"/>
    <col min="5" max="6" width="62.7109375" style="1" customWidth="1"/>
    <col min="7" max="11" width="20.5703125" style="1" customWidth="1"/>
    <col min="12" max="12" width="18.42578125" style="42" customWidth="1"/>
    <col min="13" max="15" width="18.42578125" style="1" customWidth="1"/>
    <col min="16" max="16" width="15.7109375" style="1" customWidth="1"/>
    <col min="17" max="17" width="19.85546875" style="1" customWidth="1"/>
    <col min="18" max="18" width="5.5703125" style="1" customWidth="1"/>
    <col min="19" max="19" width="11.42578125" style="1" customWidth="1"/>
    <col min="20" max="16384" width="11.42578125" style="1"/>
  </cols>
  <sheetData>
    <row r="1" spans="1:20" ht="42" customHeight="1" x14ac:dyDescent="0.2">
      <c r="A1" s="69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69"/>
      <c r="S1" s="69"/>
      <c r="T1" s="69"/>
    </row>
    <row r="2" spans="1:20" ht="16.5" thickBot="1" x14ac:dyDescent="0.25">
      <c r="A2" s="69"/>
      <c r="B2" s="69"/>
      <c r="C2" s="69"/>
      <c r="D2" s="2"/>
      <c r="E2" s="102"/>
      <c r="F2" s="102"/>
      <c r="G2" s="102"/>
      <c r="H2" s="102"/>
      <c r="I2" s="102"/>
      <c r="J2" s="102"/>
      <c r="K2" s="102"/>
      <c r="L2" s="37"/>
      <c r="M2" s="102"/>
      <c r="N2" s="102"/>
      <c r="O2" s="102"/>
      <c r="P2" s="102"/>
      <c r="Q2" s="102"/>
      <c r="R2" s="69"/>
      <c r="S2" s="69"/>
      <c r="T2" s="69"/>
    </row>
    <row r="3" spans="1:20" ht="32.25" thickBot="1" x14ac:dyDescent="0.25">
      <c r="A3" s="69"/>
      <c r="B3" s="3" t="s">
        <v>1</v>
      </c>
      <c r="C3" s="34" t="s">
        <v>2</v>
      </c>
      <c r="D3" s="4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38" t="s">
        <v>11</v>
      </c>
      <c r="M3" s="6" t="s">
        <v>12</v>
      </c>
      <c r="N3" s="6" t="s">
        <v>13</v>
      </c>
      <c r="O3" s="6" t="s">
        <v>14</v>
      </c>
      <c r="P3" s="7" t="s">
        <v>15</v>
      </c>
      <c r="Q3" s="8" t="s">
        <v>16</v>
      </c>
      <c r="R3" s="69"/>
      <c r="S3" s="69"/>
      <c r="T3" s="69"/>
    </row>
    <row r="4" spans="1:20" ht="30.75" thickBot="1" x14ac:dyDescent="0.25">
      <c r="A4" s="2"/>
      <c r="B4" s="28"/>
      <c r="C4" s="35"/>
      <c r="D4" s="125" t="s">
        <v>17</v>
      </c>
      <c r="E4" s="30" t="s">
        <v>18</v>
      </c>
      <c r="F4" s="30" t="s">
        <v>19</v>
      </c>
      <c r="G4" s="9">
        <v>34611</v>
      </c>
      <c r="H4" s="9">
        <v>500</v>
      </c>
      <c r="I4" s="9">
        <v>500</v>
      </c>
      <c r="J4" s="9">
        <v>500</v>
      </c>
      <c r="K4" s="9">
        <v>500</v>
      </c>
      <c r="L4" s="39">
        <v>0</v>
      </c>
      <c r="M4" s="9"/>
      <c r="N4" s="10"/>
      <c r="O4" s="11"/>
      <c r="P4" s="73">
        <f t="shared" ref="P4:P29" si="0">IF(H4=0,"-",IF((L4/H4)&lt;=1,(L4/H4),1))</f>
        <v>0</v>
      </c>
      <c r="Q4" s="74">
        <f>IF(((L4+M4+N4+O4)/(G4))&lt;=1,((L4+M4+N4+O4)/(G4)),1)</f>
        <v>0</v>
      </c>
      <c r="R4" s="2"/>
      <c r="S4" s="69"/>
      <c r="T4" s="70"/>
    </row>
    <row r="5" spans="1:20" s="14" customFormat="1" ht="30.75" thickBot="1" x14ac:dyDescent="0.25">
      <c r="A5" s="2"/>
      <c r="B5" s="29"/>
      <c r="C5" s="36"/>
      <c r="D5" s="126"/>
      <c r="E5" s="75" t="s">
        <v>20</v>
      </c>
      <c r="F5" s="75" t="s">
        <v>21</v>
      </c>
      <c r="G5" s="12">
        <v>7543</v>
      </c>
      <c r="H5" s="12">
        <v>0</v>
      </c>
      <c r="I5" s="12">
        <v>200</v>
      </c>
      <c r="J5" s="12">
        <v>200</v>
      </c>
      <c r="K5" s="12">
        <v>100</v>
      </c>
      <c r="L5" s="40">
        <v>0</v>
      </c>
      <c r="M5" s="12"/>
      <c r="N5" s="12"/>
      <c r="O5" s="13"/>
      <c r="P5" s="73" t="str">
        <f t="shared" si="0"/>
        <v>-</v>
      </c>
      <c r="Q5" s="74">
        <f t="shared" ref="Q5:Q29" si="1">IF(((L5+M5+N5+O5)/(G5))&lt;=1,((L5+M5+N5+O5)/(G5)),1)</f>
        <v>0</v>
      </c>
      <c r="R5" s="2"/>
      <c r="T5" s="15"/>
    </row>
    <row r="6" spans="1:20" s="14" customFormat="1" ht="30.75" thickBot="1" x14ac:dyDescent="0.25">
      <c r="A6" s="2"/>
      <c r="B6" s="29"/>
      <c r="C6" s="36"/>
      <c r="D6" s="126"/>
      <c r="E6" s="75" t="s">
        <v>22</v>
      </c>
      <c r="F6" s="75" t="s">
        <v>23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40">
        <v>0</v>
      </c>
      <c r="M6" s="12"/>
      <c r="N6" s="12"/>
      <c r="O6" s="13"/>
      <c r="P6" s="73" t="str">
        <f t="shared" si="0"/>
        <v>-</v>
      </c>
      <c r="Q6" s="74">
        <f t="shared" si="1"/>
        <v>0</v>
      </c>
      <c r="R6" s="2"/>
      <c r="T6" s="15"/>
    </row>
    <row r="7" spans="1:20" s="14" customFormat="1" ht="30.75" thickBot="1" x14ac:dyDescent="0.25">
      <c r="A7" s="2"/>
      <c r="B7" s="29"/>
      <c r="C7" s="36"/>
      <c r="D7" s="126"/>
      <c r="E7" s="75" t="s">
        <v>24</v>
      </c>
      <c r="F7" s="75" t="s">
        <v>25</v>
      </c>
      <c r="G7" s="12">
        <v>1</v>
      </c>
      <c r="H7" s="12">
        <v>0</v>
      </c>
      <c r="I7" s="12">
        <v>1</v>
      </c>
      <c r="J7" s="12">
        <v>1</v>
      </c>
      <c r="K7" s="12">
        <v>1</v>
      </c>
      <c r="L7" s="40">
        <v>0</v>
      </c>
      <c r="M7" s="12"/>
      <c r="N7" s="12"/>
      <c r="O7" s="13"/>
      <c r="P7" s="73" t="str">
        <f t="shared" si="0"/>
        <v>-</v>
      </c>
      <c r="Q7" s="74">
        <f t="shared" si="1"/>
        <v>0</v>
      </c>
      <c r="R7" s="2"/>
      <c r="T7" s="15"/>
    </row>
    <row r="8" spans="1:20" s="14" customFormat="1" ht="30.75" thickBot="1" x14ac:dyDescent="0.25">
      <c r="A8" s="2"/>
      <c r="B8" s="29"/>
      <c r="C8" s="36"/>
      <c r="D8" s="126"/>
      <c r="E8" s="75" t="s">
        <v>26</v>
      </c>
      <c r="F8" s="75" t="s">
        <v>27</v>
      </c>
      <c r="G8" s="12">
        <v>1</v>
      </c>
      <c r="H8" s="12">
        <v>0</v>
      </c>
      <c r="I8" s="12">
        <v>1</v>
      </c>
      <c r="J8" s="12">
        <v>0</v>
      </c>
      <c r="K8" s="12">
        <v>0</v>
      </c>
      <c r="L8" s="40">
        <v>0</v>
      </c>
      <c r="M8" s="12"/>
      <c r="N8" s="12"/>
      <c r="O8" s="13"/>
      <c r="P8" s="73" t="str">
        <f t="shared" si="0"/>
        <v>-</v>
      </c>
      <c r="Q8" s="74">
        <f t="shared" si="1"/>
        <v>0</v>
      </c>
      <c r="R8" s="2"/>
      <c r="T8" s="15"/>
    </row>
    <row r="9" spans="1:20" ht="30.75" thickBot="1" x14ac:dyDescent="0.25">
      <c r="A9" s="69"/>
      <c r="B9" s="29"/>
      <c r="C9" s="36"/>
      <c r="D9" s="126"/>
      <c r="E9" s="75" t="s">
        <v>28</v>
      </c>
      <c r="F9" s="75" t="s">
        <v>29</v>
      </c>
      <c r="G9" s="66">
        <v>1</v>
      </c>
      <c r="H9" s="66">
        <v>0</v>
      </c>
      <c r="I9" s="66">
        <v>0.4</v>
      </c>
      <c r="J9" s="66">
        <v>0.3</v>
      </c>
      <c r="K9" s="66">
        <v>0.3</v>
      </c>
      <c r="L9" s="68">
        <v>0</v>
      </c>
      <c r="M9" s="66"/>
      <c r="N9" s="66"/>
      <c r="O9" s="16"/>
      <c r="P9" s="73" t="str">
        <f t="shared" si="0"/>
        <v>-</v>
      </c>
      <c r="Q9" s="74">
        <f t="shared" si="1"/>
        <v>0</v>
      </c>
      <c r="R9" s="2"/>
      <c r="S9" s="69"/>
      <c r="T9" s="70"/>
    </row>
    <row r="10" spans="1:20" ht="30.75" thickBot="1" x14ac:dyDescent="0.25">
      <c r="A10" s="69"/>
      <c r="B10" s="29"/>
      <c r="C10" s="36"/>
      <c r="D10" s="126"/>
      <c r="E10" s="75" t="s">
        <v>30</v>
      </c>
      <c r="F10" s="75" t="s">
        <v>31</v>
      </c>
      <c r="G10" s="66">
        <v>1</v>
      </c>
      <c r="H10" s="66">
        <v>0</v>
      </c>
      <c r="I10" s="66">
        <v>0</v>
      </c>
      <c r="J10" s="66">
        <v>1</v>
      </c>
      <c r="K10" s="66">
        <v>0</v>
      </c>
      <c r="L10" s="68">
        <v>0</v>
      </c>
      <c r="M10" s="66"/>
      <c r="N10" s="66"/>
      <c r="O10" s="16"/>
      <c r="P10" s="73" t="str">
        <f t="shared" si="0"/>
        <v>-</v>
      </c>
      <c r="Q10" s="74">
        <f t="shared" si="1"/>
        <v>0</v>
      </c>
      <c r="R10" s="2"/>
      <c r="S10" s="69"/>
      <c r="T10" s="70"/>
    </row>
    <row r="11" spans="1:20" ht="30.75" thickBot="1" x14ac:dyDescent="0.25">
      <c r="A11" s="69"/>
      <c r="B11" s="29"/>
      <c r="C11" s="36"/>
      <c r="D11" s="126"/>
      <c r="E11" s="75" t="s">
        <v>32</v>
      </c>
      <c r="F11" s="75" t="s">
        <v>33</v>
      </c>
      <c r="G11" s="66">
        <v>16.5</v>
      </c>
      <c r="H11" s="66">
        <v>0.2</v>
      </c>
      <c r="I11" s="66">
        <v>0</v>
      </c>
      <c r="J11" s="66">
        <v>0.8</v>
      </c>
      <c r="K11" s="66">
        <v>0</v>
      </c>
      <c r="L11" s="68">
        <v>0</v>
      </c>
      <c r="M11" s="66"/>
      <c r="N11" s="66"/>
      <c r="O11" s="16"/>
      <c r="P11" s="73">
        <f t="shared" si="0"/>
        <v>0</v>
      </c>
      <c r="Q11" s="74">
        <f>IF(((L11+M11+N11+O11)/(G11))&lt;=1,((L11+M11+N11+O11)/(G11)),1)</f>
        <v>0</v>
      </c>
      <c r="R11" s="2"/>
      <c r="S11" s="69"/>
      <c r="T11" s="70"/>
    </row>
    <row r="12" spans="1:20" ht="48.75" customHeight="1" thickBot="1" x14ac:dyDescent="0.25">
      <c r="A12" s="69"/>
      <c r="B12" s="29"/>
      <c r="C12" s="36"/>
      <c r="D12" s="126"/>
      <c r="E12" s="75" t="s">
        <v>34</v>
      </c>
      <c r="F12" s="75" t="s">
        <v>35</v>
      </c>
      <c r="G12" s="66">
        <v>1</v>
      </c>
      <c r="H12" s="66">
        <v>0</v>
      </c>
      <c r="I12" s="66">
        <v>0</v>
      </c>
      <c r="J12" s="66">
        <v>0</v>
      </c>
      <c r="K12" s="66">
        <v>1</v>
      </c>
      <c r="L12" s="68">
        <v>0</v>
      </c>
      <c r="M12" s="66"/>
      <c r="N12" s="66"/>
      <c r="O12" s="16"/>
      <c r="P12" s="73" t="str">
        <f t="shared" si="0"/>
        <v>-</v>
      </c>
      <c r="Q12" s="74">
        <f t="shared" si="1"/>
        <v>0</v>
      </c>
      <c r="R12" s="2"/>
      <c r="S12" s="69"/>
      <c r="T12" s="70"/>
    </row>
    <row r="13" spans="1:20" ht="45.75" thickBot="1" x14ac:dyDescent="0.25">
      <c r="A13" s="69"/>
      <c r="B13" s="29"/>
      <c r="C13" s="36"/>
      <c r="D13" s="126"/>
      <c r="E13" s="75" t="s">
        <v>36</v>
      </c>
      <c r="F13" s="75" t="s">
        <v>37</v>
      </c>
      <c r="G13" s="66">
        <v>1</v>
      </c>
      <c r="H13" s="66">
        <v>0</v>
      </c>
      <c r="I13" s="66">
        <v>0</v>
      </c>
      <c r="J13" s="66">
        <v>0</v>
      </c>
      <c r="K13" s="66">
        <v>1</v>
      </c>
      <c r="L13" s="68">
        <v>0</v>
      </c>
      <c r="M13" s="66"/>
      <c r="N13" s="66"/>
      <c r="O13" s="16"/>
      <c r="P13" s="73" t="str">
        <f t="shared" si="0"/>
        <v>-</v>
      </c>
      <c r="Q13" s="74">
        <f t="shared" si="1"/>
        <v>0</v>
      </c>
      <c r="R13" s="2"/>
      <c r="S13" s="69"/>
      <c r="T13" s="70"/>
    </row>
    <row r="14" spans="1:20" ht="38.25" customHeight="1" thickBot="1" x14ac:dyDescent="0.25">
      <c r="A14" s="69"/>
      <c r="B14" s="29"/>
      <c r="C14" s="36"/>
      <c r="D14" s="126"/>
      <c r="E14" s="75" t="s">
        <v>38</v>
      </c>
      <c r="F14" s="75" t="s">
        <v>39</v>
      </c>
      <c r="G14" s="66">
        <v>9</v>
      </c>
      <c r="H14" s="66">
        <v>1</v>
      </c>
      <c r="I14" s="66">
        <v>4</v>
      </c>
      <c r="J14" s="66">
        <v>4</v>
      </c>
      <c r="K14" s="66">
        <v>0</v>
      </c>
      <c r="L14" s="68">
        <v>0</v>
      </c>
      <c r="M14" s="66"/>
      <c r="N14" s="66"/>
      <c r="O14" s="16"/>
      <c r="P14" s="73">
        <f t="shared" si="0"/>
        <v>0</v>
      </c>
      <c r="Q14" s="74">
        <f t="shared" si="1"/>
        <v>0</v>
      </c>
      <c r="R14" s="2"/>
      <c r="S14" s="69"/>
      <c r="T14" s="70"/>
    </row>
    <row r="15" spans="1:20" ht="30.75" thickBot="1" x14ac:dyDescent="0.25">
      <c r="A15" s="69"/>
      <c r="B15" s="29"/>
      <c r="C15" s="36"/>
      <c r="D15" s="126"/>
      <c r="E15" s="75" t="s">
        <v>40</v>
      </c>
      <c r="F15" s="75" t="s">
        <v>41</v>
      </c>
      <c r="G15" s="66">
        <v>500</v>
      </c>
      <c r="H15" s="66">
        <v>0</v>
      </c>
      <c r="I15" s="66">
        <v>200</v>
      </c>
      <c r="J15" s="66">
        <v>200</v>
      </c>
      <c r="K15" s="66">
        <v>100</v>
      </c>
      <c r="L15" s="68">
        <v>0</v>
      </c>
      <c r="M15" s="66"/>
      <c r="N15" s="66"/>
      <c r="O15" s="16"/>
      <c r="P15" s="73" t="str">
        <f t="shared" si="0"/>
        <v>-</v>
      </c>
      <c r="Q15" s="74">
        <f t="shared" si="1"/>
        <v>0</v>
      </c>
      <c r="R15" s="2"/>
      <c r="S15" s="69"/>
      <c r="T15" s="70"/>
    </row>
    <row r="16" spans="1:20" ht="30.75" thickBot="1" x14ac:dyDescent="0.25">
      <c r="A16" s="69"/>
      <c r="B16" s="29"/>
      <c r="C16" s="36"/>
      <c r="D16" s="126"/>
      <c r="E16" s="75" t="s">
        <v>42</v>
      </c>
      <c r="F16" s="75" t="s">
        <v>43</v>
      </c>
      <c r="G16" s="66">
        <v>500</v>
      </c>
      <c r="H16" s="66">
        <v>0</v>
      </c>
      <c r="I16" s="66">
        <v>200</v>
      </c>
      <c r="J16" s="66">
        <v>200</v>
      </c>
      <c r="K16" s="66">
        <v>100</v>
      </c>
      <c r="L16" s="68">
        <v>0</v>
      </c>
      <c r="M16" s="66"/>
      <c r="N16" s="66"/>
      <c r="O16" s="16"/>
      <c r="P16" s="73" t="str">
        <f t="shared" si="0"/>
        <v>-</v>
      </c>
      <c r="Q16" s="74">
        <f t="shared" si="1"/>
        <v>0</v>
      </c>
      <c r="R16" s="2"/>
      <c r="S16" s="69"/>
      <c r="T16" s="70"/>
    </row>
    <row r="17" spans="2:20" ht="30.75" thickBot="1" x14ac:dyDescent="0.25">
      <c r="B17" s="29"/>
      <c r="C17" s="36"/>
      <c r="D17" s="126"/>
      <c r="E17" s="75" t="s">
        <v>44</v>
      </c>
      <c r="F17" s="75" t="s">
        <v>45</v>
      </c>
      <c r="G17" s="66">
        <v>500</v>
      </c>
      <c r="H17" s="66"/>
      <c r="I17" s="66">
        <v>200</v>
      </c>
      <c r="J17" s="66">
        <v>200</v>
      </c>
      <c r="K17" s="66">
        <v>100</v>
      </c>
      <c r="L17" s="68">
        <v>0</v>
      </c>
      <c r="M17" s="66"/>
      <c r="N17" s="66"/>
      <c r="O17" s="16"/>
      <c r="P17" s="73" t="str">
        <f t="shared" si="0"/>
        <v>-</v>
      </c>
      <c r="Q17" s="74">
        <f t="shared" si="1"/>
        <v>0</v>
      </c>
      <c r="R17" s="2"/>
      <c r="S17" s="69"/>
      <c r="T17" s="70"/>
    </row>
    <row r="18" spans="2:20" ht="30.75" thickBot="1" x14ac:dyDescent="0.25">
      <c r="B18" s="29"/>
      <c r="C18" s="36"/>
      <c r="D18" s="126"/>
      <c r="E18" s="75" t="s">
        <v>46</v>
      </c>
      <c r="F18" s="75" t="s">
        <v>47</v>
      </c>
      <c r="G18" s="66">
        <v>1</v>
      </c>
      <c r="H18" s="66">
        <v>1</v>
      </c>
      <c r="I18" s="66">
        <v>1</v>
      </c>
      <c r="J18" s="66">
        <v>1</v>
      </c>
      <c r="K18" s="66">
        <v>1</v>
      </c>
      <c r="L18" s="68">
        <v>0</v>
      </c>
      <c r="M18" s="66"/>
      <c r="N18" s="66"/>
      <c r="O18" s="16"/>
      <c r="P18" s="73">
        <f t="shared" si="0"/>
        <v>0</v>
      </c>
      <c r="Q18" s="74">
        <f t="shared" si="1"/>
        <v>0</v>
      </c>
      <c r="R18" s="2"/>
      <c r="S18" s="69"/>
      <c r="T18" s="70"/>
    </row>
    <row r="19" spans="2:20" ht="30.75" thickBot="1" x14ac:dyDescent="0.25">
      <c r="B19" s="29"/>
      <c r="C19" s="36"/>
      <c r="D19" s="126"/>
      <c r="E19" s="75" t="s">
        <v>48</v>
      </c>
      <c r="F19" s="75" t="s">
        <v>49</v>
      </c>
      <c r="G19" s="66">
        <v>0.82</v>
      </c>
      <c r="H19" s="66">
        <v>0.08</v>
      </c>
      <c r="I19" s="66">
        <v>0.06</v>
      </c>
      <c r="J19" s="66">
        <v>0.03</v>
      </c>
      <c r="K19" s="66">
        <v>0.03</v>
      </c>
      <c r="L19" s="68">
        <v>0</v>
      </c>
      <c r="M19" s="66"/>
      <c r="N19" s="66"/>
      <c r="O19" s="16"/>
      <c r="P19" s="73">
        <f t="shared" si="0"/>
        <v>0</v>
      </c>
      <c r="Q19" s="74">
        <f t="shared" si="1"/>
        <v>0</v>
      </c>
      <c r="R19" s="2"/>
      <c r="S19" s="69"/>
      <c r="T19" s="70"/>
    </row>
    <row r="20" spans="2:20" ht="30.75" thickBot="1" x14ac:dyDescent="0.25">
      <c r="B20" s="29"/>
      <c r="C20" s="36"/>
      <c r="D20" s="126"/>
      <c r="E20" s="75" t="s">
        <v>50</v>
      </c>
      <c r="F20" s="75" t="s">
        <v>51</v>
      </c>
      <c r="G20" s="66">
        <v>6</v>
      </c>
      <c r="H20" s="66">
        <v>0</v>
      </c>
      <c r="I20" s="66">
        <v>0</v>
      </c>
      <c r="J20" s="66">
        <v>0</v>
      </c>
      <c r="K20" s="66">
        <v>1</v>
      </c>
      <c r="L20" s="68">
        <v>0</v>
      </c>
      <c r="M20" s="66"/>
      <c r="N20" s="66"/>
      <c r="O20" s="16"/>
      <c r="P20" s="73" t="str">
        <f t="shared" si="0"/>
        <v>-</v>
      </c>
      <c r="Q20" s="74">
        <f t="shared" si="1"/>
        <v>0</v>
      </c>
      <c r="R20" s="2"/>
      <c r="S20" s="69"/>
      <c r="T20" s="70"/>
    </row>
    <row r="21" spans="2:20" ht="30.75" thickBot="1" x14ac:dyDescent="0.25">
      <c r="B21" s="29"/>
      <c r="C21" s="36"/>
      <c r="D21" s="126"/>
      <c r="E21" s="75" t="s">
        <v>52</v>
      </c>
      <c r="F21" s="75" t="s">
        <v>53</v>
      </c>
      <c r="G21" s="66">
        <v>1</v>
      </c>
      <c r="H21" s="66">
        <v>1</v>
      </c>
      <c r="I21" s="66">
        <v>1</v>
      </c>
      <c r="J21" s="66">
        <v>1</v>
      </c>
      <c r="K21" s="66">
        <v>1</v>
      </c>
      <c r="L21" s="68">
        <v>0</v>
      </c>
      <c r="M21" s="66"/>
      <c r="N21" s="66"/>
      <c r="O21" s="16"/>
      <c r="P21" s="73">
        <f t="shared" si="0"/>
        <v>0</v>
      </c>
      <c r="Q21" s="74">
        <f t="shared" si="1"/>
        <v>0</v>
      </c>
      <c r="R21" s="2"/>
      <c r="S21" s="69"/>
      <c r="T21" s="70"/>
    </row>
    <row r="22" spans="2:20" ht="30.75" thickBot="1" x14ac:dyDescent="0.25">
      <c r="B22" s="29"/>
      <c r="C22" s="36"/>
      <c r="D22" s="126"/>
      <c r="E22" s="75" t="s">
        <v>54</v>
      </c>
      <c r="F22" s="75" t="s">
        <v>49</v>
      </c>
      <c r="G22" s="66">
        <v>0.2</v>
      </c>
      <c r="H22" s="66">
        <v>0</v>
      </c>
      <c r="I22" s="66">
        <v>0.1</v>
      </c>
      <c r="J22" s="66">
        <v>0.05</v>
      </c>
      <c r="K22" s="66">
        <v>0.05</v>
      </c>
      <c r="L22" s="68">
        <v>0</v>
      </c>
      <c r="M22" s="66"/>
      <c r="N22" s="66"/>
      <c r="O22" s="16"/>
      <c r="P22" s="73" t="str">
        <f t="shared" si="0"/>
        <v>-</v>
      </c>
      <c r="Q22" s="74">
        <f t="shared" si="1"/>
        <v>0</v>
      </c>
      <c r="R22" s="2"/>
      <c r="S22" s="69"/>
      <c r="T22" s="70"/>
    </row>
    <row r="23" spans="2:20" ht="45.75" thickBot="1" x14ac:dyDescent="0.25">
      <c r="B23" s="29"/>
      <c r="C23" s="36"/>
      <c r="D23" s="126"/>
      <c r="E23" s="75" t="s">
        <v>55</v>
      </c>
      <c r="F23" s="75" t="s">
        <v>56</v>
      </c>
      <c r="G23" s="66">
        <v>380</v>
      </c>
      <c r="H23" s="66">
        <v>0</v>
      </c>
      <c r="I23" s="66">
        <v>100</v>
      </c>
      <c r="J23" s="66">
        <v>100</v>
      </c>
      <c r="K23" s="66">
        <v>50</v>
      </c>
      <c r="L23" s="68">
        <v>0</v>
      </c>
      <c r="M23" s="66"/>
      <c r="N23" s="66"/>
      <c r="O23" s="16"/>
      <c r="P23" s="73" t="str">
        <f t="shared" si="0"/>
        <v>-</v>
      </c>
      <c r="Q23" s="74">
        <f t="shared" si="1"/>
        <v>0</v>
      </c>
      <c r="R23" s="2"/>
      <c r="S23" s="69"/>
      <c r="T23" s="70"/>
    </row>
    <row r="24" spans="2:20" ht="30.75" thickBot="1" x14ac:dyDescent="0.25">
      <c r="B24" s="29"/>
      <c r="C24" s="36"/>
      <c r="D24" s="126"/>
      <c r="E24" s="75" t="s">
        <v>57</v>
      </c>
      <c r="F24" s="75" t="s">
        <v>58</v>
      </c>
      <c r="G24" s="66">
        <v>2550</v>
      </c>
      <c r="H24" s="66">
        <v>15</v>
      </c>
      <c r="I24" s="66">
        <v>15</v>
      </c>
      <c r="J24" s="66">
        <v>10</v>
      </c>
      <c r="K24" s="66">
        <v>10</v>
      </c>
      <c r="L24" s="68">
        <v>0</v>
      </c>
      <c r="M24" s="66"/>
      <c r="N24" s="66"/>
      <c r="O24" s="16"/>
      <c r="P24" s="73">
        <f t="shared" si="0"/>
        <v>0</v>
      </c>
      <c r="Q24" s="74">
        <f t="shared" si="1"/>
        <v>0</v>
      </c>
      <c r="R24" s="2"/>
      <c r="S24" s="69"/>
      <c r="T24" s="70"/>
    </row>
    <row r="25" spans="2:20" ht="30.75" thickBot="1" x14ac:dyDescent="0.25">
      <c r="B25" s="29"/>
      <c r="C25" s="36"/>
      <c r="D25" s="126"/>
      <c r="E25" s="75" t="s">
        <v>59</v>
      </c>
      <c r="F25" s="75" t="s">
        <v>60</v>
      </c>
      <c r="G25" s="66">
        <v>5.5</v>
      </c>
      <c r="H25" s="66">
        <v>0</v>
      </c>
      <c r="I25" s="66">
        <v>0.5</v>
      </c>
      <c r="J25" s="66">
        <v>0.3</v>
      </c>
      <c r="K25" s="66">
        <v>0.2</v>
      </c>
      <c r="L25" s="68">
        <v>0</v>
      </c>
      <c r="M25" s="66"/>
      <c r="N25" s="66"/>
      <c r="O25" s="16"/>
      <c r="P25" s="73" t="str">
        <f t="shared" si="0"/>
        <v>-</v>
      </c>
      <c r="Q25" s="74">
        <f t="shared" si="1"/>
        <v>0</v>
      </c>
      <c r="R25" s="2"/>
      <c r="S25" s="69"/>
      <c r="T25" s="70"/>
    </row>
    <row r="26" spans="2:20" ht="30.75" thickBot="1" x14ac:dyDescent="0.25">
      <c r="B26" s="29"/>
      <c r="C26" s="36"/>
      <c r="D26" s="126"/>
      <c r="E26" s="75" t="s">
        <v>61</v>
      </c>
      <c r="F26" s="75" t="s">
        <v>62</v>
      </c>
      <c r="G26" s="66">
        <v>2</v>
      </c>
      <c r="H26" s="66">
        <v>0</v>
      </c>
      <c r="I26" s="66">
        <v>0</v>
      </c>
      <c r="J26" s="66">
        <v>1</v>
      </c>
      <c r="K26" s="66">
        <v>0</v>
      </c>
      <c r="L26" s="68">
        <v>0</v>
      </c>
      <c r="M26" s="66"/>
      <c r="N26" s="66"/>
      <c r="O26" s="16"/>
      <c r="P26" s="73" t="str">
        <f t="shared" si="0"/>
        <v>-</v>
      </c>
      <c r="Q26" s="74">
        <f t="shared" si="1"/>
        <v>0</v>
      </c>
      <c r="R26" s="2"/>
      <c r="S26" s="69"/>
      <c r="T26" s="70"/>
    </row>
    <row r="27" spans="2:20" ht="30.75" thickBot="1" x14ac:dyDescent="0.25">
      <c r="B27" s="29"/>
      <c r="C27" s="36"/>
      <c r="D27" s="126"/>
      <c r="E27" s="75" t="s">
        <v>63</v>
      </c>
      <c r="F27" s="75" t="s">
        <v>64</v>
      </c>
      <c r="G27" s="66">
        <v>0.8</v>
      </c>
      <c r="H27" s="66">
        <v>7.4999999999999997E-3</v>
      </c>
      <c r="I27" s="66">
        <v>7.4999999999999997E-3</v>
      </c>
      <c r="J27" s="66">
        <v>7.4999999999999997E-3</v>
      </c>
      <c r="K27" s="66">
        <v>7.4999999999999997E-3</v>
      </c>
      <c r="L27" s="68">
        <v>0</v>
      </c>
      <c r="M27" s="66"/>
      <c r="N27" s="66"/>
      <c r="O27" s="16"/>
      <c r="P27" s="73">
        <f t="shared" si="0"/>
        <v>0</v>
      </c>
      <c r="Q27" s="74">
        <f t="shared" si="1"/>
        <v>0</v>
      </c>
      <c r="R27" s="2"/>
      <c r="S27" s="69"/>
      <c r="T27" s="70"/>
    </row>
    <row r="28" spans="2:20" ht="30.75" thickBot="1" x14ac:dyDescent="0.25">
      <c r="B28" s="29"/>
      <c r="C28" s="36"/>
      <c r="D28" s="126"/>
      <c r="E28" s="75" t="s">
        <v>65</v>
      </c>
      <c r="F28" s="75" t="s">
        <v>66</v>
      </c>
      <c r="G28" s="66">
        <v>1</v>
      </c>
      <c r="H28" s="66">
        <v>0</v>
      </c>
      <c r="I28" s="66">
        <v>0</v>
      </c>
      <c r="J28" s="66">
        <v>0</v>
      </c>
      <c r="K28" s="66">
        <v>1</v>
      </c>
      <c r="L28" s="68">
        <v>0</v>
      </c>
      <c r="M28" s="66"/>
      <c r="N28" s="66"/>
      <c r="O28" s="16"/>
      <c r="P28" s="73" t="str">
        <f t="shared" si="0"/>
        <v>-</v>
      </c>
      <c r="Q28" s="74">
        <f t="shared" si="1"/>
        <v>0</v>
      </c>
      <c r="R28" s="2"/>
      <c r="S28" s="69"/>
      <c r="T28" s="70"/>
    </row>
    <row r="29" spans="2:20" ht="30.75" thickBot="1" x14ac:dyDescent="0.25">
      <c r="B29" s="29"/>
      <c r="C29" s="36"/>
      <c r="D29" s="126"/>
      <c r="E29" s="75" t="s">
        <v>67</v>
      </c>
      <c r="F29" s="75" t="s">
        <v>68</v>
      </c>
      <c r="G29" s="66">
        <v>0.4</v>
      </c>
      <c r="H29" s="66">
        <v>0.02</v>
      </c>
      <c r="I29" s="66">
        <v>0.04</v>
      </c>
      <c r="J29" s="66">
        <v>0.04</v>
      </c>
      <c r="K29" s="66">
        <v>0</v>
      </c>
      <c r="L29" s="68">
        <v>0</v>
      </c>
      <c r="M29" s="66"/>
      <c r="N29" s="66"/>
      <c r="O29" s="16"/>
      <c r="P29" s="73">
        <f t="shared" si="0"/>
        <v>0</v>
      </c>
      <c r="Q29" s="74">
        <f t="shared" si="1"/>
        <v>0</v>
      </c>
      <c r="R29" s="2"/>
      <c r="S29" s="69"/>
      <c r="T29" s="70"/>
    </row>
    <row r="30" spans="2:20" ht="48" thickBot="1" x14ac:dyDescent="0.25">
      <c r="B30" s="118" t="s">
        <v>69</v>
      </c>
      <c r="C30" s="118" t="s">
        <v>70</v>
      </c>
      <c r="D30" s="120" t="s">
        <v>71</v>
      </c>
      <c r="E30" s="23" t="s">
        <v>72</v>
      </c>
      <c r="F30" s="32"/>
      <c r="G30" s="122" t="s">
        <v>73</v>
      </c>
      <c r="H30" s="101" t="s">
        <v>74</v>
      </c>
      <c r="I30" s="23" t="s">
        <v>75</v>
      </c>
      <c r="J30" s="24" t="s">
        <v>76</v>
      </c>
      <c r="K30" s="24" t="s">
        <v>77</v>
      </c>
      <c r="L30" s="72" t="s">
        <v>78</v>
      </c>
      <c r="M30" s="23" t="s">
        <v>79</v>
      </c>
      <c r="N30" s="24" t="s">
        <v>80</v>
      </c>
      <c r="O30" s="24" t="s">
        <v>77</v>
      </c>
      <c r="P30" s="25" t="s">
        <v>15</v>
      </c>
      <c r="Q30" s="26" t="s">
        <v>16</v>
      </c>
      <c r="R30" s="69"/>
      <c r="S30" s="69"/>
      <c r="T30" s="69"/>
    </row>
    <row r="31" spans="2:20" ht="23.25" customHeight="1" thickBot="1" x14ac:dyDescent="0.25">
      <c r="B31" s="119"/>
      <c r="C31" s="119"/>
      <c r="D31" s="121"/>
      <c r="E31" s="27">
        <f>COUNTA(E4:E29)</f>
        <v>26</v>
      </c>
      <c r="F31" s="33"/>
      <c r="G31" s="123"/>
      <c r="H31" s="103">
        <f t="shared" ref="H31:O31" si="2">COUNTIF(H4:H29,"&gt;0")</f>
        <v>9</v>
      </c>
      <c r="I31" s="103">
        <f t="shared" si="2"/>
        <v>18</v>
      </c>
      <c r="J31" s="103">
        <f t="shared" si="2"/>
        <v>20</v>
      </c>
      <c r="K31" s="103">
        <f t="shared" si="2"/>
        <v>19</v>
      </c>
      <c r="L31" s="41">
        <f t="shared" si="2"/>
        <v>0</v>
      </c>
      <c r="M31" s="103">
        <f t="shared" si="2"/>
        <v>0</v>
      </c>
      <c r="N31" s="103">
        <f t="shared" si="2"/>
        <v>0</v>
      </c>
      <c r="O31" s="103">
        <f t="shared" si="2"/>
        <v>0</v>
      </c>
      <c r="P31" s="71">
        <f>AVERAGE(P4:P29)</f>
        <v>0</v>
      </c>
      <c r="Q31" s="71">
        <f>AVERAGE(Q4:Q29)</f>
        <v>0</v>
      </c>
      <c r="R31" s="69"/>
      <c r="S31" s="69"/>
      <c r="T31" s="69"/>
    </row>
    <row r="32" spans="2:20" ht="27.75" customHeight="1" x14ac:dyDescent="0.2">
      <c r="B32" s="69"/>
      <c r="C32" s="69"/>
      <c r="D32" s="69"/>
      <c r="E32" s="69"/>
      <c r="F32" s="69"/>
      <c r="G32" s="69"/>
      <c r="H32" s="69"/>
      <c r="I32" s="69"/>
      <c r="J32" s="69"/>
      <c r="K32" s="69"/>
      <c r="M32" s="69"/>
      <c r="N32" s="69"/>
      <c r="O32" s="69"/>
      <c r="P32" s="69"/>
      <c r="Q32" s="69"/>
      <c r="R32" s="69"/>
      <c r="S32" s="69"/>
      <c r="T32" s="69"/>
    </row>
    <row r="34" ht="12" customHeight="1" x14ac:dyDescent="0.2"/>
    <row r="35" ht="55.5" customHeight="1" x14ac:dyDescent="0.2"/>
  </sheetData>
  <autoFilter ref="B3:Q31">
    <filterColumn colId="14">
      <colorFilter dxfId="77"/>
    </filterColumn>
  </autoFilter>
  <mergeCells count="6">
    <mergeCell ref="B30:B31"/>
    <mergeCell ref="C30:C31"/>
    <mergeCell ref="D30:D31"/>
    <mergeCell ref="G30:G31"/>
    <mergeCell ref="B1:Q1"/>
    <mergeCell ref="D4:D29"/>
  </mergeCells>
  <conditionalFormatting sqref="P4:Q29">
    <cfRule type="cellIs" dxfId="76" priority="53" operator="equal">
      <formula>"-"</formula>
    </cfRule>
    <cfRule type="cellIs" dxfId="75" priority="54" operator="between">
      <formula>0.9</formula>
      <formula>1</formula>
    </cfRule>
    <cfRule type="cellIs" dxfId="74" priority="55" operator="between">
      <formula>0.7</formula>
      <formula>0.899</formula>
    </cfRule>
    <cfRule type="cellIs" dxfId="73" priority="56" operator="between">
      <formula>0</formula>
      <formula>0.699</formula>
    </cfRule>
  </conditionalFormatting>
  <conditionalFormatting sqref="P4:Q29">
    <cfRule type="cellIs" dxfId="72" priority="49" operator="equal">
      <formula>"-"</formula>
    </cfRule>
    <cfRule type="cellIs" dxfId="71" priority="50" operator="lessThan">
      <formula>0.699</formula>
    </cfRule>
    <cfRule type="cellIs" dxfId="70" priority="51" operator="between">
      <formula>0.7</formula>
      <formula>0.8999</formula>
    </cfRule>
    <cfRule type="cellIs" dxfId="69" priority="52" operator="between">
      <formula>0.9</formula>
      <formula>1</formula>
    </cfRule>
  </conditionalFormatting>
  <conditionalFormatting sqref="P4:Q29">
    <cfRule type="cellIs" dxfId="68" priority="45" operator="equal">
      <formula>"-"</formula>
    </cfRule>
    <cfRule type="cellIs" dxfId="67" priority="46" operator="lessThan">
      <formula>0.69999</formula>
    </cfRule>
    <cfRule type="cellIs" dxfId="66" priority="47" operator="between">
      <formula>0.7</formula>
      <formula>0.8999</formula>
    </cfRule>
    <cfRule type="cellIs" dxfId="65" priority="48" operator="between">
      <formula>0.9</formula>
      <formula>1</formula>
    </cfRule>
  </conditionalFormatting>
  <conditionalFormatting sqref="P4:Q29">
    <cfRule type="cellIs" dxfId="64" priority="41" operator="equal">
      <formula>"-"</formula>
    </cfRule>
    <cfRule type="cellIs" dxfId="63" priority="42" operator="between">
      <formula>0.9</formula>
      <formula>1</formula>
    </cfRule>
    <cfRule type="cellIs" dxfId="62" priority="43" operator="between">
      <formula>0.7</formula>
      <formula>0.899</formula>
    </cfRule>
    <cfRule type="cellIs" dxfId="61" priority="44" operator="lessThan">
      <formula>0.699</formula>
    </cfRule>
  </conditionalFormatting>
  <conditionalFormatting sqref="P4:Q29">
    <cfRule type="cellIs" dxfId="60" priority="37" operator="equal">
      <formula>"-"</formula>
    </cfRule>
    <cfRule type="cellIs" dxfId="59" priority="38" operator="lessThan">
      <formula>0.699</formula>
    </cfRule>
    <cfRule type="cellIs" dxfId="58" priority="39" operator="between">
      <formula>0.9</formula>
      <formula>1</formula>
    </cfRule>
    <cfRule type="cellIs" dxfId="57" priority="40" operator="between">
      <formula>0.7</formula>
      <formula>"89.99%"</formula>
    </cfRule>
  </conditionalFormatting>
  <conditionalFormatting sqref="P4:Q29">
    <cfRule type="cellIs" dxfId="56" priority="33" operator="equal">
      <formula>"-"</formula>
    </cfRule>
    <cfRule type="cellIs" dxfId="55" priority="34" operator="lessThan">
      <formula>0.699</formula>
    </cfRule>
    <cfRule type="cellIs" dxfId="54" priority="35" operator="between">
      <formula>0.7</formula>
      <formula>0.899</formula>
    </cfRule>
    <cfRule type="cellIs" dxfId="53" priority="36" operator="between">
      <formula>0.9</formula>
      <formula>1</formula>
    </cfRule>
  </conditionalFormatting>
  <conditionalFormatting sqref="P4:Q29">
    <cfRule type="cellIs" dxfId="52" priority="29" operator="equal">
      <formula>"-"</formula>
    </cfRule>
    <cfRule type="cellIs" dxfId="51" priority="30" operator="lessThan">
      <formula>0.699</formula>
    </cfRule>
    <cfRule type="cellIs" dxfId="50" priority="31" operator="between">
      <formula>0.7</formula>
      <formula>0.9166666</formula>
    </cfRule>
    <cfRule type="cellIs" dxfId="49" priority="32" operator="between">
      <formula>0.9167</formula>
      <formula>1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>
    <tabColor rgb="FFFF0000"/>
  </sheetPr>
  <dimension ref="A1:T42"/>
  <sheetViews>
    <sheetView view="pageBreakPreview" topLeftCell="E1" zoomScale="60" zoomScaleNormal="70" workbookViewId="0">
      <selection activeCell="G8" sqref="G8"/>
    </sheetView>
  </sheetViews>
  <sheetFormatPr baseColWidth="10" defaultColWidth="11.42578125" defaultRowHeight="15" x14ac:dyDescent="0.2"/>
  <cols>
    <col min="1" max="1" width="2.85546875" style="1" customWidth="1"/>
    <col min="2" max="2" width="27.7109375" style="1" customWidth="1"/>
    <col min="3" max="3" width="18.42578125" style="1" customWidth="1"/>
    <col min="4" max="4" width="15.85546875" style="1" customWidth="1"/>
    <col min="5" max="6" width="62.7109375" style="1" customWidth="1"/>
    <col min="7" max="11" width="20.5703125" style="1" customWidth="1"/>
    <col min="12" max="12" width="18.42578125" style="42" customWidth="1"/>
    <col min="13" max="15" width="18.42578125" style="1" customWidth="1"/>
    <col min="16" max="16" width="15.7109375" style="1" customWidth="1"/>
    <col min="17" max="17" width="19.85546875" style="1" customWidth="1"/>
    <col min="18" max="18" width="5.5703125" style="1" customWidth="1"/>
    <col min="19" max="19" width="11.42578125" style="1" customWidth="1"/>
    <col min="20" max="16384" width="11.42578125" style="1"/>
  </cols>
  <sheetData>
    <row r="1" spans="1:20" ht="42" customHeight="1" x14ac:dyDescent="0.2">
      <c r="A1" s="69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69"/>
      <c r="S1" s="69"/>
      <c r="T1" s="69"/>
    </row>
    <row r="2" spans="1:20" ht="16.5" thickBot="1" x14ac:dyDescent="0.25">
      <c r="A2" s="69"/>
      <c r="B2" s="69"/>
      <c r="C2" s="69"/>
      <c r="D2" s="2"/>
      <c r="E2" s="102"/>
      <c r="F2" s="102"/>
      <c r="G2" s="102"/>
      <c r="H2" s="102"/>
      <c r="I2" s="102"/>
      <c r="J2" s="102"/>
      <c r="K2" s="102"/>
      <c r="L2" s="37"/>
      <c r="M2" s="102"/>
      <c r="N2" s="102"/>
      <c r="O2" s="102"/>
      <c r="P2" s="102"/>
      <c r="Q2" s="102"/>
      <c r="R2" s="69"/>
      <c r="S2" s="69"/>
      <c r="T2" s="69"/>
    </row>
    <row r="3" spans="1:20" ht="32.25" thickBot="1" x14ac:dyDescent="0.25">
      <c r="A3" s="69"/>
      <c r="B3" s="3" t="s">
        <v>1</v>
      </c>
      <c r="C3" s="34" t="s">
        <v>2</v>
      </c>
      <c r="D3" s="4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38" t="s">
        <v>11</v>
      </c>
      <c r="M3" s="6" t="s">
        <v>12</v>
      </c>
      <c r="N3" s="6" t="s">
        <v>13</v>
      </c>
      <c r="O3" s="6" t="s">
        <v>14</v>
      </c>
      <c r="P3" s="7" t="s">
        <v>15</v>
      </c>
      <c r="Q3" s="8" t="s">
        <v>16</v>
      </c>
      <c r="R3" s="69"/>
      <c r="S3" s="69"/>
      <c r="T3" s="69"/>
    </row>
    <row r="4" spans="1:20" s="14" customFormat="1" ht="48" customHeight="1" thickBot="1" x14ac:dyDescent="0.25">
      <c r="A4" s="2"/>
      <c r="B4" s="48"/>
      <c r="C4" s="36"/>
      <c r="D4" s="126"/>
      <c r="E4" s="75" t="s">
        <v>81</v>
      </c>
      <c r="F4" s="75" t="s">
        <v>82</v>
      </c>
      <c r="G4" s="12">
        <v>5314</v>
      </c>
      <c r="H4" s="12">
        <v>250</v>
      </c>
      <c r="I4" s="12">
        <v>250</v>
      </c>
      <c r="J4" s="12">
        <v>250</v>
      </c>
      <c r="K4" s="12">
        <v>250</v>
      </c>
      <c r="L4" s="44">
        <v>423</v>
      </c>
      <c r="M4" s="12"/>
      <c r="N4" s="12"/>
      <c r="O4" s="13"/>
      <c r="P4" s="73">
        <f t="shared" ref="P4:P36" si="0">IF(H4=0,"-",IF((L4/H4)&lt;=1,(L4/H4),1))</f>
        <v>1</v>
      </c>
      <c r="Q4" s="74">
        <f t="shared" ref="Q4:Q36" si="1">IF(((L4+M4+N4+O4)/(G4))&lt;=1,((L4+M4+N4+O4)/(G4)),1)</f>
        <v>7.9601053820097856E-2</v>
      </c>
      <c r="R4" s="2"/>
      <c r="T4" s="15"/>
    </row>
    <row r="5" spans="1:20" s="14" customFormat="1" ht="30.75" thickBot="1" x14ac:dyDescent="0.25">
      <c r="A5" s="2"/>
      <c r="B5" s="48"/>
      <c r="C5" s="36"/>
      <c r="D5" s="126"/>
      <c r="E5" s="75" t="s">
        <v>83</v>
      </c>
      <c r="F5" s="75" t="s">
        <v>84</v>
      </c>
      <c r="G5" s="66">
        <v>1859</v>
      </c>
      <c r="H5" s="66">
        <v>125</v>
      </c>
      <c r="I5" s="66">
        <v>125</v>
      </c>
      <c r="J5" s="66">
        <v>125</v>
      </c>
      <c r="K5" s="66">
        <v>125</v>
      </c>
      <c r="L5" s="45">
        <v>707</v>
      </c>
      <c r="M5" s="66"/>
      <c r="N5" s="66"/>
      <c r="O5" s="16"/>
      <c r="P5" s="73">
        <f t="shared" si="0"/>
        <v>1</v>
      </c>
      <c r="Q5" s="74">
        <f t="shared" si="1"/>
        <v>0.38031199569661106</v>
      </c>
      <c r="R5" s="2"/>
      <c r="T5" s="15"/>
    </row>
    <row r="6" spans="1:20" ht="45.75" thickBot="1" x14ac:dyDescent="0.25">
      <c r="A6" s="2"/>
      <c r="B6" s="48"/>
      <c r="C6" s="36"/>
      <c r="D6" s="126"/>
      <c r="E6" s="75" t="s">
        <v>85</v>
      </c>
      <c r="F6" s="75" t="s">
        <v>86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67">
        <v>1</v>
      </c>
      <c r="M6" s="12"/>
      <c r="N6" s="12"/>
      <c r="O6" s="17"/>
      <c r="P6" s="73">
        <f t="shared" si="0"/>
        <v>1</v>
      </c>
      <c r="Q6" s="74">
        <f t="shared" si="1"/>
        <v>1</v>
      </c>
      <c r="R6" s="2"/>
      <c r="S6" s="69"/>
      <c r="T6" s="70"/>
    </row>
    <row r="7" spans="1:20" ht="48" customHeight="1" thickBot="1" x14ac:dyDescent="0.25">
      <c r="A7" s="69"/>
      <c r="B7" s="48"/>
      <c r="C7" s="36"/>
      <c r="D7" s="126"/>
      <c r="E7" s="75" t="s">
        <v>87</v>
      </c>
      <c r="F7" s="75" t="s">
        <v>88</v>
      </c>
      <c r="G7" s="66">
        <v>4181</v>
      </c>
      <c r="H7" s="66">
        <v>125</v>
      </c>
      <c r="I7" s="66">
        <v>125</v>
      </c>
      <c r="J7" s="66">
        <v>125</v>
      </c>
      <c r="K7" s="66">
        <v>125</v>
      </c>
      <c r="L7" s="45">
        <f>612.5+282.6</f>
        <v>895.1</v>
      </c>
      <c r="M7" s="66"/>
      <c r="N7" s="66"/>
      <c r="O7" s="16"/>
      <c r="P7" s="73">
        <f t="shared" si="0"/>
        <v>1</v>
      </c>
      <c r="Q7" s="74">
        <f t="shared" si="1"/>
        <v>0.21408753886629994</v>
      </c>
      <c r="R7" s="2"/>
      <c r="S7" s="69"/>
      <c r="T7" s="70"/>
    </row>
    <row r="8" spans="1:20" ht="64.5" customHeight="1" thickBot="1" x14ac:dyDescent="0.25">
      <c r="A8" s="69"/>
      <c r="B8" s="48"/>
      <c r="C8" s="36"/>
      <c r="D8" s="126"/>
      <c r="E8" s="75" t="s">
        <v>89</v>
      </c>
      <c r="F8" s="75" t="s">
        <v>90</v>
      </c>
      <c r="G8" s="66">
        <v>1</v>
      </c>
      <c r="H8" s="66">
        <v>0.25</v>
      </c>
      <c r="I8" s="66">
        <v>0.25</v>
      </c>
      <c r="J8" s="66">
        <v>0.25</v>
      </c>
      <c r="K8" s="66">
        <v>0.25</v>
      </c>
      <c r="L8" s="68">
        <v>0.25</v>
      </c>
      <c r="M8" s="66"/>
      <c r="N8" s="66"/>
      <c r="O8" s="16"/>
      <c r="P8" s="73">
        <f t="shared" si="0"/>
        <v>1</v>
      </c>
      <c r="Q8" s="74">
        <f t="shared" si="1"/>
        <v>0.25</v>
      </c>
      <c r="R8" s="2"/>
      <c r="S8" s="69"/>
      <c r="T8" s="70"/>
    </row>
    <row r="9" spans="1:20" ht="48" customHeight="1" thickBot="1" x14ac:dyDescent="0.25">
      <c r="A9" s="69"/>
      <c r="B9" s="48"/>
      <c r="C9" s="36"/>
      <c r="D9" s="126"/>
      <c r="E9" s="75" t="s">
        <v>91</v>
      </c>
      <c r="F9" s="75" t="s">
        <v>92</v>
      </c>
      <c r="G9" s="66">
        <v>22208</v>
      </c>
      <c r="H9" s="66">
        <v>100</v>
      </c>
      <c r="I9" s="66">
        <v>400</v>
      </c>
      <c r="J9" s="66">
        <v>100</v>
      </c>
      <c r="K9" s="66">
        <v>100</v>
      </c>
      <c r="L9" s="46">
        <f>23290+6408</f>
        <v>29698</v>
      </c>
      <c r="M9" s="66"/>
      <c r="N9" s="66"/>
      <c r="O9" s="16"/>
      <c r="P9" s="73">
        <f t="shared" si="0"/>
        <v>1</v>
      </c>
      <c r="Q9" s="74">
        <f t="shared" si="1"/>
        <v>1</v>
      </c>
      <c r="R9" s="2"/>
      <c r="S9" s="69"/>
      <c r="T9" s="70"/>
    </row>
    <row r="10" spans="1:20" ht="48" customHeight="1" thickBot="1" x14ac:dyDescent="0.25">
      <c r="A10" s="69"/>
      <c r="B10" s="48"/>
      <c r="C10" s="36"/>
      <c r="D10" s="126"/>
      <c r="E10" s="75" t="s">
        <v>93</v>
      </c>
      <c r="F10" s="75" t="s">
        <v>92</v>
      </c>
      <c r="G10" s="66">
        <v>7822</v>
      </c>
      <c r="H10" s="66">
        <v>104</v>
      </c>
      <c r="I10" s="66">
        <v>800</v>
      </c>
      <c r="J10" s="66">
        <v>200</v>
      </c>
      <c r="K10" s="66">
        <v>200</v>
      </c>
      <c r="L10" s="46">
        <f>6134+132</f>
        <v>6266</v>
      </c>
      <c r="M10" s="66"/>
      <c r="N10" s="66"/>
      <c r="O10" s="16"/>
      <c r="P10" s="73">
        <f t="shared" si="0"/>
        <v>1</v>
      </c>
      <c r="Q10" s="74">
        <f t="shared" si="1"/>
        <v>0.80107389414471997</v>
      </c>
      <c r="R10" s="2"/>
      <c r="S10" s="69"/>
      <c r="T10" s="70"/>
    </row>
    <row r="11" spans="1:20" ht="45.75" thickBot="1" x14ac:dyDescent="0.25">
      <c r="A11" s="69"/>
      <c r="B11" s="48"/>
      <c r="C11" s="36"/>
      <c r="D11" s="126"/>
      <c r="E11" s="75" t="s">
        <v>94</v>
      </c>
      <c r="F11" s="75" t="s">
        <v>95</v>
      </c>
      <c r="G11" s="66">
        <v>18277</v>
      </c>
      <c r="H11" s="66">
        <v>222</v>
      </c>
      <c r="I11" s="66">
        <v>3000</v>
      </c>
      <c r="J11" s="66">
        <v>1000</v>
      </c>
      <c r="K11" s="66">
        <v>1000</v>
      </c>
      <c r="L11" s="68">
        <v>0</v>
      </c>
      <c r="M11" s="66"/>
      <c r="N11" s="66"/>
      <c r="O11" s="16"/>
      <c r="P11" s="73">
        <f t="shared" si="0"/>
        <v>0</v>
      </c>
      <c r="Q11" s="74">
        <f t="shared" si="1"/>
        <v>0</v>
      </c>
      <c r="R11" s="2"/>
      <c r="S11" s="69"/>
      <c r="T11" s="70"/>
    </row>
    <row r="12" spans="1:20" ht="61.5" customHeight="1" thickBot="1" x14ac:dyDescent="0.25">
      <c r="A12" s="69"/>
      <c r="B12" s="48"/>
      <c r="C12" s="36"/>
      <c r="D12" s="126"/>
      <c r="E12" s="75" t="s">
        <v>96</v>
      </c>
      <c r="F12" s="75" t="s">
        <v>97</v>
      </c>
      <c r="G12" s="66">
        <v>740</v>
      </c>
      <c r="H12" s="66">
        <v>50</v>
      </c>
      <c r="I12" s="66">
        <v>50</v>
      </c>
      <c r="J12" s="66">
        <v>50</v>
      </c>
      <c r="K12" s="66">
        <v>50</v>
      </c>
      <c r="L12" s="47">
        <f>46+15</f>
        <v>61</v>
      </c>
      <c r="M12" s="66"/>
      <c r="N12" s="66"/>
      <c r="O12" s="16"/>
      <c r="P12" s="73">
        <f t="shared" si="0"/>
        <v>1</v>
      </c>
      <c r="Q12" s="74">
        <f t="shared" si="1"/>
        <v>8.2432432432432437E-2</v>
      </c>
      <c r="R12" s="2"/>
      <c r="S12" s="69"/>
      <c r="T12" s="70"/>
    </row>
    <row r="13" spans="1:20" ht="45.75" thickBot="1" x14ac:dyDescent="0.25">
      <c r="A13" s="69"/>
      <c r="B13" s="48"/>
      <c r="C13" s="36"/>
      <c r="D13" s="126"/>
      <c r="E13" s="75" t="s">
        <v>98</v>
      </c>
      <c r="F13" s="75" t="s">
        <v>99</v>
      </c>
      <c r="G13" s="66">
        <v>1</v>
      </c>
      <c r="H13" s="66">
        <v>0</v>
      </c>
      <c r="I13" s="66">
        <v>0</v>
      </c>
      <c r="J13" s="66">
        <v>0</v>
      </c>
      <c r="K13" s="66">
        <v>1</v>
      </c>
      <c r="L13" s="68">
        <v>0</v>
      </c>
      <c r="M13" s="66"/>
      <c r="N13" s="66"/>
      <c r="O13" s="16"/>
      <c r="P13" s="73" t="str">
        <f t="shared" si="0"/>
        <v>-</v>
      </c>
      <c r="Q13" s="74">
        <f t="shared" si="1"/>
        <v>0</v>
      </c>
      <c r="R13" s="2"/>
      <c r="S13" s="69"/>
      <c r="T13" s="70"/>
    </row>
    <row r="14" spans="1:20" ht="30.75" thickBot="1" x14ac:dyDescent="0.25">
      <c r="A14" s="69"/>
      <c r="B14" s="48"/>
      <c r="C14" s="36"/>
      <c r="D14" s="126"/>
      <c r="E14" s="75" t="s">
        <v>100</v>
      </c>
      <c r="F14" s="75" t="s">
        <v>101</v>
      </c>
      <c r="G14" s="66">
        <v>0.1</v>
      </c>
      <c r="H14" s="66">
        <v>0</v>
      </c>
      <c r="I14" s="66">
        <v>0</v>
      </c>
      <c r="J14" s="66">
        <v>0.05</v>
      </c>
      <c r="K14" s="66">
        <v>0.05</v>
      </c>
      <c r="L14" s="68">
        <v>0</v>
      </c>
      <c r="M14" s="66"/>
      <c r="N14" s="66"/>
      <c r="O14" s="16"/>
      <c r="P14" s="73" t="str">
        <f t="shared" si="0"/>
        <v>-</v>
      </c>
      <c r="Q14" s="74">
        <f t="shared" si="1"/>
        <v>0</v>
      </c>
      <c r="R14" s="2"/>
      <c r="S14" s="69"/>
      <c r="T14" s="70"/>
    </row>
    <row r="15" spans="1:20" ht="30.75" thickBot="1" x14ac:dyDescent="0.25">
      <c r="A15" s="69"/>
      <c r="B15" s="48"/>
      <c r="C15" s="36"/>
      <c r="D15" s="127"/>
      <c r="E15" s="75" t="s">
        <v>102</v>
      </c>
      <c r="F15" s="75" t="s">
        <v>103</v>
      </c>
      <c r="G15" s="66">
        <v>1</v>
      </c>
      <c r="H15" s="66">
        <v>0</v>
      </c>
      <c r="I15" s="66">
        <v>0</v>
      </c>
      <c r="J15" s="66">
        <v>1</v>
      </c>
      <c r="K15" s="66">
        <v>0</v>
      </c>
      <c r="L15" s="68">
        <v>0</v>
      </c>
      <c r="M15" s="66"/>
      <c r="N15" s="66"/>
      <c r="O15" s="16"/>
      <c r="P15" s="73" t="str">
        <f t="shared" si="0"/>
        <v>-</v>
      </c>
      <c r="Q15" s="74">
        <f t="shared" si="1"/>
        <v>0</v>
      </c>
      <c r="R15" s="2"/>
      <c r="S15" s="69"/>
      <c r="T15" s="70"/>
    </row>
    <row r="16" spans="1:20" ht="30.75" thickBot="1" x14ac:dyDescent="0.25">
      <c r="A16" s="69"/>
      <c r="B16" s="48"/>
      <c r="C16" s="36"/>
      <c r="D16" s="128" t="s">
        <v>104</v>
      </c>
      <c r="E16" s="75" t="s">
        <v>105</v>
      </c>
      <c r="F16" s="75" t="s">
        <v>106</v>
      </c>
      <c r="G16" s="66">
        <v>1</v>
      </c>
      <c r="H16" s="66">
        <v>1</v>
      </c>
      <c r="I16" s="66">
        <v>1</v>
      </c>
      <c r="J16" s="66">
        <v>1</v>
      </c>
      <c r="K16" s="66">
        <v>1</v>
      </c>
      <c r="L16" s="68">
        <v>4</v>
      </c>
      <c r="M16" s="66"/>
      <c r="N16" s="66"/>
      <c r="O16" s="16"/>
      <c r="P16" s="73">
        <f t="shared" si="0"/>
        <v>1</v>
      </c>
      <c r="Q16" s="74">
        <f t="shared" si="1"/>
        <v>1</v>
      </c>
      <c r="R16" s="2"/>
      <c r="S16" s="69"/>
      <c r="T16" s="70"/>
    </row>
    <row r="17" spans="2:20" ht="45.75" thickBot="1" x14ac:dyDescent="0.25">
      <c r="B17" s="48"/>
      <c r="C17" s="36"/>
      <c r="D17" s="127"/>
      <c r="E17" s="75" t="s">
        <v>107</v>
      </c>
      <c r="F17" s="75" t="s">
        <v>108</v>
      </c>
      <c r="G17" s="66">
        <v>2</v>
      </c>
      <c r="H17" s="66">
        <v>0</v>
      </c>
      <c r="I17" s="66">
        <v>0</v>
      </c>
      <c r="J17" s="66">
        <v>1</v>
      </c>
      <c r="K17" s="66">
        <v>1</v>
      </c>
      <c r="L17" s="68">
        <v>0</v>
      </c>
      <c r="M17" s="66"/>
      <c r="N17" s="66"/>
      <c r="O17" s="16"/>
      <c r="P17" s="73" t="str">
        <f t="shared" si="0"/>
        <v>-</v>
      </c>
      <c r="Q17" s="74">
        <f t="shared" si="1"/>
        <v>0</v>
      </c>
      <c r="R17" s="2"/>
      <c r="S17" s="69"/>
      <c r="T17" s="70"/>
    </row>
    <row r="18" spans="2:20" ht="30.75" thickBot="1" x14ac:dyDescent="0.25">
      <c r="B18" s="48"/>
      <c r="C18" s="36"/>
      <c r="D18" s="128" t="s">
        <v>109</v>
      </c>
      <c r="E18" s="75" t="s">
        <v>110</v>
      </c>
      <c r="F18" s="75" t="s">
        <v>111</v>
      </c>
      <c r="G18" s="66">
        <v>1</v>
      </c>
      <c r="H18" s="66">
        <v>0.2</v>
      </c>
      <c r="I18" s="66">
        <v>0.2</v>
      </c>
      <c r="J18" s="66">
        <v>0.3</v>
      </c>
      <c r="K18" s="66">
        <v>0.3</v>
      </c>
      <c r="L18" s="68">
        <v>0</v>
      </c>
      <c r="M18" s="66"/>
      <c r="N18" s="66"/>
      <c r="O18" s="16"/>
      <c r="P18" s="73">
        <f t="shared" si="0"/>
        <v>0</v>
      </c>
      <c r="Q18" s="74">
        <f t="shared" si="1"/>
        <v>0</v>
      </c>
      <c r="R18" s="2"/>
      <c r="S18" s="69"/>
      <c r="T18" s="70"/>
    </row>
    <row r="19" spans="2:20" ht="45.75" thickBot="1" x14ac:dyDescent="0.25">
      <c r="B19" s="48"/>
      <c r="C19" s="36"/>
      <c r="D19" s="126"/>
      <c r="E19" s="75" t="s">
        <v>112</v>
      </c>
      <c r="F19" s="75" t="s">
        <v>113</v>
      </c>
      <c r="G19" s="66">
        <v>2</v>
      </c>
      <c r="H19" s="66">
        <v>0</v>
      </c>
      <c r="I19" s="66">
        <v>1</v>
      </c>
      <c r="J19" s="66">
        <v>1</v>
      </c>
      <c r="K19" s="66">
        <v>0</v>
      </c>
      <c r="L19" s="68">
        <v>0</v>
      </c>
      <c r="M19" s="66"/>
      <c r="N19" s="66"/>
      <c r="O19" s="16"/>
      <c r="P19" s="73" t="str">
        <f t="shared" si="0"/>
        <v>-</v>
      </c>
      <c r="Q19" s="74">
        <f t="shared" si="1"/>
        <v>0</v>
      </c>
      <c r="R19" s="2"/>
      <c r="S19" s="69"/>
      <c r="T19" s="70"/>
    </row>
    <row r="20" spans="2:20" ht="45.75" thickBot="1" x14ac:dyDescent="0.25">
      <c r="B20" s="48"/>
      <c r="C20" s="36"/>
      <c r="D20" s="126"/>
      <c r="E20" s="75" t="s">
        <v>114</v>
      </c>
      <c r="F20" s="75" t="s">
        <v>115</v>
      </c>
      <c r="G20" s="66">
        <v>8046</v>
      </c>
      <c r="H20" s="66">
        <v>50</v>
      </c>
      <c r="I20" s="66">
        <v>150</v>
      </c>
      <c r="J20" s="66">
        <v>150</v>
      </c>
      <c r="K20" s="66">
        <v>150</v>
      </c>
      <c r="L20" s="68">
        <v>2520</v>
      </c>
      <c r="M20" s="66"/>
      <c r="N20" s="66"/>
      <c r="O20" s="16"/>
      <c r="P20" s="73">
        <f t="shared" si="0"/>
        <v>1</v>
      </c>
      <c r="Q20" s="74">
        <f t="shared" si="1"/>
        <v>0.31319910514541388</v>
      </c>
      <c r="R20" s="2"/>
      <c r="S20" s="69"/>
      <c r="T20" s="70"/>
    </row>
    <row r="21" spans="2:20" ht="30.75" thickBot="1" x14ac:dyDescent="0.25">
      <c r="B21" s="48"/>
      <c r="C21" s="36"/>
      <c r="D21" s="126"/>
      <c r="E21" s="75" t="s">
        <v>116</v>
      </c>
      <c r="F21" s="75" t="s">
        <v>117</v>
      </c>
      <c r="G21" s="66">
        <v>75</v>
      </c>
      <c r="H21" s="66">
        <v>1</v>
      </c>
      <c r="I21" s="66">
        <v>3</v>
      </c>
      <c r="J21" s="66">
        <v>3</v>
      </c>
      <c r="K21" s="66">
        <v>3</v>
      </c>
      <c r="L21" s="68">
        <v>7</v>
      </c>
      <c r="M21" s="66"/>
      <c r="N21" s="66"/>
      <c r="O21" s="16"/>
      <c r="P21" s="73">
        <f t="shared" si="0"/>
        <v>1</v>
      </c>
      <c r="Q21" s="74">
        <f t="shared" si="1"/>
        <v>9.3333333333333338E-2</v>
      </c>
      <c r="R21" s="2"/>
      <c r="S21" s="69"/>
      <c r="T21" s="70"/>
    </row>
    <row r="22" spans="2:20" ht="30.75" thickBot="1" x14ac:dyDescent="0.25">
      <c r="B22" s="48"/>
      <c r="C22" s="36"/>
      <c r="D22" s="126"/>
      <c r="E22" s="75" t="s">
        <v>118</v>
      </c>
      <c r="F22" s="75" t="s">
        <v>119</v>
      </c>
      <c r="G22" s="66">
        <v>6</v>
      </c>
      <c r="H22" s="66">
        <v>1</v>
      </c>
      <c r="I22" s="66">
        <v>0</v>
      </c>
      <c r="J22" s="66">
        <v>1</v>
      </c>
      <c r="K22" s="66">
        <v>0</v>
      </c>
      <c r="L22" s="68">
        <v>4</v>
      </c>
      <c r="M22" s="66"/>
      <c r="N22" s="66"/>
      <c r="O22" s="16"/>
      <c r="P22" s="73">
        <f t="shared" si="0"/>
        <v>1</v>
      </c>
      <c r="Q22" s="74">
        <f t="shared" si="1"/>
        <v>0.66666666666666663</v>
      </c>
      <c r="R22" s="2"/>
      <c r="S22" s="69"/>
      <c r="T22" s="70"/>
    </row>
    <row r="23" spans="2:20" ht="30.75" thickBot="1" x14ac:dyDescent="0.25">
      <c r="B23" s="48"/>
      <c r="C23" s="36"/>
      <c r="D23" s="126"/>
      <c r="E23" s="75" t="s">
        <v>120</v>
      </c>
      <c r="F23" s="75" t="s">
        <v>121</v>
      </c>
      <c r="G23" s="66">
        <v>1</v>
      </c>
      <c r="H23" s="66">
        <v>0</v>
      </c>
      <c r="I23" s="66">
        <v>1</v>
      </c>
      <c r="J23" s="66">
        <v>0</v>
      </c>
      <c r="K23" s="66">
        <v>0</v>
      </c>
      <c r="L23" s="68">
        <v>0</v>
      </c>
      <c r="M23" s="66"/>
      <c r="N23" s="66"/>
      <c r="O23" s="16"/>
      <c r="P23" s="73" t="str">
        <f t="shared" si="0"/>
        <v>-</v>
      </c>
      <c r="Q23" s="74">
        <f t="shared" si="1"/>
        <v>0</v>
      </c>
      <c r="R23" s="2"/>
      <c r="S23" s="69"/>
      <c r="T23" s="70"/>
    </row>
    <row r="24" spans="2:20" ht="60.75" thickBot="1" x14ac:dyDescent="0.25">
      <c r="B24" s="48"/>
      <c r="C24" s="36"/>
      <c r="D24" s="127"/>
      <c r="E24" s="75" t="s">
        <v>122</v>
      </c>
      <c r="F24" s="75" t="s">
        <v>123</v>
      </c>
      <c r="G24" s="66">
        <v>1</v>
      </c>
      <c r="H24" s="66">
        <v>0.1</v>
      </c>
      <c r="I24" s="66">
        <v>0.3</v>
      </c>
      <c r="J24" s="66">
        <v>0.3</v>
      </c>
      <c r="K24" s="66">
        <v>0.3</v>
      </c>
      <c r="L24" s="68">
        <v>1</v>
      </c>
      <c r="M24" s="66"/>
      <c r="N24" s="66"/>
      <c r="O24" s="16"/>
      <c r="P24" s="73">
        <f t="shared" si="0"/>
        <v>1</v>
      </c>
      <c r="Q24" s="74">
        <f t="shared" si="1"/>
        <v>1</v>
      </c>
      <c r="R24" s="2"/>
      <c r="S24" s="69"/>
      <c r="T24" s="70"/>
    </row>
    <row r="25" spans="2:20" ht="30.75" thickBot="1" x14ac:dyDescent="0.25">
      <c r="B25" s="48"/>
      <c r="C25" s="36"/>
      <c r="D25" s="128" t="s">
        <v>124</v>
      </c>
      <c r="E25" s="75" t="s">
        <v>125</v>
      </c>
      <c r="F25" s="75" t="s">
        <v>126</v>
      </c>
      <c r="G25" s="66">
        <v>187</v>
      </c>
      <c r="H25" s="66">
        <v>0</v>
      </c>
      <c r="I25" s="66">
        <v>1.5</v>
      </c>
      <c r="J25" s="66">
        <v>2</v>
      </c>
      <c r="K25" s="66">
        <v>1.5</v>
      </c>
      <c r="L25" s="68">
        <v>0</v>
      </c>
      <c r="M25" s="66"/>
      <c r="N25" s="66"/>
      <c r="O25" s="16"/>
      <c r="P25" s="73" t="str">
        <f t="shared" si="0"/>
        <v>-</v>
      </c>
      <c r="Q25" s="74">
        <f t="shared" si="1"/>
        <v>0</v>
      </c>
      <c r="R25" s="2"/>
      <c r="S25" s="69"/>
      <c r="T25" s="70"/>
    </row>
    <row r="26" spans="2:20" ht="32.25" customHeight="1" thickBot="1" x14ac:dyDescent="0.25">
      <c r="B26" s="48"/>
      <c r="C26" s="36"/>
      <c r="D26" s="126"/>
      <c r="E26" s="75" t="s">
        <v>127</v>
      </c>
      <c r="F26" s="75" t="s">
        <v>128</v>
      </c>
      <c r="G26" s="66">
        <v>388</v>
      </c>
      <c r="H26" s="66">
        <v>0.5</v>
      </c>
      <c r="I26" s="66">
        <v>7</v>
      </c>
      <c r="J26" s="66">
        <v>10</v>
      </c>
      <c r="K26" s="66">
        <v>7.5</v>
      </c>
      <c r="L26" s="47">
        <f>1.79+780.21</f>
        <v>782</v>
      </c>
      <c r="M26" s="66"/>
      <c r="N26" s="66"/>
      <c r="O26" s="16"/>
      <c r="P26" s="73">
        <f t="shared" si="0"/>
        <v>1</v>
      </c>
      <c r="Q26" s="74">
        <f t="shared" si="1"/>
        <v>1</v>
      </c>
      <c r="R26" s="2"/>
      <c r="S26" s="69"/>
      <c r="T26" s="70"/>
    </row>
    <row r="27" spans="2:20" ht="30.75" thickBot="1" x14ac:dyDescent="0.25">
      <c r="B27" s="48"/>
      <c r="C27" s="36"/>
      <c r="D27" s="126"/>
      <c r="E27" s="75" t="s">
        <v>129</v>
      </c>
      <c r="F27" s="75" t="s">
        <v>130</v>
      </c>
      <c r="G27" s="66">
        <v>67</v>
      </c>
      <c r="H27" s="66">
        <v>0.6</v>
      </c>
      <c r="I27" s="66">
        <v>1</v>
      </c>
      <c r="J27" s="66">
        <v>1.4</v>
      </c>
      <c r="K27" s="66">
        <v>1</v>
      </c>
      <c r="L27" s="47">
        <f>1.84+1.06+3.84</f>
        <v>6.74</v>
      </c>
      <c r="M27" s="66"/>
      <c r="N27" s="66"/>
      <c r="O27" s="16"/>
      <c r="P27" s="73">
        <f t="shared" si="0"/>
        <v>1</v>
      </c>
      <c r="Q27" s="74">
        <f t="shared" si="1"/>
        <v>0.10059701492537314</v>
      </c>
      <c r="R27" s="2"/>
      <c r="S27" s="69"/>
      <c r="T27" s="70"/>
    </row>
    <row r="28" spans="2:20" ht="60.75" thickBot="1" x14ac:dyDescent="0.25">
      <c r="B28" s="48"/>
      <c r="C28" s="36"/>
      <c r="D28" s="126"/>
      <c r="E28" s="75" t="s">
        <v>131</v>
      </c>
      <c r="F28" s="75" t="s">
        <v>132</v>
      </c>
      <c r="G28" s="66">
        <v>1</v>
      </c>
      <c r="H28" s="66">
        <v>0</v>
      </c>
      <c r="I28" s="66">
        <v>0.25</v>
      </c>
      <c r="J28" s="66">
        <v>0.5</v>
      </c>
      <c r="K28" s="66">
        <v>0.25</v>
      </c>
      <c r="L28" s="68">
        <v>0</v>
      </c>
      <c r="M28" s="66"/>
      <c r="N28" s="66"/>
      <c r="O28" s="16"/>
      <c r="P28" s="73" t="str">
        <f t="shared" si="0"/>
        <v>-</v>
      </c>
      <c r="Q28" s="74">
        <f t="shared" si="1"/>
        <v>0</v>
      </c>
      <c r="R28" s="2"/>
      <c r="S28" s="69"/>
      <c r="T28" s="70"/>
    </row>
    <row r="29" spans="2:20" ht="48" customHeight="1" thickBot="1" x14ac:dyDescent="0.25">
      <c r="B29" s="48"/>
      <c r="C29" s="36"/>
      <c r="D29" s="126"/>
      <c r="E29" s="75" t="s">
        <v>133</v>
      </c>
      <c r="F29" s="75" t="s">
        <v>134</v>
      </c>
      <c r="G29" s="66">
        <v>7</v>
      </c>
      <c r="H29" s="66">
        <v>0</v>
      </c>
      <c r="I29" s="66">
        <v>1</v>
      </c>
      <c r="J29" s="66">
        <v>0</v>
      </c>
      <c r="K29" s="66">
        <v>1</v>
      </c>
      <c r="L29" s="68">
        <v>0</v>
      </c>
      <c r="M29" s="66"/>
      <c r="N29" s="66"/>
      <c r="O29" s="16"/>
      <c r="P29" s="73" t="str">
        <f t="shared" si="0"/>
        <v>-</v>
      </c>
      <c r="Q29" s="74">
        <f t="shared" si="1"/>
        <v>0</v>
      </c>
      <c r="R29" s="2"/>
      <c r="S29" s="69"/>
      <c r="T29" s="70"/>
    </row>
    <row r="30" spans="2:20" ht="30.75" thickBot="1" x14ac:dyDescent="0.25">
      <c r="B30" s="48"/>
      <c r="C30" s="36"/>
      <c r="D30" s="126"/>
      <c r="E30" s="75" t="s">
        <v>135</v>
      </c>
      <c r="F30" s="75" t="s">
        <v>136</v>
      </c>
      <c r="G30" s="66">
        <v>1</v>
      </c>
      <c r="H30" s="66">
        <v>0</v>
      </c>
      <c r="I30" s="66">
        <v>0</v>
      </c>
      <c r="J30" s="66">
        <v>0</v>
      </c>
      <c r="K30" s="66">
        <v>1</v>
      </c>
      <c r="L30" s="68">
        <v>0</v>
      </c>
      <c r="M30" s="66"/>
      <c r="N30" s="66"/>
      <c r="O30" s="16"/>
      <c r="P30" s="73" t="str">
        <f t="shared" si="0"/>
        <v>-</v>
      </c>
      <c r="Q30" s="74">
        <f t="shared" si="1"/>
        <v>0</v>
      </c>
      <c r="R30" s="69"/>
      <c r="S30" s="69"/>
      <c r="T30" s="70"/>
    </row>
    <row r="31" spans="2:20" ht="30.75" thickBot="1" x14ac:dyDescent="0.25">
      <c r="B31" s="48"/>
      <c r="C31" s="36"/>
      <c r="D31" s="127"/>
      <c r="E31" s="75" t="s">
        <v>137</v>
      </c>
      <c r="F31" s="75" t="s">
        <v>138</v>
      </c>
      <c r="G31" s="66">
        <v>780</v>
      </c>
      <c r="H31" s="66">
        <v>20</v>
      </c>
      <c r="I31" s="66">
        <v>60</v>
      </c>
      <c r="J31" s="66">
        <v>60</v>
      </c>
      <c r="K31" s="66">
        <v>60</v>
      </c>
      <c r="L31" s="47">
        <f>59+24</f>
        <v>83</v>
      </c>
      <c r="M31" s="66"/>
      <c r="N31" s="66"/>
      <c r="O31" s="16"/>
      <c r="P31" s="73">
        <f t="shared" si="0"/>
        <v>1</v>
      </c>
      <c r="Q31" s="74">
        <f t="shared" si="1"/>
        <v>0.10641025641025641</v>
      </c>
      <c r="R31" s="69"/>
      <c r="S31" s="69"/>
      <c r="T31" s="70"/>
    </row>
    <row r="32" spans="2:20" ht="36" customHeight="1" thickBot="1" x14ac:dyDescent="0.25">
      <c r="B32" s="48"/>
      <c r="C32" s="36"/>
      <c r="D32" s="128" t="s">
        <v>139</v>
      </c>
      <c r="E32" s="75" t="s">
        <v>140</v>
      </c>
      <c r="F32" s="75" t="s">
        <v>141</v>
      </c>
      <c r="G32" s="66">
        <v>5</v>
      </c>
      <c r="H32" s="66">
        <v>0</v>
      </c>
      <c r="I32" s="66">
        <v>1</v>
      </c>
      <c r="J32" s="66">
        <v>2</v>
      </c>
      <c r="K32" s="66">
        <v>2</v>
      </c>
      <c r="L32" s="68">
        <v>0</v>
      </c>
      <c r="M32" s="66"/>
      <c r="N32" s="66"/>
      <c r="O32" s="16"/>
      <c r="P32" s="73" t="str">
        <f t="shared" si="0"/>
        <v>-</v>
      </c>
      <c r="Q32" s="74">
        <f t="shared" si="1"/>
        <v>0</v>
      </c>
      <c r="R32" s="69"/>
      <c r="S32" s="69"/>
      <c r="T32" s="70"/>
    </row>
    <row r="33" spans="2:20" ht="60.75" customHeight="1" thickBot="1" x14ac:dyDescent="0.25">
      <c r="B33" s="48"/>
      <c r="C33" s="36"/>
      <c r="D33" s="126"/>
      <c r="E33" s="75" t="s">
        <v>142</v>
      </c>
      <c r="F33" s="75" t="s">
        <v>143</v>
      </c>
      <c r="G33" s="66">
        <v>5</v>
      </c>
      <c r="H33" s="66">
        <v>0</v>
      </c>
      <c r="I33" s="66">
        <v>1</v>
      </c>
      <c r="J33" s="66">
        <v>2</v>
      </c>
      <c r="K33" s="66">
        <v>2</v>
      </c>
      <c r="L33" s="68">
        <v>0</v>
      </c>
      <c r="M33" s="66"/>
      <c r="N33" s="66"/>
      <c r="O33" s="16"/>
      <c r="P33" s="73" t="str">
        <f t="shared" si="0"/>
        <v>-</v>
      </c>
      <c r="Q33" s="74">
        <f t="shared" si="1"/>
        <v>0</v>
      </c>
      <c r="R33" s="69"/>
      <c r="S33" s="69"/>
      <c r="T33" s="70"/>
    </row>
    <row r="34" spans="2:20" ht="30.75" thickBot="1" x14ac:dyDescent="0.25">
      <c r="B34" s="48"/>
      <c r="C34" s="36"/>
      <c r="D34" s="126"/>
      <c r="E34" s="75" t="s">
        <v>144</v>
      </c>
      <c r="F34" s="75" t="s">
        <v>145</v>
      </c>
      <c r="G34" s="66">
        <v>9</v>
      </c>
      <c r="H34" s="66">
        <v>0</v>
      </c>
      <c r="I34" s="66">
        <v>2</v>
      </c>
      <c r="J34" s="66">
        <v>1</v>
      </c>
      <c r="K34" s="66">
        <v>0</v>
      </c>
      <c r="L34" s="68">
        <v>0</v>
      </c>
      <c r="M34" s="66"/>
      <c r="N34" s="66"/>
      <c r="O34" s="16"/>
      <c r="P34" s="73" t="str">
        <f t="shared" si="0"/>
        <v>-</v>
      </c>
      <c r="Q34" s="74">
        <f t="shared" si="1"/>
        <v>0</v>
      </c>
      <c r="R34" s="69"/>
      <c r="S34" s="69"/>
      <c r="T34" s="70"/>
    </row>
    <row r="35" spans="2:20" ht="30.75" thickBot="1" x14ac:dyDescent="0.25">
      <c r="B35" s="48"/>
      <c r="C35" s="36"/>
      <c r="D35" s="126"/>
      <c r="E35" s="75" t="s">
        <v>146</v>
      </c>
      <c r="F35" s="75" t="s">
        <v>147</v>
      </c>
      <c r="G35" s="21">
        <v>6</v>
      </c>
      <c r="H35" s="21">
        <v>0</v>
      </c>
      <c r="I35" s="21">
        <v>1</v>
      </c>
      <c r="J35" s="21">
        <v>2</v>
      </c>
      <c r="K35" s="21">
        <v>1</v>
      </c>
      <c r="L35" s="43">
        <v>0</v>
      </c>
      <c r="M35" s="18"/>
      <c r="N35" s="19"/>
      <c r="O35" s="20"/>
      <c r="P35" s="73" t="str">
        <f t="shared" si="0"/>
        <v>-</v>
      </c>
      <c r="Q35" s="74">
        <f t="shared" si="1"/>
        <v>0</v>
      </c>
      <c r="R35" s="69"/>
      <c r="S35" s="69"/>
      <c r="T35" s="70"/>
    </row>
    <row r="36" spans="2:20" ht="45.75" thickBot="1" x14ac:dyDescent="0.25">
      <c r="B36" s="48"/>
      <c r="C36" s="36"/>
      <c r="D36" s="127"/>
      <c r="E36" s="75" t="s">
        <v>148</v>
      </c>
      <c r="F36" s="75" t="s">
        <v>149</v>
      </c>
      <c r="G36" s="66">
        <v>4</v>
      </c>
      <c r="H36" s="66">
        <v>0</v>
      </c>
      <c r="I36" s="66">
        <v>1</v>
      </c>
      <c r="J36" s="66">
        <v>0</v>
      </c>
      <c r="K36" s="66">
        <v>1</v>
      </c>
      <c r="L36" s="68">
        <v>0</v>
      </c>
      <c r="M36" s="66"/>
      <c r="N36" s="66"/>
      <c r="O36" s="16"/>
      <c r="P36" s="73" t="str">
        <f t="shared" si="0"/>
        <v>-</v>
      </c>
      <c r="Q36" s="74">
        <f t="shared" si="1"/>
        <v>0</v>
      </c>
      <c r="R36" s="69"/>
      <c r="S36" s="69"/>
      <c r="T36" s="70"/>
    </row>
    <row r="37" spans="2:20" ht="48" thickBot="1" x14ac:dyDescent="0.25">
      <c r="B37" s="118" t="s">
        <v>69</v>
      </c>
      <c r="C37" s="118" t="s">
        <v>70</v>
      </c>
      <c r="D37" s="120" t="s">
        <v>71</v>
      </c>
      <c r="E37" s="23" t="s">
        <v>72</v>
      </c>
      <c r="F37" s="32"/>
      <c r="G37" s="122" t="s">
        <v>73</v>
      </c>
      <c r="H37" s="101" t="s">
        <v>74</v>
      </c>
      <c r="I37" s="23" t="s">
        <v>75</v>
      </c>
      <c r="J37" s="24" t="s">
        <v>76</v>
      </c>
      <c r="K37" s="24" t="s">
        <v>77</v>
      </c>
      <c r="L37" s="72" t="s">
        <v>78</v>
      </c>
      <c r="M37" s="23" t="s">
        <v>79</v>
      </c>
      <c r="N37" s="24" t="s">
        <v>80</v>
      </c>
      <c r="O37" s="24" t="s">
        <v>77</v>
      </c>
      <c r="P37" s="25" t="s">
        <v>15</v>
      </c>
      <c r="Q37" s="26" t="s">
        <v>16</v>
      </c>
      <c r="R37" s="69"/>
      <c r="S37" s="69"/>
      <c r="T37" s="69"/>
    </row>
    <row r="38" spans="2:20" ht="23.25" customHeight="1" thickBot="1" x14ac:dyDescent="0.25">
      <c r="B38" s="119"/>
      <c r="C38" s="119"/>
      <c r="D38" s="121"/>
      <c r="E38" s="27">
        <f>COUNTA(E4:E36)</f>
        <v>33</v>
      </c>
      <c r="F38" s="33"/>
      <c r="G38" s="123"/>
      <c r="H38" s="103">
        <f t="shared" ref="H38:O38" si="2">COUNTIF(H4:H36,"&gt;0")</f>
        <v>18</v>
      </c>
      <c r="I38" s="103">
        <f t="shared" si="2"/>
        <v>27</v>
      </c>
      <c r="J38" s="103">
        <f t="shared" si="2"/>
        <v>28</v>
      </c>
      <c r="K38" s="103">
        <f t="shared" si="2"/>
        <v>28</v>
      </c>
      <c r="L38" s="41">
        <f t="shared" si="2"/>
        <v>16</v>
      </c>
      <c r="M38" s="103">
        <f t="shared" si="2"/>
        <v>0</v>
      </c>
      <c r="N38" s="103">
        <f t="shared" si="2"/>
        <v>0</v>
      </c>
      <c r="O38" s="103">
        <f t="shared" si="2"/>
        <v>0</v>
      </c>
      <c r="P38" s="71">
        <f>AVERAGE(P4:P36)</f>
        <v>0.88888888888888884</v>
      </c>
      <c r="Q38" s="71">
        <f>AVERAGE(Q4:Q36)</f>
        <v>0.24508222095276383</v>
      </c>
      <c r="R38" s="69"/>
      <c r="S38" s="69"/>
      <c r="T38" s="69"/>
    </row>
    <row r="39" spans="2:20" ht="27.75" customHeight="1" x14ac:dyDescent="0.2">
      <c r="B39" s="69"/>
      <c r="C39" s="69"/>
      <c r="D39" s="69"/>
      <c r="E39" s="69"/>
      <c r="F39" s="69"/>
      <c r="G39" s="69"/>
      <c r="H39" s="69"/>
      <c r="I39" s="69"/>
      <c r="J39" s="69"/>
      <c r="K39" s="69"/>
      <c r="M39" s="69"/>
      <c r="N39" s="69"/>
      <c r="O39" s="69"/>
      <c r="P39" s="69"/>
      <c r="Q39" s="69"/>
      <c r="R39" s="69"/>
      <c r="S39" s="69"/>
      <c r="T39" s="69"/>
    </row>
    <row r="41" spans="2:20" ht="12" customHeight="1" x14ac:dyDescent="0.2">
      <c r="B41" s="69"/>
      <c r="C41" s="69"/>
      <c r="D41" s="69"/>
      <c r="E41" s="69"/>
      <c r="F41" s="69"/>
      <c r="G41" s="69"/>
      <c r="H41" s="69"/>
      <c r="I41" s="69"/>
      <c r="J41" s="69"/>
      <c r="K41" s="69"/>
      <c r="M41" s="69"/>
      <c r="N41" s="69"/>
      <c r="O41" s="69"/>
      <c r="P41" s="69"/>
      <c r="Q41" s="69"/>
      <c r="R41" s="69"/>
      <c r="S41" s="69"/>
      <c r="T41" s="69"/>
    </row>
    <row r="42" spans="2:20" ht="55.5" customHeight="1" x14ac:dyDescent="0.2">
      <c r="B42" s="69"/>
      <c r="C42" s="69"/>
      <c r="D42" s="69"/>
      <c r="E42" s="69"/>
      <c r="F42" s="69"/>
      <c r="G42" s="69"/>
      <c r="H42" s="69"/>
      <c r="I42" s="69"/>
      <c r="J42" s="69"/>
      <c r="K42" s="69"/>
      <c r="M42" s="69"/>
      <c r="N42" s="69"/>
      <c r="O42" s="69"/>
      <c r="P42" s="69"/>
      <c r="Q42" s="69"/>
      <c r="R42" s="69"/>
      <c r="S42" s="69"/>
      <c r="T42" s="69"/>
    </row>
  </sheetData>
  <autoFilter ref="B3:Q38">
    <filterColumn colId="14">
      <colorFilter dxfId="48"/>
    </filterColumn>
  </autoFilter>
  <mergeCells count="10">
    <mergeCell ref="B37:B38"/>
    <mergeCell ref="C37:C38"/>
    <mergeCell ref="D37:D38"/>
    <mergeCell ref="G37:G38"/>
    <mergeCell ref="B1:Q1"/>
    <mergeCell ref="D4:D15"/>
    <mergeCell ref="D16:D17"/>
    <mergeCell ref="D18:D24"/>
    <mergeCell ref="D25:D31"/>
    <mergeCell ref="D32:D36"/>
  </mergeCells>
  <conditionalFormatting sqref="P4:Q36">
    <cfRule type="cellIs" dxfId="47" priority="53" operator="equal">
      <formula>"-"</formula>
    </cfRule>
    <cfRule type="cellIs" dxfId="46" priority="54" operator="between">
      <formula>0.9</formula>
      <formula>1</formula>
    </cfRule>
    <cfRule type="cellIs" dxfId="45" priority="55" operator="between">
      <formula>0.7</formula>
      <formula>0.899</formula>
    </cfRule>
    <cfRule type="cellIs" dxfId="44" priority="56" operator="between">
      <formula>0</formula>
      <formula>0.699</formula>
    </cfRule>
  </conditionalFormatting>
  <conditionalFormatting sqref="P4:Q36">
    <cfRule type="cellIs" dxfId="43" priority="49" operator="equal">
      <formula>"-"</formula>
    </cfRule>
    <cfRule type="cellIs" dxfId="42" priority="50" operator="lessThan">
      <formula>0.699</formula>
    </cfRule>
    <cfRule type="cellIs" dxfId="41" priority="51" operator="between">
      <formula>0.7</formula>
      <formula>0.8999</formula>
    </cfRule>
    <cfRule type="cellIs" dxfId="40" priority="52" operator="between">
      <formula>0.9</formula>
      <formula>1</formula>
    </cfRule>
  </conditionalFormatting>
  <conditionalFormatting sqref="P4:Q36">
    <cfRule type="cellIs" dxfId="39" priority="45" operator="equal">
      <formula>"-"</formula>
    </cfRule>
    <cfRule type="cellIs" dxfId="38" priority="46" operator="lessThan">
      <formula>0.69999</formula>
    </cfRule>
    <cfRule type="cellIs" dxfId="37" priority="47" operator="between">
      <formula>0.7</formula>
      <formula>0.8999</formula>
    </cfRule>
    <cfRule type="cellIs" dxfId="36" priority="48" operator="between">
      <formula>0.9</formula>
      <formula>1</formula>
    </cfRule>
  </conditionalFormatting>
  <conditionalFormatting sqref="P4:Q36">
    <cfRule type="cellIs" dxfId="35" priority="41" operator="equal">
      <formula>"-"</formula>
    </cfRule>
    <cfRule type="cellIs" dxfId="34" priority="42" operator="between">
      <formula>0.9</formula>
      <formula>1</formula>
    </cfRule>
    <cfRule type="cellIs" dxfId="33" priority="43" operator="between">
      <formula>0.7</formula>
      <formula>0.899</formula>
    </cfRule>
    <cfRule type="cellIs" dxfId="32" priority="44" operator="lessThan">
      <formula>0.699</formula>
    </cfRule>
  </conditionalFormatting>
  <conditionalFormatting sqref="P4:Q36">
    <cfRule type="cellIs" dxfId="31" priority="37" operator="equal">
      <formula>"-"</formula>
    </cfRule>
    <cfRule type="cellIs" dxfId="30" priority="38" operator="lessThan">
      <formula>0.699</formula>
    </cfRule>
    <cfRule type="cellIs" dxfId="29" priority="39" operator="between">
      <formula>0.9</formula>
      <formula>1</formula>
    </cfRule>
    <cfRule type="cellIs" dxfId="28" priority="40" operator="between">
      <formula>0.7</formula>
      <formula>"89.99%"</formula>
    </cfRule>
  </conditionalFormatting>
  <conditionalFormatting sqref="P4:Q36">
    <cfRule type="cellIs" dxfId="27" priority="33" operator="equal">
      <formula>"-"</formula>
    </cfRule>
    <cfRule type="cellIs" dxfId="26" priority="34" operator="lessThan">
      <formula>0.699</formula>
    </cfRule>
    <cfRule type="cellIs" dxfId="25" priority="35" operator="between">
      <formula>0.7</formula>
      <formula>0.899</formula>
    </cfRule>
    <cfRule type="cellIs" dxfId="24" priority="36" operator="between">
      <formula>0.9</formula>
      <formula>1</formula>
    </cfRule>
  </conditionalFormatting>
  <conditionalFormatting sqref="P4:Q36">
    <cfRule type="cellIs" dxfId="23" priority="29" operator="equal">
      <formula>"-"</formula>
    </cfRule>
    <cfRule type="cellIs" dxfId="22" priority="30" operator="lessThan">
      <formula>0.699</formula>
    </cfRule>
    <cfRule type="cellIs" dxfId="21" priority="31" operator="between">
      <formula>0.7</formula>
      <formula>0.9166666</formula>
    </cfRule>
    <cfRule type="cellIs" dxfId="20" priority="32" operator="between">
      <formula>0.9167</formula>
      <formula>1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B17"/>
  <sheetViews>
    <sheetView zoomScale="120" zoomScaleNormal="120"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N5" sqref="N5"/>
    </sheetView>
  </sheetViews>
  <sheetFormatPr baseColWidth="10" defaultColWidth="11.42578125" defaultRowHeight="15" x14ac:dyDescent="0.25"/>
  <cols>
    <col min="2" max="2" width="27.28515625" customWidth="1"/>
    <col min="3" max="3" width="13" style="110" customWidth="1"/>
    <col min="4" max="15" width="13" customWidth="1"/>
    <col min="16" max="17" width="20.5703125" bestFit="1" customWidth="1"/>
    <col min="18" max="18" width="10.28515625" bestFit="1" customWidth="1"/>
    <col min="19" max="19" width="18.7109375" customWidth="1"/>
    <col min="20" max="20" width="20.28515625" customWidth="1"/>
    <col min="21" max="21" width="9.85546875" bestFit="1" customWidth="1"/>
    <col min="22" max="23" width="18.85546875" customWidth="1"/>
    <col min="24" max="24" width="10.28515625" bestFit="1" customWidth="1"/>
    <col min="25" max="26" width="18.85546875" customWidth="1"/>
    <col min="27" max="27" width="10.28515625" bestFit="1" customWidth="1"/>
    <col min="28" max="28" width="17.5703125" bestFit="1" customWidth="1"/>
  </cols>
  <sheetData>
    <row r="1" spans="2:28" ht="45" x14ac:dyDescent="0.25">
      <c r="B1" s="63" t="s">
        <v>150</v>
      </c>
      <c r="C1" s="107" t="s">
        <v>74</v>
      </c>
      <c r="D1" s="64" t="s">
        <v>78</v>
      </c>
      <c r="E1" s="64" t="s">
        <v>15</v>
      </c>
      <c r="F1" s="107" t="s">
        <v>75</v>
      </c>
      <c r="G1" s="64" t="s">
        <v>79</v>
      </c>
      <c r="H1" s="64" t="s">
        <v>151</v>
      </c>
      <c r="I1" s="107" t="s">
        <v>76</v>
      </c>
      <c r="J1" s="64" t="s">
        <v>80</v>
      </c>
      <c r="K1" s="64" t="s">
        <v>152</v>
      </c>
      <c r="L1" s="107" t="s">
        <v>77</v>
      </c>
      <c r="M1" s="64" t="s">
        <v>265</v>
      </c>
      <c r="N1" s="64" t="s">
        <v>264</v>
      </c>
      <c r="O1" s="64" t="s">
        <v>16</v>
      </c>
      <c r="P1" s="64" t="s">
        <v>266</v>
      </c>
      <c r="Q1" s="64" t="s">
        <v>267</v>
      </c>
      <c r="R1" s="64" t="s">
        <v>271</v>
      </c>
      <c r="S1" s="64" t="s">
        <v>153</v>
      </c>
      <c r="T1" s="64" t="s">
        <v>154</v>
      </c>
      <c r="U1" s="64" t="s">
        <v>272</v>
      </c>
      <c r="V1" s="64" t="s">
        <v>155</v>
      </c>
      <c r="W1" s="64" t="s">
        <v>268</v>
      </c>
      <c r="X1" s="64" t="s">
        <v>273</v>
      </c>
      <c r="Y1" s="64" t="s">
        <v>269</v>
      </c>
      <c r="Z1" s="64" t="s">
        <v>270</v>
      </c>
      <c r="AA1" s="64" t="s">
        <v>274</v>
      </c>
    </row>
    <row r="2" spans="2:28" x14ac:dyDescent="0.25">
      <c r="B2" s="98" t="s">
        <v>156</v>
      </c>
      <c r="C2" s="108">
        <v>6</v>
      </c>
      <c r="D2" s="108">
        <v>5</v>
      </c>
      <c r="E2" s="79">
        <v>0.83333333333333337</v>
      </c>
      <c r="F2" s="108">
        <v>6</v>
      </c>
      <c r="G2" s="108">
        <v>6</v>
      </c>
      <c r="H2" s="79">
        <v>0.93157894736842106</v>
      </c>
      <c r="I2" s="108">
        <v>4</v>
      </c>
      <c r="J2" s="108">
        <v>4</v>
      </c>
      <c r="K2" s="79">
        <v>1</v>
      </c>
      <c r="L2" s="108" t="e">
        <f>+#REF!</f>
        <v>#REF!</v>
      </c>
      <c r="M2" s="108" t="e">
        <f>+#REF!</f>
        <v>#REF!</v>
      </c>
      <c r="N2" s="79" t="e">
        <f>+#REF!</f>
        <v>#REF!</v>
      </c>
      <c r="O2" s="79" t="e">
        <f>+#REF!</f>
        <v>#REF!</v>
      </c>
      <c r="P2" s="117">
        <v>13278062313.851852</v>
      </c>
      <c r="Q2" s="117">
        <v>13278062313.851852</v>
      </c>
      <c r="R2" s="112">
        <f>+Q2/P2</f>
        <v>1</v>
      </c>
      <c r="S2" s="111">
        <v>22156241753.250393</v>
      </c>
      <c r="T2" s="111">
        <v>22156241753.250393</v>
      </c>
      <c r="U2" s="112">
        <f>+T2/S2</f>
        <v>1</v>
      </c>
      <c r="V2" s="111">
        <v>31820312107.008698</v>
      </c>
      <c r="W2" s="111">
        <v>31820312107.008698</v>
      </c>
      <c r="X2" s="112">
        <f>+W2/V2</f>
        <v>1</v>
      </c>
      <c r="Y2" s="111">
        <v>12869997311.544174</v>
      </c>
      <c r="Z2" s="111">
        <v>12869997311.544174</v>
      </c>
      <c r="AA2" s="112">
        <f>+Z2/Y2</f>
        <v>1</v>
      </c>
      <c r="AB2" s="99"/>
    </row>
    <row r="3" spans="2:28" x14ac:dyDescent="0.25">
      <c r="B3" s="98" t="s">
        <v>157</v>
      </c>
      <c r="C3" s="108">
        <v>16</v>
      </c>
      <c r="D3" s="108">
        <v>15</v>
      </c>
      <c r="E3" s="79">
        <v>0.9375</v>
      </c>
      <c r="F3" s="108">
        <v>15</v>
      </c>
      <c r="G3" s="108">
        <v>14</v>
      </c>
      <c r="H3" s="79">
        <v>0.80555555555555558</v>
      </c>
      <c r="I3" s="108">
        <v>12</v>
      </c>
      <c r="J3" s="108">
        <v>13</v>
      </c>
      <c r="K3" s="79">
        <v>0.705952380952381</v>
      </c>
      <c r="L3" s="108" t="e">
        <f>+#REF!</f>
        <v>#REF!</v>
      </c>
      <c r="M3" s="108" t="e">
        <f>+#REF!</f>
        <v>#REF!</v>
      </c>
      <c r="N3" s="79" t="e">
        <f>+#REF!</f>
        <v>#REF!</v>
      </c>
      <c r="O3" s="79" t="e">
        <f>+#REF!</f>
        <v>#REF!</v>
      </c>
      <c r="P3" s="117">
        <v>4849024684</v>
      </c>
      <c r="Q3" s="117">
        <v>4849024684</v>
      </c>
      <c r="R3" s="112">
        <f t="shared" ref="R3:R17" si="0">+Q3/P3</f>
        <v>1</v>
      </c>
      <c r="S3" s="111">
        <v>14818294088.440001</v>
      </c>
      <c r="T3" s="111">
        <v>14816132565.160002</v>
      </c>
      <c r="U3" s="112">
        <f t="shared" ref="U3:U17" si="1">+T3/S3</f>
        <v>0.99985413143597379</v>
      </c>
      <c r="V3" s="111">
        <v>11376697047.33</v>
      </c>
      <c r="W3" s="111">
        <v>11376697047.33</v>
      </c>
      <c r="X3" s="112">
        <f t="shared" ref="X3:X17" si="2">+W3/V3</f>
        <v>1</v>
      </c>
      <c r="Y3" s="111">
        <v>14818294088.440001</v>
      </c>
      <c r="Z3" s="111">
        <v>14816132565.160002</v>
      </c>
      <c r="AA3" s="112">
        <f t="shared" ref="AA3:AA17" si="3">+Z3/Y3</f>
        <v>0.99985413143597379</v>
      </c>
    </row>
    <row r="4" spans="2:28" x14ac:dyDescent="0.25">
      <c r="B4" s="61" t="s">
        <v>277</v>
      </c>
      <c r="C4" s="108">
        <v>24</v>
      </c>
      <c r="D4" s="108">
        <v>24</v>
      </c>
      <c r="E4" s="79">
        <v>0.89553503787878785</v>
      </c>
      <c r="F4" s="108">
        <v>22</v>
      </c>
      <c r="G4" s="108">
        <v>17</v>
      </c>
      <c r="H4" s="79">
        <v>0.7636880165289256</v>
      </c>
      <c r="I4" s="108">
        <v>29</v>
      </c>
      <c r="J4" s="108">
        <v>15</v>
      </c>
      <c r="K4" s="79">
        <v>0.42301701266821501</v>
      </c>
      <c r="L4" s="108">
        <f>'Tránsito y Transporte'!M40</f>
        <v>32</v>
      </c>
      <c r="M4" s="108">
        <f>'Tránsito y Transporte'!Q40</f>
        <v>15</v>
      </c>
      <c r="N4" s="79">
        <f>'Tránsito y Transporte'!U40</f>
        <v>0.32343978981096594</v>
      </c>
      <c r="O4" s="79">
        <f>'Tránsito y Transporte'!V40</f>
        <v>0.61405984848484851</v>
      </c>
      <c r="P4" s="117">
        <v>630304872</v>
      </c>
      <c r="Q4" s="117">
        <v>630304872</v>
      </c>
      <c r="R4" s="112">
        <f t="shared" si="0"/>
        <v>1</v>
      </c>
      <c r="S4" s="111">
        <v>409121689</v>
      </c>
      <c r="T4" s="111">
        <v>409121689</v>
      </c>
      <c r="U4" s="112">
        <f t="shared" si="1"/>
        <v>1</v>
      </c>
      <c r="V4" s="111">
        <v>282308966</v>
      </c>
      <c r="W4" s="111">
        <v>282308966</v>
      </c>
      <c r="X4" s="112">
        <f t="shared" si="2"/>
        <v>1</v>
      </c>
      <c r="Y4" s="111"/>
      <c r="Z4" s="111"/>
      <c r="AA4" s="112"/>
    </row>
    <row r="5" spans="2:28" x14ac:dyDescent="0.25">
      <c r="B5" s="98" t="s">
        <v>158</v>
      </c>
      <c r="C5" s="108">
        <v>16</v>
      </c>
      <c r="D5" s="108">
        <v>16</v>
      </c>
      <c r="E5" s="79">
        <v>0.94117647058823528</v>
      </c>
      <c r="F5" s="108">
        <v>15</v>
      </c>
      <c r="G5" s="108">
        <v>15</v>
      </c>
      <c r="H5" s="79">
        <v>0.98333333333333328</v>
      </c>
      <c r="I5" s="108">
        <v>15</v>
      </c>
      <c r="J5" s="108">
        <v>15</v>
      </c>
      <c r="K5" s="79">
        <v>0.98124999999999996</v>
      </c>
      <c r="L5" s="108" t="e">
        <f>+#REF!</f>
        <v>#REF!</v>
      </c>
      <c r="M5" s="108" t="e">
        <f>+#REF!</f>
        <v>#REF!</v>
      </c>
      <c r="N5" s="79" t="e">
        <f>+#REF!</f>
        <v>#REF!</v>
      </c>
      <c r="O5" s="79" t="e">
        <f>+#REF!</f>
        <v>#REF!</v>
      </c>
      <c r="P5" s="117">
        <v>5368181538.5372868</v>
      </c>
      <c r="Q5" s="117">
        <v>5368181538.5372868</v>
      </c>
      <c r="R5" s="112">
        <f t="shared" si="0"/>
        <v>1</v>
      </c>
      <c r="S5" s="111">
        <v>8362215357.45117</v>
      </c>
      <c r="T5" s="111">
        <v>8362215357.45117</v>
      </c>
      <c r="U5" s="112">
        <f t="shared" si="1"/>
        <v>1</v>
      </c>
      <c r="V5" s="111">
        <v>8600991853.2663078</v>
      </c>
      <c r="W5" s="111">
        <v>8600991853.2663078</v>
      </c>
      <c r="X5" s="112">
        <f t="shared" si="2"/>
        <v>1</v>
      </c>
      <c r="Y5" s="111">
        <v>14002300163.991848</v>
      </c>
      <c r="Z5" s="111">
        <v>14002300163.991848</v>
      </c>
      <c r="AA5" s="112">
        <f t="shared" si="3"/>
        <v>1</v>
      </c>
    </row>
    <row r="6" spans="2:28" x14ac:dyDescent="0.25">
      <c r="B6" s="98" t="s">
        <v>159</v>
      </c>
      <c r="C6" s="108">
        <v>38</v>
      </c>
      <c r="D6" s="108">
        <v>32</v>
      </c>
      <c r="E6" s="79">
        <v>0.79605263157894735</v>
      </c>
      <c r="F6" s="108">
        <v>44</v>
      </c>
      <c r="G6" s="108">
        <v>39</v>
      </c>
      <c r="H6" s="79">
        <v>0.83916193869024081</v>
      </c>
      <c r="I6" s="108">
        <v>50</v>
      </c>
      <c r="J6" s="108">
        <v>50</v>
      </c>
      <c r="K6" s="79">
        <v>0.90077545096413014</v>
      </c>
      <c r="L6" s="108" t="e">
        <f>#REF!</f>
        <v>#REF!</v>
      </c>
      <c r="M6" s="108" t="e">
        <f>#REF!</f>
        <v>#REF!</v>
      </c>
      <c r="N6" s="79" t="e">
        <f>#REF!</f>
        <v>#REF!</v>
      </c>
      <c r="O6" s="79" t="e">
        <f>#REF!</f>
        <v>#REF!</v>
      </c>
      <c r="P6" s="117">
        <v>19645064868.889999</v>
      </c>
      <c r="Q6" s="117">
        <v>10837099209.790001</v>
      </c>
      <c r="R6" s="112">
        <f t="shared" si="0"/>
        <v>0.55164486766097032</v>
      </c>
      <c r="S6" s="111">
        <v>36167692296.020004</v>
      </c>
      <c r="T6" s="111">
        <v>25566022143.32</v>
      </c>
      <c r="U6" s="112">
        <f t="shared" si="1"/>
        <v>0.70687457563150513</v>
      </c>
      <c r="V6" s="111">
        <v>26799574126.879997</v>
      </c>
      <c r="W6" s="111">
        <v>15205019841.67</v>
      </c>
      <c r="X6" s="112">
        <f t="shared" si="2"/>
        <v>0.56736050243497527</v>
      </c>
      <c r="Y6" s="111">
        <v>36616748817.419998</v>
      </c>
      <c r="Z6" s="111">
        <v>20390453757.629997</v>
      </c>
      <c r="AA6" s="112">
        <f t="shared" si="3"/>
        <v>0.55686139311006966</v>
      </c>
    </row>
    <row r="7" spans="2:28" x14ac:dyDescent="0.25">
      <c r="B7" s="98" t="s">
        <v>160</v>
      </c>
      <c r="C7" s="108">
        <v>29</v>
      </c>
      <c r="D7" s="108">
        <v>28</v>
      </c>
      <c r="E7" s="79">
        <v>0.91666666666666663</v>
      </c>
      <c r="F7" s="108">
        <v>36</v>
      </c>
      <c r="G7" s="108">
        <v>36</v>
      </c>
      <c r="H7" s="79">
        <v>0.97222222222222221</v>
      </c>
      <c r="I7" s="108">
        <v>25</v>
      </c>
      <c r="J7" s="108">
        <v>29</v>
      </c>
      <c r="K7" s="79">
        <v>0.98447947454844009</v>
      </c>
      <c r="L7" s="108" t="e">
        <f>#REF!</f>
        <v>#REF!</v>
      </c>
      <c r="M7" s="108" t="e">
        <f>#REF!</f>
        <v>#REF!</v>
      </c>
      <c r="N7" s="79" t="e">
        <f>#REF!</f>
        <v>#REF!</v>
      </c>
      <c r="O7" s="79" t="e">
        <f>#REF!</f>
        <v>#REF!</v>
      </c>
      <c r="P7" s="117">
        <v>141931924614.97</v>
      </c>
      <c r="Q7" s="117">
        <v>129126081350</v>
      </c>
      <c r="R7" s="112">
        <f t="shared" si="0"/>
        <v>0.90977475082008907</v>
      </c>
      <c r="S7" s="111">
        <v>142540609724.98001</v>
      </c>
      <c r="T7" s="111">
        <v>139571913215.41</v>
      </c>
      <c r="U7" s="112">
        <f t="shared" si="1"/>
        <v>0.97917297733398323</v>
      </c>
      <c r="V7" s="111">
        <v>146408932524.09003</v>
      </c>
      <c r="W7" s="111">
        <v>141970990085.76001</v>
      </c>
      <c r="X7" s="112">
        <f t="shared" si="2"/>
        <v>0.9696880350001883</v>
      </c>
      <c r="Y7" s="111">
        <v>150844116897.5</v>
      </c>
      <c r="Z7" s="111">
        <v>74909276960</v>
      </c>
      <c r="AA7" s="112">
        <f t="shared" si="3"/>
        <v>0.49660058675607188</v>
      </c>
    </row>
    <row r="8" spans="2:28" x14ac:dyDescent="0.25">
      <c r="B8" s="98" t="s">
        <v>161</v>
      </c>
      <c r="C8" s="108">
        <v>40</v>
      </c>
      <c r="D8" s="108">
        <v>34</v>
      </c>
      <c r="E8" s="79">
        <v>0.84499999999999997</v>
      </c>
      <c r="F8" s="108">
        <v>52</v>
      </c>
      <c r="G8" s="108">
        <v>48</v>
      </c>
      <c r="H8" s="79">
        <v>0.87532051282051271</v>
      </c>
      <c r="I8" s="108">
        <v>43</v>
      </c>
      <c r="J8" s="108">
        <v>45</v>
      </c>
      <c r="K8" s="79">
        <v>0.91230443974630016</v>
      </c>
      <c r="L8" s="108" t="e">
        <f>#REF!</f>
        <v>#REF!</v>
      </c>
      <c r="M8" s="108" t="e">
        <f>#REF!</f>
        <v>#REF!</v>
      </c>
      <c r="N8" s="79" t="e">
        <f>#REF!</f>
        <v>#REF!</v>
      </c>
      <c r="O8" s="79" t="e">
        <f>#REF!</f>
        <v>#REF!</v>
      </c>
      <c r="P8" s="117">
        <v>18262769972.550003</v>
      </c>
      <c r="Q8" s="117">
        <v>18262769972.550003</v>
      </c>
      <c r="R8" s="112">
        <f t="shared" si="0"/>
        <v>1</v>
      </c>
      <c r="S8" s="111">
        <v>12774723290.77</v>
      </c>
      <c r="T8" s="111">
        <v>12774723290.77</v>
      </c>
      <c r="U8" s="112">
        <f t="shared" si="1"/>
        <v>1</v>
      </c>
      <c r="V8" s="111">
        <v>21460822554.460003</v>
      </c>
      <c r="W8" s="111">
        <v>21460822554.460003</v>
      </c>
      <c r="X8" s="112">
        <f t="shared" si="2"/>
        <v>1</v>
      </c>
      <c r="Y8" s="111">
        <v>28708987862.169998</v>
      </c>
      <c r="Z8" s="111">
        <v>18732859366</v>
      </c>
      <c r="AA8" s="112">
        <f t="shared" si="3"/>
        <v>0.65250852645642721</v>
      </c>
    </row>
    <row r="9" spans="2:28" x14ac:dyDescent="0.25">
      <c r="B9" s="98" t="s">
        <v>162</v>
      </c>
      <c r="C9" s="108">
        <v>1</v>
      </c>
      <c r="D9" s="108">
        <v>1</v>
      </c>
      <c r="E9" s="79">
        <v>1</v>
      </c>
      <c r="F9" s="108">
        <v>1</v>
      </c>
      <c r="G9" s="108">
        <v>1</v>
      </c>
      <c r="H9" s="79">
        <v>1</v>
      </c>
      <c r="I9" s="108">
        <v>1</v>
      </c>
      <c r="J9" s="108">
        <v>1</v>
      </c>
      <c r="K9" s="79">
        <v>1</v>
      </c>
      <c r="L9" s="108" t="e">
        <f>#REF!</f>
        <v>#REF!</v>
      </c>
      <c r="M9" s="108" t="e">
        <f>#REF!</f>
        <v>#REF!</v>
      </c>
      <c r="N9" s="79" t="e">
        <f>#REF!</f>
        <v>#REF!</v>
      </c>
      <c r="O9" s="79" t="e">
        <f>#REF!</f>
        <v>#REF!</v>
      </c>
      <c r="P9" s="117">
        <v>1105400000</v>
      </c>
      <c r="Q9" s="117">
        <v>668137099</v>
      </c>
      <c r="R9" s="112">
        <f t="shared" si="0"/>
        <v>0.60443016012303241</v>
      </c>
      <c r="S9" s="111">
        <v>990497438</v>
      </c>
      <c r="T9" s="111">
        <v>955866663</v>
      </c>
      <c r="U9" s="112">
        <f t="shared" si="1"/>
        <v>0.96503698679935401</v>
      </c>
      <c r="V9" s="111">
        <v>1191200000</v>
      </c>
      <c r="W9" s="111">
        <v>1138248420</v>
      </c>
      <c r="X9" s="112">
        <f t="shared" si="2"/>
        <v>0.9555476997985225</v>
      </c>
      <c r="Y9" s="111">
        <v>1770000000.21</v>
      </c>
      <c r="Z9" s="111">
        <v>1060919997</v>
      </c>
      <c r="AA9" s="112">
        <f t="shared" si="3"/>
        <v>0.59938982874244529</v>
      </c>
    </row>
    <row r="10" spans="2:28" x14ac:dyDescent="0.25">
      <c r="B10" s="98" t="s">
        <v>163</v>
      </c>
      <c r="C10" s="108">
        <v>26</v>
      </c>
      <c r="D10" s="108">
        <v>25</v>
      </c>
      <c r="E10" s="79">
        <v>0.96153846153846156</v>
      </c>
      <c r="F10" s="108">
        <v>31</v>
      </c>
      <c r="G10" s="108">
        <v>29</v>
      </c>
      <c r="H10" s="79">
        <v>0.9049853372434018</v>
      </c>
      <c r="I10" s="108">
        <v>42</v>
      </c>
      <c r="J10" s="108">
        <v>44</v>
      </c>
      <c r="K10" s="79">
        <v>0.98856456551578509</v>
      </c>
      <c r="L10" s="108" t="e">
        <f>#REF!</f>
        <v>#REF!</v>
      </c>
      <c r="M10" s="108" t="e">
        <f>#REF!</f>
        <v>#REF!</v>
      </c>
      <c r="N10" s="79" t="e">
        <f>#REF!</f>
        <v>#REF!</v>
      </c>
      <c r="O10" s="79" t="e">
        <f>#REF!</f>
        <v>#REF!</v>
      </c>
      <c r="P10" s="117">
        <v>110058894760.79999</v>
      </c>
      <c r="Q10" s="117">
        <v>110058894760.79999</v>
      </c>
      <c r="R10" s="112">
        <f t="shared" si="0"/>
        <v>1</v>
      </c>
      <c r="S10" s="111">
        <v>95166383675.369995</v>
      </c>
      <c r="T10" s="111">
        <v>95166383675.369995</v>
      </c>
      <c r="U10" s="112">
        <f t="shared" si="1"/>
        <v>1</v>
      </c>
      <c r="V10" s="111">
        <v>42321541800.93</v>
      </c>
      <c r="W10" s="111">
        <v>42321541800.93</v>
      </c>
      <c r="X10" s="112">
        <f t="shared" si="2"/>
        <v>1</v>
      </c>
      <c r="Y10" s="111">
        <v>154566155635.95999</v>
      </c>
      <c r="Z10" s="111">
        <v>154566155635.95999</v>
      </c>
      <c r="AA10" s="112">
        <f t="shared" si="3"/>
        <v>1</v>
      </c>
    </row>
    <row r="11" spans="2:28" x14ac:dyDescent="0.25">
      <c r="B11" s="98" t="s">
        <v>164</v>
      </c>
      <c r="C11" s="108">
        <v>9</v>
      </c>
      <c r="D11" s="108">
        <v>8</v>
      </c>
      <c r="E11" s="79">
        <v>0.88746438746438749</v>
      </c>
      <c r="F11" s="108">
        <v>18</v>
      </c>
      <c r="G11" s="108">
        <v>18</v>
      </c>
      <c r="H11" s="79">
        <v>0.99287749287749294</v>
      </c>
      <c r="I11" s="108">
        <v>13</v>
      </c>
      <c r="J11" s="108">
        <v>13</v>
      </c>
      <c r="K11" s="79">
        <v>1</v>
      </c>
      <c r="L11" s="108" t="e">
        <f>#REF!</f>
        <v>#REF!</v>
      </c>
      <c r="M11" s="108" t="e">
        <f>#REF!</f>
        <v>#REF!</v>
      </c>
      <c r="N11" s="79" t="e">
        <f>#REF!</f>
        <v>#REF!</v>
      </c>
      <c r="O11" s="79" t="e">
        <f>#REF!</f>
        <v>#REF!</v>
      </c>
      <c r="P11" s="117">
        <v>860000000</v>
      </c>
      <c r="Q11" s="117">
        <v>633605559.43631101</v>
      </c>
      <c r="R11" s="112">
        <f t="shared" si="0"/>
        <v>0.73675065050733834</v>
      </c>
      <c r="S11" s="111">
        <v>964407248</v>
      </c>
      <c r="T11" s="111">
        <v>964407248</v>
      </c>
      <c r="U11" s="112">
        <f t="shared" si="1"/>
        <v>1</v>
      </c>
      <c r="V11" s="111">
        <v>1177917419.1609242</v>
      </c>
      <c r="W11" s="111">
        <v>1177917419.1609242</v>
      </c>
      <c r="X11" s="112">
        <f t="shared" si="2"/>
        <v>1</v>
      </c>
      <c r="Y11" s="111">
        <v>1177917419.1609242</v>
      </c>
      <c r="Z11" s="111">
        <v>1177917419.1609242</v>
      </c>
      <c r="AA11" s="112">
        <f t="shared" si="3"/>
        <v>1</v>
      </c>
    </row>
    <row r="12" spans="2:28" x14ac:dyDescent="0.25">
      <c r="B12" s="98" t="s">
        <v>165</v>
      </c>
      <c r="C12" s="108">
        <v>7</v>
      </c>
      <c r="D12" s="108">
        <v>6</v>
      </c>
      <c r="E12" s="79">
        <v>0.8571428571428571</v>
      </c>
      <c r="F12" s="108">
        <v>12</v>
      </c>
      <c r="G12" s="108">
        <v>12</v>
      </c>
      <c r="H12" s="79">
        <v>0.96666666666666667</v>
      </c>
      <c r="I12" s="108">
        <v>22</v>
      </c>
      <c r="J12" s="108">
        <v>26</v>
      </c>
      <c r="K12" s="79">
        <v>0.97727272727272729</v>
      </c>
      <c r="L12" s="108" t="e">
        <f>+#REF!</f>
        <v>#REF!</v>
      </c>
      <c r="M12" s="108" t="e">
        <f>+#REF!</f>
        <v>#REF!</v>
      </c>
      <c r="N12" s="79" t="e">
        <f>+#REF!</f>
        <v>#REF!</v>
      </c>
      <c r="O12" s="79" t="e">
        <f>#REF!</f>
        <v>#REF!</v>
      </c>
      <c r="P12" s="117">
        <v>7785606372.29</v>
      </c>
      <c r="Q12" s="117">
        <v>6205010438</v>
      </c>
      <c r="R12" s="112">
        <f t="shared" si="0"/>
        <v>0.79698486428551674</v>
      </c>
      <c r="S12" s="111">
        <v>20989833016.02</v>
      </c>
      <c r="T12" s="111">
        <v>19361618727</v>
      </c>
      <c r="U12" s="112">
        <f t="shared" si="1"/>
        <v>0.92242843057506441</v>
      </c>
      <c r="V12" s="111">
        <v>22616061609.559998</v>
      </c>
      <c r="W12" s="111">
        <v>19077336962.400002</v>
      </c>
      <c r="X12" s="112">
        <f t="shared" si="2"/>
        <v>0.84353046484167038</v>
      </c>
      <c r="Y12" s="111">
        <v>31929002454.369999</v>
      </c>
      <c r="Z12" s="111">
        <v>14920539007.52</v>
      </c>
      <c r="AA12" s="112">
        <f t="shared" si="3"/>
        <v>0.46730363809026187</v>
      </c>
    </row>
    <row r="13" spans="2:28" x14ac:dyDescent="0.25">
      <c r="B13" s="98" t="s">
        <v>166</v>
      </c>
      <c r="C13" s="108">
        <v>12</v>
      </c>
      <c r="D13" s="108">
        <v>10</v>
      </c>
      <c r="E13" s="79">
        <v>0.74749999999999994</v>
      </c>
      <c r="F13" s="108">
        <v>13</v>
      </c>
      <c r="G13" s="108">
        <v>13</v>
      </c>
      <c r="H13" s="79">
        <v>0.98461538461538467</v>
      </c>
      <c r="I13" s="108">
        <v>12</v>
      </c>
      <c r="J13" s="108">
        <v>12</v>
      </c>
      <c r="K13" s="79">
        <v>0.98461538461538467</v>
      </c>
      <c r="L13" s="108" t="e">
        <f>#REF!</f>
        <v>#REF!</v>
      </c>
      <c r="M13" s="108" t="e">
        <f>#REF!</f>
        <v>#REF!</v>
      </c>
      <c r="N13" s="79" t="e">
        <f>#REF!</f>
        <v>#REF!</v>
      </c>
      <c r="O13" s="79" t="e">
        <f>+#REF!</f>
        <v>#REF!</v>
      </c>
      <c r="P13" s="117">
        <v>3242281221.3369684</v>
      </c>
      <c r="Q13" s="117">
        <v>3242281221.3369684</v>
      </c>
      <c r="R13" s="112">
        <f t="shared" si="0"/>
        <v>1</v>
      </c>
      <c r="S13" s="111">
        <v>7959812588.6599989</v>
      </c>
      <c r="T13" s="111">
        <v>7959812588.6599989</v>
      </c>
      <c r="U13" s="112">
        <f t="shared" si="1"/>
        <v>1</v>
      </c>
      <c r="V13" s="111">
        <v>13611757338.000004</v>
      </c>
      <c r="W13" s="111">
        <v>13611757338.000004</v>
      </c>
      <c r="X13" s="112">
        <f t="shared" si="2"/>
        <v>1</v>
      </c>
      <c r="Y13" s="111">
        <v>16370859080.999996</v>
      </c>
      <c r="Z13" s="111">
        <v>16370859080.999996</v>
      </c>
      <c r="AA13" s="112">
        <f t="shared" si="3"/>
        <v>1</v>
      </c>
    </row>
    <row r="14" spans="2:28" x14ac:dyDescent="0.25">
      <c r="B14" s="98" t="s">
        <v>167</v>
      </c>
      <c r="C14" s="108">
        <v>2</v>
      </c>
      <c r="D14" s="108">
        <v>2</v>
      </c>
      <c r="E14" s="79">
        <v>1</v>
      </c>
      <c r="F14" s="108">
        <v>2</v>
      </c>
      <c r="G14" s="108">
        <v>2</v>
      </c>
      <c r="H14" s="79">
        <v>1</v>
      </c>
      <c r="I14" s="108">
        <v>2</v>
      </c>
      <c r="J14" s="108">
        <v>2</v>
      </c>
      <c r="K14" s="79">
        <v>1</v>
      </c>
      <c r="L14" s="108" t="e">
        <f>#REF!</f>
        <v>#REF!</v>
      </c>
      <c r="M14" s="108" t="e">
        <f>#REF!</f>
        <v>#REF!</v>
      </c>
      <c r="N14" s="79" t="e">
        <f>#REF!</f>
        <v>#REF!</v>
      </c>
      <c r="O14" s="79" t="e">
        <f>#REF!</f>
        <v>#REF!</v>
      </c>
      <c r="P14" s="117"/>
      <c r="Q14" s="117"/>
      <c r="R14" s="112"/>
      <c r="S14" s="111">
        <v>462448417</v>
      </c>
      <c r="T14" s="111">
        <v>462448417</v>
      </c>
      <c r="U14" s="112">
        <f t="shared" si="1"/>
        <v>1</v>
      </c>
      <c r="V14" s="111">
        <v>982155339</v>
      </c>
      <c r="W14" s="111">
        <v>982155339</v>
      </c>
      <c r="X14" s="112">
        <f t="shared" si="2"/>
        <v>1</v>
      </c>
      <c r="Y14" s="111">
        <v>1306802019</v>
      </c>
      <c r="Z14" s="111">
        <v>1306802019</v>
      </c>
      <c r="AA14" s="112">
        <f t="shared" si="3"/>
        <v>1</v>
      </c>
    </row>
    <row r="15" spans="2:28" x14ac:dyDescent="0.25">
      <c r="B15" s="98" t="s">
        <v>168</v>
      </c>
      <c r="C15" s="108">
        <v>145</v>
      </c>
      <c r="D15" s="108">
        <v>141</v>
      </c>
      <c r="E15" s="79">
        <v>0.95126108374384233</v>
      </c>
      <c r="F15" s="108">
        <v>156</v>
      </c>
      <c r="G15" s="108">
        <v>146</v>
      </c>
      <c r="H15" s="79">
        <v>0.83577899100192099</v>
      </c>
      <c r="I15" s="108">
        <v>158</v>
      </c>
      <c r="J15" s="108">
        <v>158</v>
      </c>
      <c r="K15" s="79">
        <v>0.9833453887884267</v>
      </c>
      <c r="L15" s="108" t="e">
        <f>+#REF!</f>
        <v>#REF!</v>
      </c>
      <c r="M15" s="108" t="e">
        <f>+#REF!</f>
        <v>#REF!</v>
      </c>
      <c r="N15" s="79" t="e">
        <f>+#REF!</f>
        <v>#REF!</v>
      </c>
      <c r="O15" s="79" t="e">
        <f>+#REF!</f>
        <v>#REF!</v>
      </c>
      <c r="P15" s="117">
        <v>96789688269.979996</v>
      </c>
      <c r="Q15" s="117">
        <v>96789688269.979996</v>
      </c>
      <c r="R15" s="112">
        <f t="shared" si="0"/>
        <v>1</v>
      </c>
      <c r="S15" s="111">
        <v>76638890289.019989</v>
      </c>
      <c r="T15" s="111">
        <v>76638890290.580002</v>
      </c>
      <c r="U15" s="112">
        <f t="shared" si="1"/>
        <v>1.0000000000203553</v>
      </c>
      <c r="V15" s="111">
        <v>85691943366.790009</v>
      </c>
      <c r="W15" s="111">
        <v>85691943366.790009</v>
      </c>
      <c r="X15" s="112">
        <f t="shared" si="2"/>
        <v>1</v>
      </c>
      <c r="Y15" s="111">
        <v>102699591700</v>
      </c>
      <c r="Z15" s="111">
        <v>102699591700</v>
      </c>
      <c r="AA15" s="112">
        <f t="shared" si="3"/>
        <v>1</v>
      </c>
    </row>
    <row r="16" spans="2:28" x14ac:dyDescent="0.25">
      <c r="B16" s="98" t="s">
        <v>169</v>
      </c>
      <c r="C16" s="108">
        <v>21</v>
      </c>
      <c r="D16" s="108">
        <v>17</v>
      </c>
      <c r="E16" s="79">
        <v>0.80952380952380953</v>
      </c>
      <c r="F16" s="108">
        <v>22</v>
      </c>
      <c r="G16" s="108">
        <v>22</v>
      </c>
      <c r="H16" s="79">
        <v>0.97727272727272729</v>
      </c>
      <c r="I16" s="108">
        <v>19</v>
      </c>
      <c r="J16" s="108">
        <v>19</v>
      </c>
      <c r="K16" s="79">
        <v>1</v>
      </c>
      <c r="L16" s="108" t="e">
        <f>+#REF!</f>
        <v>#REF!</v>
      </c>
      <c r="M16" s="108" t="e">
        <f>+#REF!</f>
        <v>#REF!</v>
      </c>
      <c r="N16" s="79" t="e">
        <f>+#REF!</f>
        <v>#REF!</v>
      </c>
      <c r="O16" s="79" t="e">
        <f>+#REF!</f>
        <v>#REF!</v>
      </c>
      <c r="P16" s="117">
        <v>2140888901.4400001</v>
      </c>
      <c r="Q16" s="117">
        <v>1892238295</v>
      </c>
      <c r="R16" s="112">
        <f t="shared" si="0"/>
        <v>0.8838563709341698</v>
      </c>
      <c r="S16" s="111">
        <v>2866655120.54</v>
      </c>
      <c r="T16" s="111">
        <v>2838242709</v>
      </c>
      <c r="U16" s="112">
        <f t="shared" si="1"/>
        <v>0.99008865372872346</v>
      </c>
      <c r="V16" s="111">
        <v>2186183024.71</v>
      </c>
      <c r="W16" s="111">
        <v>2028743951</v>
      </c>
      <c r="X16" s="112">
        <f t="shared" si="2"/>
        <v>0.92798449538282157</v>
      </c>
      <c r="Y16" s="111">
        <v>3311285082.6999998</v>
      </c>
      <c r="Z16" s="111">
        <v>1792049042</v>
      </c>
      <c r="AA16" s="112">
        <f t="shared" si="3"/>
        <v>0.54119442972840481</v>
      </c>
    </row>
    <row r="17" spans="2:27" x14ac:dyDescent="0.25">
      <c r="B17" s="62" t="s">
        <v>170</v>
      </c>
      <c r="C17" s="109">
        <f>SUM(C2:C16)</f>
        <v>392</v>
      </c>
      <c r="D17" s="109">
        <f>SUM(D2:D16)</f>
        <v>364</v>
      </c>
      <c r="E17" s="80">
        <v>0.89197964929728868</v>
      </c>
      <c r="F17" s="109">
        <f>SUM(F2:F16)</f>
        <v>445</v>
      </c>
      <c r="G17" s="109">
        <f>SUM(G2:G16)</f>
        <v>418</v>
      </c>
      <c r="H17" s="80">
        <v>0.92220380841312044</v>
      </c>
      <c r="I17" s="109">
        <f>SUM(I2:I16)</f>
        <v>447</v>
      </c>
      <c r="J17" s="109">
        <f>SUM(J2:J16)</f>
        <v>446</v>
      </c>
      <c r="K17" s="80">
        <v>0.92277178833811935</v>
      </c>
      <c r="L17" s="109" t="e">
        <f>SUM(L2:L16)</f>
        <v>#REF!</v>
      </c>
      <c r="M17" s="109" t="e">
        <f>SUM(M2:M16)</f>
        <v>#REF!</v>
      </c>
      <c r="N17" s="80" t="e">
        <f>AVERAGE(N2:N16)</f>
        <v>#REF!</v>
      </c>
      <c r="O17" s="80" t="e">
        <f>AVERAGE(O2:O16)</f>
        <v>#REF!</v>
      </c>
      <c r="P17" s="106">
        <v>489996743747.65997</v>
      </c>
      <c r="Q17" s="106">
        <v>399616820543.22998</v>
      </c>
      <c r="R17" s="113">
        <f t="shared" si="0"/>
        <v>0.81554995138707675</v>
      </c>
      <c r="S17" s="78">
        <f>SUM(S2:S16)</f>
        <v>443267825992.52155</v>
      </c>
      <c r="T17" s="78">
        <f>SUM(T2:T16)</f>
        <v>428004040332.97156</v>
      </c>
      <c r="U17" s="113">
        <f t="shared" si="1"/>
        <v>0.96556532018679042</v>
      </c>
      <c r="V17" s="78">
        <f>SUM(V2:V16)</f>
        <v>416528399077.18597</v>
      </c>
      <c r="W17" s="78">
        <f t="shared" ref="W17:Z17" si="4">SUM(W2:W16)</f>
        <v>396746787052.776</v>
      </c>
      <c r="X17" s="113">
        <f t="shared" si="2"/>
        <v>0.95250837141420386</v>
      </c>
      <c r="Y17" s="78">
        <f t="shared" si="4"/>
        <v>570992058533.46692</v>
      </c>
      <c r="Z17" s="78">
        <f t="shared" si="4"/>
        <v>449615854025.96698</v>
      </c>
      <c r="AA17" s="113">
        <f t="shared" si="3"/>
        <v>0.78742925984077261</v>
      </c>
    </row>
  </sheetData>
  <sheetProtection formatCells="0" formatColumns="0" formatRow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rgb="FFFF3399"/>
  </sheetPr>
  <dimension ref="A1:Y57"/>
  <sheetViews>
    <sheetView tabSelected="1" zoomScale="70" zoomScaleNormal="70" zoomScaleSheetLayoutView="50" workbookViewId="0">
      <selection activeCell="F5" sqref="F5"/>
    </sheetView>
  </sheetViews>
  <sheetFormatPr baseColWidth="10" defaultColWidth="11.42578125" defaultRowHeight="15" x14ac:dyDescent="0.2"/>
  <cols>
    <col min="1" max="1" width="2.85546875" style="1" customWidth="1"/>
    <col min="2" max="2" width="21.7109375" style="1" customWidth="1"/>
    <col min="3" max="3" width="20.140625" style="1" customWidth="1"/>
    <col min="4" max="4" width="23" style="1" customWidth="1"/>
    <col min="5" max="5" width="39.7109375" style="1" customWidth="1"/>
    <col min="6" max="6" width="28" style="1" customWidth="1"/>
    <col min="7" max="8" width="23.5703125" style="69" customWidth="1"/>
    <col min="9" max="9" width="19.5703125" style="1" customWidth="1"/>
    <col min="10" max="11" width="17.7109375" style="1" customWidth="1"/>
    <col min="12" max="12" width="17.7109375" style="65" customWidth="1"/>
    <col min="13" max="13" width="17.7109375" style="2" customWidth="1"/>
    <col min="14" max="14" width="14.28515625" style="42" customWidth="1"/>
    <col min="15" max="15" width="14.28515625" style="1" customWidth="1"/>
    <col min="16" max="16" width="14.28515625" style="65" customWidth="1"/>
    <col min="17" max="17" width="14.28515625" style="1" customWidth="1"/>
    <col min="18" max="19" width="16.85546875" style="1" customWidth="1"/>
    <col min="20" max="21" width="16.85546875" style="69" customWidth="1"/>
    <col min="22" max="22" width="16.85546875" style="1" customWidth="1"/>
    <col min="23" max="23" width="11.42578125" style="1" customWidth="1"/>
    <col min="24" max="16384" width="11.42578125" style="1"/>
  </cols>
  <sheetData>
    <row r="1" spans="1:25" ht="42" customHeight="1" x14ac:dyDescent="0.2">
      <c r="A1" s="69"/>
      <c r="B1" s="124" t="s">
        <v>279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02"/>
      <c r="U1" s="104"/>
      <c r="V1" s="69"/>
      <c r="W1" s="69"/>
      <c r="X1" s="69"/>
      <c r="Y1" s="69"/>
    </row>
    <row r="2" spans="1:25" ht="16.5" thickBot="1" x14ac:dyDescent="0.25">
      <c r="A2" s="69"/>
      <c r="B2" s="69"/>
      <c r="C2" s="69"/>
      <c r="D2" s="2"/>
      <c r="E2" s="102"/>
      <c r="F2" s="102"/>
      <c r="G2" s="114"/>
      <c r="H2" s="114"/>
      <c r="I2" s="102"/>
      <c r="J2" s="102"/>
      <c r="K2" s="102"/>
      <c r="L2" s="100"/>
      <c r="M2" s="102"/>
      <c r="N2" s="102"/>
      <c r="O2" s="102"/>
      <c r="P2" s="100"/>
      <c r="Q2" s="102"/>
      <c r="R2" s="102"/>
      <c r="S2" s="102"/>
      <c r="T2" s="102"/>
      <c r="U2" s="104"/>
      <c r="V2" s="69"/>
      <c r="W2" s="69"/>
      <c r="X2" s="69"/>
      <c r="Y2" s="69"/>
    </row>
    <row r="3" spans="1:25" ht="75" customHeight="1" thickBot="1" x14ac:dyDescent="0.25">
      <c r="A3" s="69"/>
      <c r="B3" s="60" t="s">
        <v>1</v>
      </c>
      <c r="C3" s="34" t="s">
        <v>2</v>
      </c>
      <c r="D3" s="4" t="s">
        <v>3</v>
      </c>
      <c r="E3" s="5" t="s">
        <v>4</v>
      </c>
      <c r="F3" s="5" t="s">
        <v>5</v>
      </c>
      <c r="G3" s="6" t="s">
        <v>275</v>
      </c>
      <c r="H3" s="6" t="s">
        <v>276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52" t="s">
        <v>15</v>
      </c>
      <c r="S3" s="52" t="s">
        <v>151</v>
      </c>
      <c r="T3" s="52" t="s">
        <v>152</v>
      </c>
      <c r="U3" s="52" t="s">
        <v>264</v>
      </c>
      <c r="V3" s="53" t="s">
        <v>16</v>
      </c>
      <c r="W3" s="69"/>
      <c r="X3" s="69"/>
      <c r="Y3" s="69"/>
    </row>
    <row r="4" spans="1:25" ht="83.25" customHeight="1" x14ac:dyDescent="0.2">
      <c r="A4" s="2"/>
      <c r="B4" s="141" t="s">
        <v>181</v>
      </c>
      <c r="C4" s="138" t="s">
        <v>182</v>
      </c>
      <c r="D4" s="125" t="s">
        <v>183</v>
      </c>
      <c r="E4" s="30" t="s">
        <v>184</v>
      </c>
      <c r="F4" s="30" t="s">
        <v>185</v>
      </c>
      <c r="G4" s="30">
        <v>0</v>
      </c>
      <c r="H4" s="30">
        <v>1</v>
      </c>
      <c r="I4" s="9">
        <v>1</v>
      </c>
      <c r="J4" s="9">
        <v>0</v>
      </c>
      <c r="K4" s="9">
        <v>0</v>
      </c>
      <c r="L4" s="12">
        <v>0</v>
      </c>
      <c r="M4" s="12">
        <v>1</v>
      </c>
      <c r="N4" s="10">
        <v>0</v>
      </c>
      <c r="O4" s="9">
        <v>0</v>
      </c>
      <c r="P4" s="9">
        <v>0</v>
      </c>
      <c r="Q4" s="66">
        <v>0</v>
      </c>
      <c r="R4" s="81" t="s">
        <v>171</v>
      </c>
      <c r="S4" s="81" t="s">
        <v>171</v>
      </c>
      <c r="T4" s="81" t="s">
        <v>171</v>
      </c>
      <c r="U4" s="81">
        <f t="shared" ref="U4:U38" si="0">IF(M4=0,"-",IF((Q4/M4)&lt;=1,(Q4/M4),1))</f>
        <v>0</v>
      </c>
      <c r="V4" s="81">
        <f>IF(((N4+O4+P4+Q4)/(I4))&lt;=1,((N4+O4+P4+Q4)/(I4)),1)</f>
        <v>0</v>
      </c>
      <c r="W4" s="2"/>
      <c r="X4" s="69"/>
      <c r="Y4" s="70"/>
    </row>
    <row r="5" spans="1:25" s="14" customFormat="1" ht="63" customHeight="1" x14ac:dyDescent="0.2">
      <c r="A5" s="2"/>
      <c r="B5" s="141"/>
      <c r="C5" s="139"/>
      <c r="D5" s="126"/>
      <c r="E5" s="75" t="s">
        <v>186</v>
      </c>
      <c r="F5" s="75" t="s">
        <v>187</v>
      </c>
      <c r="G5" s="75">
        <v>0</v>
      </c>
      <c r="H5" s="75">
        <v>1</v>
      </c>
      <c r="I5" s="12">
        <v>1</v>
      </c>
      <c r="J5" s="12">
        <v>0</v>
      </c>
      <c r="K5" s="12">
        <v>0</v>
      </c>
      <c r="L5" s="12">
        <v>1</v>
      </c>
      <c r="M5" s="12">
        <v>1</v>
      </c>
      <c r="N5" s="84">
        <v>0</v>
      </c>
      <c r="O5" s="12">
        <v>0</v>
      </c>
      <c r="P5" s="12">
        <v>0</v>
      </c>
      <c r="Q5" s="66">
        <v>0</v>
      </c>
      <c r="R5" s="81" t="s">
        <v>171</v>
      </c>
      <c r="S5" s="81" t="s">
        <v>171</v>
      </c>
      <c r="T5" s="81">
        <v>0</v>
      </c>
      <c r="U5" s="81">
        <f t="shared" si="0"/>
        <v>0</v>
      </c>
      <c r="V5" s="81">
        <f t="shared" ref="V5:V38" si="1">IF(((N5+O5+P5+Q5)/(I5))&lt;=1,((N5+O5+P5+Q5)/(I5)),1)</f>
        <v>0</v>
      </c>
      <c r="W5" s="2"/>
      <c r="Y5" s="15"/>
    </row>
    <row r="6" spans="1:25" s="14" customFormat="1" ht="72.75" customHeight="1" x14ac:dyDescent="0.2">
      <c r="A6" s="2"/>
      <c r="B6" s="141"/>
      <c r="C6" s="139"/>
      <c r="D6" s="126"/>
      <c r="E6" s="75" t="s">
        <v>188</v>
      </c>
      <c r="F6" s="75" t="s">
        <v>189</v>
      </c>
      <c r="G6" s="75">
        <v>0</v>
      </c>
      <c r="H6" s="75">
        <v>1</v>
      </c>
      <c r="I6" s="12">
        <v>1</v>
      </c>
      <c r="J6" s="12">
        <v>0</v>
      </c>
      <c r="K6" s="12">
        <v>0</v>
      </c>
      <c r="L6" s="12">
        <v>0</v>
      </c>
      <c r="M6" s="12">
        <v>1</v>
      </c>
      <c r="N6" s="84">
        <v>0</v>
      </c>
      <c r="O6" s="12">
        <v>0</v>
      </c>
      <c r="P6" s="12">
        <v>0</v>
      </c>
      <c r="Q6" s="66">
        <v>0</v>
      </c>
      <c r="R6" s="81" t="s">
        <v>171</v>
      </c>
      <c r="S6" s="81" t="s">
        <v>171</v>
      </c>
      <c r="T6" s="81" t="s">
        <v>171</v>
      </c>
      <c r="U6" s="81">
        <f t="shared" si="0"/>
        <v>0</v>
      </c>
      <c r="V6" s="81">
        <f t="shared" si="1"/>
        <v>0</v>
      </c>
      <c r="W6" s="2"/>
      <c r="Y6" s="15"/>
    </row>
    <row r="7" spans="1:25" s="14" customFormat="1" ht="61.5" customHeight="1" x14ac:dyDescent="0.2">
      <c r="A7" s="2"/>
      <c r="B7" s="141"/>
      <c r="C7" s="139"/>
      <c r="D7" s="126"/>
      <c r="E7" s="75" t="s">
        <v>190</v>
      </c>
      <c r="F7" s="75" t="s">
        <v>191</v>
      </c>
      <c r="G7" s="75">
        <v>0</v>
      </c>
      <c r="H7" s="75">
        <v>20</v>
      </c>
      <c r="I7" s="12">
        <v>20</v>
      </c>
      <c r="J7" s="12">
        <v>10</v>
      </c>
      <c r="K7" s="12">
        <v>7</v>
      </c>
      <c r="L7" s="12">
        <v>0</v>
      </c>
      <c r="M7" s="12">
        <v>3</v>
      </c>
      <c r="N7" s="84">
        <v>10</v>
      </c>
      <c r="O7" s="12">
        <v>7</v>
      </c>
      <c r="P7" s="12">
        <v>0</v>
      </c>
      <c r="Q7" s="66">
        <v>1</v>
      </c>
      <c r="R7" s="81">
        <v>1</v>
      </c>
      <c r="S7" s="81">
        <v>1</v>
      </c>
      <c r="T7" s="81" t="s">
        <v>171</v>
      </c>
      <c r="U7" s="81">
        <f t="shared" si="0"/>
        <v>0.33333333333333331</v>
      </c>
      <c r="V7" s="81">
        <f t="shared" si="1"/>
        <v>0.9</v>
      </c>
      <c r="W7" s="2"/>
      <c r="Y7" s="15"/>
    </row>
    <row r="8" spans="1:25" s="14" customFormat="1" ht="59.25" customHeight="1" x14ac:dyDescent="0.2">
      <c r="A8" s="2"/>
      <c r="B8" s="141"/>
      <c r="C8" s="139"/>
      <c r="D8" s="126"/>
      <c r="E8" s="75" t="s">
        <v>192</v>
      </c>
      <c r="F8" s="75" t="s">
        <v>193</v>
      </c>
      <c r="G8" s="75">
        <v>0</v>
      </c>
      <c r="H8" s="75">
        <v>20</v>
      </c>
      <c r="I8" s="12">
        <v>20</v>
      </c>
      <c r="J8" s="12">
        <v>10</v>
      </c>
      <c r="K8" s="12">
        <v>7</v>
      </c>
      <c r="L8" s="12">
        <v>0</v>
      </c>
      <c r="M8" s="12">
        <v>3</v>
      </c>
      <c r="N8" s="84">
        <v>10</v>
      </c>
      <c r="O8" s="12">
        <v>7</v>
      </c>
      <c r="P8" s="12">
        <v>0</v>
      </c>
      <c r="Q8" s="66">
        <v>1</v>
      </c>
      <c r="R8" s="81">
        <v>1</v>
      </c>
      <c r="S8" s="81">
        <v>1</v>
      </c>
      <c r="T8" s="81" t="s">
        <v>171</v>
      </c>
      <c r="U8" s="81">
        <f t="shared" si="0"/>
        <v>0.33333333333333331</v>
      </c>
      <c r="V8" s="81">
        <f t="shared" si="1"/>
        <v>0.9</v>
      </c>
      <c r="W8" s="2"/>
      <c r="Y8" s="15"/>
    </row>
    <row r="9" spans="1:25" s="14" customFormat="1" ht="94.5" customHeight="1" x14ac:dyDescent="0.2">
      <c r="A9" s="2"/>
      <c r="B9" s="141"/>
      <c r="C9" s="139"/>
      <c r="D9" s="126"/>
      <c r="E9" s="75" t="s">
        <v>194</v>
      </c>
      <c r="F9" s="75" t="s">
        <v>195</v>
      </c>
      <c r="G9" s="75">
        <v>0</v>
      </c>
      <c r="H9" s="75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84">
        <v>1</v>
      </c>
      <c r="O9" s="12">
        <v>0</v>
      </c>
      <c r="P9" s="85">
        <v>0.5</v>
      </c>
      <c r="Q9" s="66">
        <v>0.5</v>
      </c>
      <c r="R9" s="81">
        <v>1</v>
      </c>
      <c r="S9" s="81">
        <v>0</v>
      </c>
      <c r="T9" s="81">
        <v>0.5</v>
      </c>
      <c r="U9" s="81">
        <f t="shared" si="0"/>
        <v>0.5</v>
      </c>
      <c r="V9" s="81">
        <f t="shared" si="1"/>
        <v>1</v>
      </c>
      <c r="W9" s="2"/>
      <c r="Y9" s="15"/>
    </row>
    <row r="10" spans="1:25" s="14" customFormat="1" ht="60.75" customHeight="1" x14ac:dyDescent="0.2">
      <c r="A10" s="2"/>
      <c r="B10" s="141"/>
      <c r="C10" s="139"/>
      <c r="D10" s="127"/>
      <c r="E10" s="75" t="s">
        <v>196</v>
      </c>
      <c r="F10" s="75" t="s">
        <v>197</v>
      </c>
      <c r="G10" s="75">
        <v>0</v>
      </c>
      <c r="H10" s="75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84">
        <v>1</v>
      </c>
      <c r="O10" s="12">
        <v>0</v>
      </c>
      <c r="P10" s="12">
        <v>1</v>
      </c>
      <c r="Q10" s="66">
        <v>1</v>
      </c>
      <c r="R10" s="81">
        <v>1</v>
      </c>
      <c r="S10" s="81">
        <v>0</v>
      </c>
      <c r="T10" s="81">
        <v>1</v>
      </c>
      <c r="U10" s="81">
        <f t="shared" si="0"/>
        <v>1</v>
      </c>
      <c r="V10" s="81">
        <f t="shared" si="1"/>
        <v>1</v>
      </c>
      <c r="W10" s="2"/>
      <c r="Y10" s="15"/>
    </row>
    <row r="11" spans="1:25" s="14" customFormat="1" ht="85.5" customHeight="1" x14ac:dyDescent="0.2">
      <c r="A11" s="2"/>
      <c r="B11" s="141"/>
      <c r="C11" s="139"/>
      <c r="D11" s="128" t="s">
        <v>198</v>
      </c>
      <c r="E11" s="75" t="s">
        <v>199</v>
      </c>
      <c r="F11" s="75" t="s">
        <v>200</v>
      </c>
      <c r="G11" s="75">
        <v>0</v>
      </c>
      <c r="H11" s="75">
        <v>1</v>
      </c>
      <c r="I11" s="66">
        <v>1</v>
      </c>
      <c r="J11" s="66">
        <v>0</v>
      </c>
      <c r="K11" s="86">
        <v>1</v>
      </c>
      <c r="L11" s="12">
        <v>0</v>
      </c>
      <c r="M11" s="12"/>
      <c r="N11" s="66">
        <v>0</v>
      </c>
      <c r="O11" s="12">
        <v>1</v>
      </c>
      <c r="P11" s="12">
        <v>0</v>
      </c>
      <c r="Q11" s="66"/>
      <c r="R11" s="81" t="s">
        <v>171</v>
      </c>
      <c r="S11" s="81">
        <v>1</v>
      </c>
      <c r="T11" s="81" t="s">
        <v>171</v>
      </c>
      <c r="U11" s="81" t="str">
        <f t="shared" si="0"/>
        <v>-</v>
      </c>
      <c r="V11" s="81">
        <f t="shared" si="1"/>
        <v>1</v>
      </c>
      <c r="W11" s="2"/>
      <c r="Y11" s="15"/>
    </row>
    <row r="12" spans="1:25" ht="57" customHeight="1" x14ac:dyDescent="0.2">
      <c r="A12" s="2"/>
      <c r="B12" s="141"/>
      <c r="C12" s="139"/>
      <c r="D12" s="126"/>
      <c r="E12" s="75" t="s">
        <v>201</v>
      </c>
      <c r="F12" s="75" t="s">
        <v>202</v>
      </c>
      <c r="G12" s="75">
        <v>1</v>
      </c>
      <c r="H12" s="75">
        <v>1</v>
      </c>
      <c r="I12" s="12">
        <v>4</v>
      </c>
      <c r="J12" s="12">
        <v>1</v>
      </c>
      <c r="K12" s="12">
        <v>0</v>
      </c>
      <c r="L12" s="12">
        <v>2</v>
      </c>
      <c r="M12" s="12"/>
      <c r="N12" s="12">
        <v>1</v>
      </c>
      <c r="O12" s="12">
        <v>0</v>
      </c>
      <c r="P12" s="12">
        <v>9</v>
      </c>
      <c r="Q12" s="66"/>
      <c r="R12" s="81">
        <v>1</v>
      </c>
      <c r="S12" s="81" t="s">
        <v>171</v>
      </c>
      <c r="T12" s="81">
        <v>1</v>
      </c>
      <c r="U12" s="81" t="str">
        <f t="shared" si="0"/>
        <v>-</v>
      </c>
      <c r="V12" s="81">
        <f t="shared" si="1"/>
        <v>1</v>
      </c>
      <c r="W12" s="2"/>
      <c r="X12" s="69"/>
      <c r="Y12" s="70"/>
    </row>
    <row r="13" spans="1:25" ht="52.5" customHeight="1" x14ac:dyDescent="0.2">
      <c r="A13" s="69"/>
      <c r="B13" s="141"/>
      <c r="C13" s="139"/>
      <c r="D13" s="126"/>
      <c r="E13" s="75" t="s">
        <v>203</v>
      </c>
      <c r="F13" s="75" t="s">
        <v>204</v>
      </c>
      <c r="G13" s="75">
        <v>44</v>
      </c>
      <c r="H13" s="75">
        <v>44</v>
      </c>
      <c r="I13" s="66">
        <v>176</v>
      </c>
      <c r="J13" s="66">
        <v>44</v>
      </c>
      <c r="K13" s="66">
        <v>44</v>
      </c>
      <c r="L13" s="12">
        <v>44</v>
      </c>
      <c r="M13" s="12">
        <v>44</v>
      </c>
      <c r="N13" s="66">
        <v>40</v>
      </c>
      <c r="O13" s="66">
        <v>38</v>
      </c>
      <c r="P13" s="66">
        <v>30</v>
      </c>
      <c r="Q13" s="66">
        <v>0</v>
      </c>
      <c r="R13" s="81">
        <v>0.90909090909090906</v>
      </c>
      <c r="S13" s="81">
        <v>0.86363636363636365</v>
      </c>
      <c r="T13" s="81">
        <v>0.68181818181818177</v>
      </c>
      <c r="U13" s="81">
        <f t="shared" si="0"/>
        <v>0</v>
      </c>
      <c r="V13" s="81">
        <f t="shared" si="1"/>
        <v>0.61363636363636365</v>
      </c>
      <c r="W13" s="2"/>
      <c r="X13" s="69"/>
      <c r="Y13" s="70"/>
    </row>
    <row r="14" spans="1:25" ht="45.75" customHeight="1" x14ac:dyDescent="0.2">
      <c r="A14" s="69"/>
      <c r="B14" s="141"/>
      <c r="C14" s="139"/>
      <c r="D14" s="126"/>
      <c r="E14" s="75" t="s">
        <v>205</v>
      </c>
      <c r="F14" s="75" t="s">
        <v>206</v>
      </c>
      <c r="G14" s="75">
        <v>32105</v>
      </c>
      <c r="H14" s="75">
        <v>42105</v>
      </c>
      <c r="I14" s="12">
        <v>10000</v>
      </c>
      <c r="J14" s="66">
        <v>13290</v>
      </c>
      <c r="K14" s="66">
        <v>2000</v>
      </c>
      <c r="L14" s="12">
        <v>2000</v>
      </c>
      <c r="M14" s="12">
        <v>2000</v>
      </c>
      <c r="N14" s="66">
        <v>13290.35</v>
      </c>
      <c r="O14" s="66">
        <v>2000</v>
      </c>
      <c r="P14" s="83">
        <v>2064.48</v>
      </c>
      <c r="Q14" s="66">
        <v>1642.43</v>
      </c>
      <c r="R14" s="81">
        <v>1</v>
      </c>
      <c r="S14" s="81">
        <v>1</v>
      </c>
      <c r="T14" s="81">
        <v>1</v>
      </c>
      <c r="U14" s="81">
        <f t="shared" si="0"/>
        <v>0.82121500000000003</v>
      </c>
      <c r="V14" s="81">
        <f t="shared" si="1"/>
        <v>1</v>
      </c>
      <c r="W14" s="69"/>
      <c r="X14" s="69"/>
      <c r="Y14" s="70"/>
    </row>
    <row r="15" spans="1:25" ht="57" customHeight="1" x14ac:dyDescent="0.2">
      <c r="A15" s="69"/>
      <c r="B15" s="141"/>
      <c r="C15" s="139"/>
      <c r="D15" s="126"/>
      <c r="E15" s="75" t="s">
        <v>207</v>
      </c>
      <c r="F15" s="75" t="s">
        <v>208</v>
      </c>
      <c r="G15" s="75">
        <v>55572</v>
      </c>
      <c r="H15" s="75">
        <v>75572</v>
      </c>
      <c r="I15" s="12">
        <v>20000</v>
      </c>
      <c r="J15" s="12">
        <v>15394</v>
      </c>
      <c r="K15" s="12">
        <v>4500</v>
      </c>
      <c r="L15" s="12">
        <v>3000</v>
      </c>
      <c r="M15" s="12">
        <v>3000</v>
      </c>
      <c r="N15" s="66">
        <v>15394</v>
      </c>
      <c r="O15" s="66">
        <v>4500</v>
      </c>
      <c r="P15" s="66">
        <v>5455</v>
      </c>
      <c r="Q15" s="66">
        <v>7511.31</v>
      </c>
      <c r="R15" s="81">
        <v>1</v>
      </c>
      <c r="S15" s="81">
        <v>1</v>
      </c>
      <c r="T15" s="81">
        <v>1</v>
      </c>
      <c r="U15" s="81">
        <f t="shared" si="0"/>
        <v>1</v>
      </c>
      <c r="V15" s="81">
        <f t="shared" si="1"/>
        <v>1</v>
      </c>
      <c r="W15" s="69"/>
      <c r="X15" s="69"/>
      <c r="Y15" s="70"/>
    </row>
    <row r="16" spans="1:25" ht="62.25" customHeight="1" x14ac:dyDescent="0.2">
      <c r="A16" s="69"/>
      <c r="B16" s="141"/>
      <c r="C16" s="139"/>
      <c r="D16" s="126"/>
      <c r="E16" s="75" t="s">
        <v>209</v>
      </c>
      <c r="F16" s="75" t="s">
        <v>210</v>
      </c>
      <c r="G16" s="75">
        <v>2592</v>
      </c>
      <c r="H16" s="75">
        <v>2792</v>
      </c>
      <c r="I16" s="66">
        <v>200</v>
      </c>
      <c r="J16" s="66">
        <v>0</v>
      </c>
      <c r="K16" s="66">
        <v>40</v>
      </c>
      <c r="L16" s="12">
        <v>30</v>
      </c>
      <c r="M16" s="12">
        <v>147</v>
      </c>
      <c r="N16" s="66">
        <v>0</v>
      </c>
      <c r="O16" s="66">
        <v>40</v>
      </c>
      <c r="P16" s="66">
        <v>13</v>
      </c>
      <c r="Q16" s="66">
        <v>98</v>
      </c>
      <c r="R16" s="81" t="s">
        <v>171</v>
      </c>
      <c r="S16" s="81">
        <v>1</v>
      </c>
      <c r="T16" s="81">
        <v>0.43333333333333335</v>
      </c>
      <c r="U16" s="81">
        <f t="shared" si="0"/>
        <v>0.66666666666666663</v>
      </c>
      <c r="V16" s="81">
        <f t="shared" si="1"/>
        <v>0.755</v>
      </c>
      <c r="W16" s="69"/>
      <c r="X16" s="69"/>
      <c r="Y16" s="70"/>
    </row>
    <row r="17" spans="2:25" ht="66.75" customHeight="1" x14ac:dyDescent="0.2">
      <c r="B17" s="141"/>
      <c r="C17" s="139"/>
      <c r="D17" s="127"/>
      <c r="E17" s="75" t="s">
        <v>211</v>
      </c>
      <c r="F17" s="75" t="s">
        <v>212</v>
      </c>
      <c r="G17" s="75">
        <v>609</v>
      </c>
      <c r="H17" s="75">
        <v>709</v>
      </c>
      <c r="I17" s="66">
        <v>100</v>
      </c>
      <c r="J17" s="66">
        <v>0</v>
      </c>
      <c r="K17" s="66">
        <v>100</v>
      </c>
      <c r="L17" s="12">
        <v>20</v>
      </c>
      <c r="M17" s="12"/>
      <c r="N17" s="66">
        <v>0</v>
      </c>
      <c r="O17" s="66">
        <v>124</v>
      </c>
      <c r="P17" s="66">
        <v>23</v>
      </c>
      <c r="Q17" s="66"/>
      <c r="R17" s="81" t="s">
        <v>171</v>
      </c>
      <c r="S17" s="81">
        <v>1</v>
      </c>
      <c r="T17" s="81">
        <v>1</v>
      </c>
      <c r="U17" s="81" t="str">
        <f t="shared" si="0"/>
        <v>-</v>
      </c>
      <c r="V17" s="81">
        <f t="shared" si="1"/>
        <v>1</v>
      </c>
      <c r="W17" s="69"/>
      <c r="X17" s="69"/>
      <c r="Y17" s="70"/>
    </row>
    <row r="18" spans="2:25" ht="69" customHeight="1" x14ac:dyDescent="0.2">
      <c r="B18" s="141"/>
      <c r="C18" s="139"/>
      <c r="D18" s="128" t="s">
        <v>213</v>
      </c>
      <c r="E18" s="75" t="s">
        <v>214</v>
      </c>
      <c r="F18" s="75" t="s">
        <v>215</v>
      </c>
      <c r="G18" s="75">
        <v>0</v>
      </c>
      <c r="H18" s="75">
        <v>35</v>
      </c>
      <c r="I18" s="66">
        <v>35</v>
      </c>
      <c r="J18" s="66">
        <v>0</v>
      </c>
      <c r="K18" s="66">
        <v>0</v>
      </c>
      <c r="L18" s="12">
        <v>0</v>
      </c>
      <c r="M18" s="12">
        <v>35</v>
      </c>
      <c r="N18" s="66">
        <v>0</v>
      </c>
      <c r="O18" s="66">
        <v>0</v>
      </c>
      <c r="P18" s="66">
        <v>0</v>
      </c>
      <c r="Q18" s="66">
        <v>0</v>
      </c>
      <c r="R18" s="81" t="s">
        <v>171</v>
      </c>
      <c r="S18" s="81" t="s">
        <v>171</v>
      </c>
      <c r="T18" s="81" t="s">
        <v>171</v>
      </c>
      <c r="U18" s="81">
        <f t="shared" si="0"/>
        <v>0</v>
      </c>
      <c r="V18" s="81">
        <f t="shared" si="1"/>
        <v>0</v>
      </c>
      <c r="W18" s="69"/>
      <c r="X18" s="69"/>
      <c r="Y18" s="70"/>
    </row>
    <row r="19" spans="2:25" ht="90.75" customHeight="1" x14ac:dyDescent="0.2">
      <c r="B19" s="141"/>
      <c r="C19" s="139"/>
      <c r="D19" s="127"/>
      <c r="E19" s="75" t="s">
        <v>216</v>
      </c>
      <c r="F19" s="75" t="s">
        <v>217</v>
      </c>
      <c r="G19" s="75">
        <v>0</v>
      </c>
      <c r="H19" s="75">
        <v>1</v>
      </c>
      <c r="I19" s="21">
        <v>1</v>
      </c>
      <c r="J19" s="83">
        <v>0.5</v>
      </c>
      <c r="K19" s="83">
        <v>0</v>
      </c>
      <c r="L19" s="87">
        <v>0.5</v>
      </c>
      <c r="M19" s="87">
        <v>0.5</v>
      </c>
      <c r="N19" s="87">
        <v>0.5</v>
      </c>
      <c r="O19" s="66">
        <v>0</v>
      </c>
      <c r="P19" s="66">
        <v>0</v>
      </c>
      <c r="Q19" s="66">
        <v>0</v>
      </c>
      <c r="R19" s="81">
        <v>1</v>
      </c>
      <c r="S19" s="81" t="s">
        <v>171</v>
      </c>
      <c r="T19" s="81">
        <v>0</v>
      </c>
      <c r="U19" s="81">
        <f t="shared" si="0"/>
        <v>0</v>
      </c>
      <c r="V19" s="81">
        <f t="shared" si="1"/>
        <v>0.5</v>
      </c>
      <c r="W19" s="69"/>
      <c r="X19" s="69"/>
      <c r="Y19" s="70"/>
    </row>
    <row r="20" spans="2:25" ht="77.25" customHeight="1" x14ac:dyDescent="0.2">
      <c r="B20" s="141"/>
      <c r="C20" s="139"/>
      <c r="D20" s="128" t="s">
        <v>218</v>
      </c>
      <c r="E20" s="75" t="s">
        <v>219</v>
      </c>
      <c r="F20" s="75" t="s">
        <v>220</v>
      </c>
      <c r="G20" s="75">
        <v>0</v>
      </c>
      <c r="H20" s="75">
        <v>1</v>
      </c>
      <c r="I20" s="66">
        <v>1</v>
      </c>
      <c r="J20" s="66">
        <v>0</v>
      </c>
      <c r="K20" s="66">
        <v>0</v>
      </c>
      <c r="L20" s="12">
        <v>1</v>
      </c>
      <c r="M20" s="12">
        <v>1</v>
      </c>
      <c r="N20" s="66">
        <v>0</v>
      </c>
      <c r="O20" s="66">
        <v>0</v>
      </c>
      <c r="P20" s="66">
        <v>0</v>
      </c>
      <c r="Q20" s="66">
        <v>0</v>
      </c>
      <c r="R20" s="81" t="s">
        <v>171</v>
      </c>
      <c r="S20" s="81" t="s">
        <v>171</v>
      </c>
      <c r="T20" s="81">
        <v>0</v>
      </c>
      <c r="U20" s="81">
        <f t="shared" si="0"/>
        <v>0</v>
      </c>
      <c r="V20" s="81">
        <f t="shared" si="1"/>
        <v>0</v>
      </c>
      <c r="W20" s="69"/>
      <c r="X20" s="69"/>
      <c r="Y20" s="70"/>
    </row>
    <row r="21" spans="2:25" ht="65.25" customHeight="1" x14ac:dyDescent="0.2">
      <c r="B21" s="141"/>
      <c r="C21" s="139"/>
      <c r="D21" s="126"/>
      <c r="E21" s="75" t="s">
        <v>221</v>
      </c>
      <c r="F21" s="75" t="s">
        <v>222</v>
      </c>
      <c r="G21" s="75">
        <v>1000</v>
      </c>
      <c r="H21" s="75">
        <v>2000</v>
      </c>
      <c r="I21" s="66">
        <v>1000</v>
      </c>
      <c r="J21" s="66">
        <v>250</v>
      </c>
      <c r="K21" s="66">
        <v>250</v>
      </c>
      <c r="L21" s="12">
        <v>250</v>
      </c>
      <c r="M21" s="12">
        <v>500</v>
      </c>
      <c r="N21" s="66">
        <v>250</v>
      </c>
      <c r="O21" s="66">
        <v>250</v>
      </c>
      <c r="P21" s="66">
        <v>0</v>
      </c>
      <c r="Q21" s="66">
        <v>45</v>
      </c>
      <c r="R21" s="81">
        <v>1</v>
      </c>
      <c r="S21" s="81">
        <v>1</v>
      </c>
      <c r="T21" s="81">
        <v>0</v>
      </c>
      <c r="U21" s="81">
        <f t="shared" si="0"/>
        <v>0.09</v>
      </c>
      <c r="V21" s="81">
        <f t="shared" si="1"/>
        <v>0.54500000000000004</v>
      </c>
      <c r="W21" s="69"/>
      <c r="X21" s="69"/>
      <c r="Y21" s="70"/>
    </row>
    <row r="22" spans="2:25" ht="69" customHeight="1" x14ac:dyDescent="0.2">
      <c r="B22" s="141"/>
      <c r="C22" s="139"/>
      <c r="D22" s="126"/>
      <c r="E22" s="75" t="s">
        <v>223</v>
      </c>
      <c r="F22" s="75" t="s">
        <v>224</v>
      </c>
      <c r="G22" s="75">
        <v>2000</v>
      </c>
      <c r="H22" s="75">
        <v>3000</v>
      </c>
      <c r="I22" s="66">
        <v>1000</v>
      </c>
      <c r="J22" s="66">
        <v>298</v>
      </c>
      <c r="K22" s="66">
        <v>255</v>
      </c>
      <c r="L22" s="12">
        <v>247</v>
      </c>
      <c r="M22" s="12">
        <v>256</v>
      </c>
      <c r="N22" s="66">
        <v>298</v>
      </c>
      <c r="O22" s="66">
        <v>255</v>
      </c>
      <c r="P22" s="66">
        <v>191</v>
      </c>
      <c r="Q22" s="66">
        <v>0</v>
      </c>
      <c r="R22" s="81">
        <v>1</v>
      </c>
      <c r="S22" s="81">
        <v>1</v>
      </c>
      <c r="T22" s="81">
        <v>0.77327935222672062</v>
      </c>
      <c r="U22" s="81">
        <f t="shared" si="0"/>
        <v>0</v>
      </c>
      <c r="V22" s="81">
        <f t="shared" si="1"/>
        <v>0.74399999999999999</v>
      </c>
      <c r="W22" s="69"/>
      <c r="X22" s="69"/>
      <c r="Y22" s="70"/>
    </row>
    <row r="23" spans="2:25" ht="82.5" customHeight="1" x14ac:dyDescent="0.2">
      <c r="B23" s="141"/>
      <c r="C23" s="139"/>
      <c r="D23" s="126"/>
      <c r="E23" s="75" t="s">
        <v>225</v>
      </c>
      <c r="F23" s="75" t="s">
        <v>226</v>
      </c>
      <c r="G23" s="75">
        <v>3000</v>
      </c>
      <c r="H23" s="75">
        <v>5000</v>
      </c>
      <c r="I23" s="66">
        <v>2000</v>
      </c>
      <c r="J23" s="66">
        <v>500</v>
      </c>
      <c r="K23" s="66">
        <v>500</v>
      </c>
      <c r="L23" s="12">
        <v>500</v>
      </c>
      <c r="M23" s="12">
        <v>1000</v>
      </c>
      <c r="N23" s="66">
        <v>500</v>
      </c>
      <c r="O23" s="66">
        <v>500</v>
      </c>
      <c r="P23" s="66">
        <v>0</v>
      </c>
      <c r="Q23" s="66">
        <v>0</v>
      </c>
      <c r="R23" s="81">
        <v>1</v>
      </c>
      <c r="S23" s="81">
        <v>1</v>
      </c>
      <c r="T23" s="81">
        <v>0</v>
      </c>
      <c r="U23" s="81">
        <f t="shared" si="0"/>
        <v>0</v>
      </c>
      <c r="V23" s="81">
        <f t="shared" si="1"/>
        <v>0.5</v>
      </c>
      <c r="W23" s="69"/>
      <c r="X23" s="69"/>
      <c r="Y23" s="70"/>
    </row>
    <row r="24" spans="2:25" ht="55.5" customHeight="1" x14ac:dyDescent="0.2">
      <c r="B24" s="141"/>
      <c r="C24" s="139"/>
      <c r="D24" s="126"/>
      <c r="E24" s="75" t="s">
        <v>227</v>
      </c>
      <c r="F24" s="75" t="s">
        <v>228</v>
      </c>
      <c r="G24" s="75">
        <v>52</v>
      </c>
      <c r="H24" s="75">
        <v>72</v>
      </c>
      <c r="I24" s="66">
        <v>20</v>
      </c>
      <c r="J24" s="66">
        <v>20</v>
      </c>
      <c r="K24" s="66">
        <v>29</v>
      </c>
      <c r="L24" s="12">
        <v>20</v>
      </c>
      <c r="M24" s="12">
        <v>5</v>
      </c>
      <c r="N24" s="66">
        <v>30</v>
      </c>
      <c r="O24" s="66">
        <v>29</v>
      </c>
      <c r="P24" s="66">
        <v>3</v>
      </c>
      <c r="Q24" s="66">
        <v>3</v>
      </c>
      <c r="R24" s="81">
        <v>1</v>
      </c>
      <c r="S24" s="81">
        <v>1</v>
      </c>
      <c r="T24" s="81">
        <v>0.15</v>
      </c>
      <c r="U24" s="81">
        <f t="shared" si="0"/>
        <v>0.6</v>
      </c>
      <c r="V24" s="81">
        <f t="shared" si="1"/>
        <v>1</v>
      </c>
      <c r="W24" s="69"/>
      <c r="X24" s="69"/>
      <c r="Y24" s="70"/>
    </row>
    <row r="25" spans="2:25" ht="58.5" customHeight="1" x14ac:dyDescent="0.2">
      <c r="B25" s="141"/>
      <c r="C25" s="139"/>
      <c r="D25" s="126"/>
      <c r="E25" s="75" t="s">
        <v>229</v>
      </c>
      <c r="F25" s="75" t="s">
        <v>230</v>
      </c>
      <c r="G25" s="75">
        <v>13600</v>
      </c>
      <c r="H25" s="75">
        <v>15600</v>
      </c>
      <c r="I25" s="49">
        <v>2000</v>
      </c>
      <c r="J25" s="88">
        <v>797</v>
      </c>
      <c r="K25" s="21">
        <v>1140</v>
      </c>
      <c r="L25" s="12">
        <v>75</v>
      </c>
      <c r="M25" s="12">
        <v>500</v>
      </c>
      <c r="N25" s="49">
        <v>797</v>
      </c>
      <c r="O25" s="21">
        <v>1140</v>
      </c>
      <c r="P25" s="21">
        <v>491</v>
      </c>
      <c r="Q25" s="66">
        <v>453</v>
      </c>
      <c r="R25" s="81">
        <v>1</v>
      </c>
      <c r="S25" s="81">
        <v>1</v>
      </c>
      <c r="T25" s="81">
        <v>1</v>
      </c>
      <c r="U25" s="81">
        <f t="shared" si="0"/>
        <v>0.90600000000000003</v>
      </c>
      <c r="V25" s="81">
        <f t="shared" si="1"/>
        <v>1</v>
      </c>
      <c r="W25" s="69"/>
      <c r="X25" s="69"/>
      <c r="Y25" s="70"/>
    </row>
    <row r="26" spans="2:25" ht="52.5" customHeight="1" x14ac:dyDescent="0.2">
      <c r="B26" s="141"/>
      <c r="C26" s="139"/>
      <c r="D26" s="126"/>
      <c r="E26" s="75" t="s">
        <v>231</v>
      </c>
      <c r="F26" s="75" t="s">
        <v>232</v>
      </c>
      <c r="G26" s="75">
        <v>12000</v>
      </c>
      <c r="H26" s="75">
        <v>20000</v>
      </c>
      <c r="I26" s="12">
        <v>8000</v>
      </c>
      <c r="J26" s="12">
        <v>800</v>
      </c>
      <c r="K26" s="12">
        <v>800</v>
      </c>
      <c r="L26" s="12">
        <v>3200</v>
      </c>
      <c r="M26" s="12">
        <v>4210</v>
      </c>
      <c r="N26" s="12">
        <v>707</v>
      </c>
      <c r="O26" s="12">
        <v>750</v>
      </c>
      <c r="P26" s="12">
        <v>2333</v>
      </c>
      <c r="Q26" s="66">
        <v>419</v>
      </c>
      <c r="R26" s="81">
        <v>0.88375000000000004</v>
      </c>
      <c r="S26" s="81">
        <v>0.9375</v>
      </c>
      <c r="T26" s="81">
        <v>0.72906249999999995</v>
      </c>
      <c r="U26" s="81">
        <f t="shared" si="0"/>
        <v>9.9524940617577204E-2</v>
      </c>
      <c r="V26" s="81">
        <f t="shared" si="1"/>
        <v>0.52612499999999995</v>
      </c>
      <c r="W26" s="69"/>
      <c r="X26" s="69"/>
      <c r="Y26" s="70"/>
    </row>
    <row r="27" spans="2:25" ht="95.25" customHeight="1" x14ac:dyDescent="0.2">
      <c r="B27" s="141"/>
      <c r="C27" s="139"/>
      <c r="D27" s="126"/>
      <c r="E27" s="75" t="s">
        <v>233</v>
      </c>
      <c r="F27" s="75" t="s">
        <v>234</v>
      </c>
      <c r="G27" s="75">
        <v>479</v>
      </c>
      <c r="H27" s="75">
        <v>679</v>
      </c>
      <c r="I27" s="66">
        <v>200</v>
      </c>
      <c r="J27" s="66">
        <v>50</v>
      </c>
      <c r="K27" s="66">
        <v>0</v>
      </c>
      <c r="L27" s="12">
        <v>100</v>
      </c>
      <c r="M27" s="12">
        <v>150</v>
      </c>
      <c r="N27" s="66">
        <v>50</v>
      </c>
      <c r="O27" s="12">
        <v>0</v>
      </c>
      <c r="P27" s="12">
        <v>0</v>
      </c>
      <c r="Q27" s="66">
        <v>0</v>
      </c>
      <c r="R27" s="81">
        <v>1</v>
      </c>
      <c r="S27" s="81" t="s">
        <v>171</v>
      </c>
      <c r="T27" s="81">
        <v>0</v>
      </c>
      <c r="U27" s="81">
        <f t="shared" si="0"/>
        <v>0</v>
      </c>
      <c r="V27" s="81">
        <f t="shared" si="1"/>
        <v>0.25</v>
      </c>
      <c r="W27" s="69"/>
      <c r="X27" s="69"/>
      <c r="Y27" s="70"/>
    </row>
    <row r="28" spans="2:25" ht="67.5" customHeight="1" x14ac:dyDescent="0.2">
      <c r="B28" s="141"/>
      <c r="C28" s="140"/>
      <c r="D28" s="127"/>
      <c r="E28" s="75" t="s">
        <v>235</v>
      </c>
      <c r="F28" s="75" t="s">
        <v>236</v>
      </c>
      <c r="G28" s="75">
        <v>0</v>
      </c>
      <c r="H28" s="75">
        <v>20</v>
      </c>
      <c r="I28" s="66">
        <v>20</v>
      </c>
      <c r="J28" s="66">
        <v>20</v>
      </c>
      <c r="K28" s="66">
        <v>20</v>
      </c>
      <c r="L28" s="12">
        <v>20</v>
      </c>
      <c r="M28" s="12">
        <v>6</v>
      </c>
      <c r="N28" s="66">
        <v>14</v>
      </c>
      <c r="O28" s="66">
        <v>0</v>
      </c>
      <c r="P28" s="66">
        <v>0</v>
      </c>
      <c r="Q28" s="66">
        <v>0</v>
      </c>
      <c r="R28" s="81">
        <v>0.7</v>
      </c>
      <c r="S28" s="81">
        <v>0</v>
      </c>
      <c r="T28" s="81">
        <v>0</v>
      </c>
      <c r="U28" s="81">
        <f t="shared" si="0"/>
        <v>0</v>
      </c>
      <c r="V28" s="81">
        <f t="shared" si="1"/>
        <v>0.7</v>
      </c>
      <c r="W28" s="69"/>
      <c r="X28" s="69"/>
      <c r="Y28" s="70"/>
    </row>
    <row r="29" spans="2:25" ht="86.25" customHeight="1" x14ac:dyDescent="0.2">
      <c r="B29" s="141"/>
      <c r="C29" s="89" t="s">
        <v>237</v>
      </c>
      <c r="D29" s="128" t="s">
        <v>238</v>
      </c>
      <c r="E29" s="75" t="s">
        <v>239</v>
      </c>
      <c r="F29" s="75" t="s">
        <v>240</v>
      </c>
      <c r="G29" s="75">
        <v>1</v>
      </c>
      <c r="H29" s="75">
        <v>1</v>
      </c>
      <c r="I29" s="66">
        <v>1</v>
      </c>
      <c r="J29" s="66">
        <v>1</v>
      </c>
      <c r="K29" s="66">
        <v>1</v>
      </c>
      <c r="L29" s="12">
        <v>0.5</v>
      </c>
      <c r="M29" s="66">
        <v>0.5</v>
      </c>
      <c r="N29" s="66">
        <v>0.5</v>
      </c>
      <c r="O29" s="66">
        <v>0</v>
      </c>
      <c r="P29" s="66">
        <v>0</v>
      </c>
      <c r="Q29" s="66">
        <v>0.5</v>
      </c>
      <c r="R29" s="81">
        <v>0.5</v>
      </c>
      <c r="S29" s="81">
        <v>0</v>
      </c>
      <c r="T29" s="81">
        <v>0</v>
      </c>
      <c r="U29" s="81">
        <f t="shared" si="0"/>
        <v>1</v>
      </c>
      <c r="V29" s="81">
        <f t="shared" si="1"/>
        <v>1</v>
      </c>
      <c r="W29" s="69"/>
      <c r="X29" s="69"/>
      <c r="Y29" s="70"/>
    </row>
    <row r="30" spans="2:25" ht="63.75" customHeight="1" x14ac:dyDescent="0.2">
      <c r="B30" s="141"/>
      <c r="C30" s="90"/>
      <c r="D30" s="126"/>
      <c r="E30" s="75" t="s">
        <v>241</v>
      </c>
      <c r="F30" s="75" t="s">
        <v>242</v>
      </c>
      <c r="G30" s="75">
        <v>0</v>
      </c>
      <c r="H30" s="75">
        <v>1</v>
      </c>
      <c r="I30" s="66">
        <v>1</v>
      </c>
      <c r="J30" s="66">
        <v>1</v>
      </c>
      <c r="K30" s="66">
        <v>1</v>
      </c>
      <c r="L30" s="12">
        <v>0.5</v>
      </c>
      <c r="M30" s="66">
        <v>0.5</v>
      </c>
      <c r="N30" s="66">
        <v>0.5</v>
      </c>
      <c r="O30" s="66">
        <v>0</v>
      </c>
      <c r="P30" s="66">
        <v>0</v>
      </c>
      <c r="Q30" s="66">
        <v>0</v>
      </c>
      <c r="R30" s="81">
        <v>0.5</v>
      </c>
      <c r="S30" s="81">
        <v>0</v>
      </c>
      <c r="T30" s="81">
        <v>0</v>
      </c>
      <c r="U30" s="81">
        <f t="shared" si="0"/>
        <v>0</v>
      </c>
      <c r="V30" s="81">
        <f t="shared" si="1"/>
        <v>0.5</v>
      </c>
      <c r="W30" s="69"/>
      <c r="X30" s="69"/>
      <c r="Y30" s="70"/>
    </row>
    <row r="31" spans="2:25" ht="63.75" customHeight="1" x14ac:dyDescent="0.2">
      <c r="B31" s="141"/>
      <c r="C31" s="91" t="s">
        <v>243</v>
      </c>
      <c r="D31" s="126"/>
      <c r="E31" s="75" t="s">
        <v>244</v>
      </c>
      <c r="F31" s="75" t="s">
        <v>245</v>
      </c>
      <c r="G31" s="75">
        <v>1</v>
      </c>
      <c r="H31" s="75">
        <v>2</v>
      </c>
      <c r="I31" s="66">
        <v>1</v>
      </c>
      <c r="J31" s="66">
        <v>0.5</v>
      </c>
      <c r="K31" s="66">
        <v>0</v>
      </c>
      <c r="L31" s="12">
        <v>0.75</v>
      </c>
      <c r="M31" s="66">
        <v>0.75</v>
      </c>
      <c r="N31" s="66">
        <v>0.25</v>
      </c>
      <c r="O31" s="66">
        <v>0</v>
      </c>
      <c r="P31" s="66">
        <v>0</v>
      </c>
      <c r="Q31" s="66">
        <v>0</v>
      </c>
      <c r="R31" s="81">
        <v>0.5</v>
      </c>
      <c r="S31" s="81" t="s">
        <v>171</v>
      </c>
      <c r="T31" s="81">
        <v>0</v>
      </c>
      <c r="U31" s="81">
        <f t="shared" si="0"/>
        <v>0</v>
      </c>
      <c r="V31" s="81">
        <f t="shared" si="1"/>
        <v>0.25</v>
      </c>
      <c r="W31" s="69"/>
      <c r="X31" s="69"/>
      <c r="Y31" s="70"/>
    </row>
    <row r="32" spans="2:25" ht="63.75" customHeight="1" x14ac:dyDescent="0.2">
      <c r="B32" s="141"/>
      <c r="C32" s="92"/>
      <c r="D32" s="126"/>
      <c r="E32" s="75" t="s">
        <v>246</v>
      </c>
      <c r="F32" s="75" t="s">
        <v>247</v>
      </c>
      <c r="G32" s="75">
        <v>0</v>
      </c>
      <c r="H32" s="75">
        <v>1</v>
      </c>
      <c r="I32" s="66">
        <v>4</v>
      </c>
      <c r="J32" s="66">
        <v>1</v>
      </c>
      <c r="K32" s="66">
        <v>1</v>
      </c>
      <c r="L32" s="12">
        <v>1</v>
      </c>
      <c r="M32" s="12">
        <v>1</v>
      </c>
      <c r="N32" s="66">
        <v>0.5</v>
      </c>
      <c r="O32" s="66">
        <v>1</v>
      </c>
      <c r="P32" s="66">
        <v>1</v>
      </c>
      <c r="Q32" s="66">
        <v>1</v>
      </c>
      <c r="R32" s="81">
        <v>0.5</v>
      </c>
      <c r="S32" s="81">
        <v>1</v>
      </c>
      <c r="T32" s="81">
        <v>1</v>
      </c>
      <c r="U32" s="81">
        <f t="shared" si="0"/>
        <v>1</v>
      </c>
      <c r="V32" s="81">
        <f t="shared" si="1"/>
        <v>0.875</v>
      </c>
      <c r="W32" s="69"/>
      <c r="X32" s="69"/>
      <c r="Y32" s="70"/>
    </row>
    <row r="33" spans="2:25" ht="63.75" customHeight="1" x14ac:dyDescent="0.2">
      <c r="B33" s="141"/>
      <c r="C33" s="92"/>
      <c r="D33" s="126"/>
      <c r="E33" s="31" t="s">
        <v>248</v>
      </c>
      <c r="F33" s="31" t="s">
        <v>249</v>
      </c>
      <c r="G33" s="31">
        <v>0</v>
      </c>
      <c r="H33" s="31">
        <v>2</v>
      </c>
      <c r="I33" s="22">
        <v>2</v>
      </c>
      <c r="J33" s="22">
        <v>1</v>
      </c>
      <c r="K33" s="22">
        <v>0</v>
      </c>
      <c r="L33" s="12">
        <v>1</v>
      </c>
      <c r="M33" s="12">
        <v>1</v>
      </c>
      <c r="N33" s="66">
        <v>1</v>
      </c>
      <c r="O33" s="66">
        <v>0</v>
      </c>
      <c r="P33" s="66">
        <v>0</v>
      </c>
      <c r="Q33" s="66">
        <v>1</v>
      </c>
      <c r="R33" s="81">
        <v>1</v>
      </c>
      <c r="S33" s="81" t="s">
        <v>171</v>
      </c>
      <c r="T33" s="81">
        <v>0</v>
      </c>
      <c r="U33" s="81">
        <f t="shared" si="0"/>
        <v>1</v>
      </c>
      <c r="V33" s="81">
        <f t="shared" si="1"/>
        <v>1</v>
      </c>
      <c r="W33" s="69"/>
      <c r="X33" s="69"/>
      <c r="Y33" s="70"/>
    </row>
    <row r="34" spans="2:25" ht="63.75" customHeight="1" x14ac:dyDescent="0.2">
      <c r="B34" s="141"/>
      <c r="C34" s="92"/>
      <c r="D34" s="126"/>
      <c r="E34" s="75" t="s">
        <v>250</v>
      </c>
      <c r="F34" s="75" t="s">
        <v>251</v>
      </c>
      <c r="G34" s="75">
        <v>0</v>
      </c>
      <c r="H34" s="75">
        <v>15</v>
      </c>
      <c r="I34" s="66">
        <v>15</v>
      </c>
      <c r="J34" s="66">
        <v>5</v>
      </c>
      <c r="K34" s="66">
        <v>4</v>
      </c>
      <c r="L34" s="12">
        <v>4</v>
      </c>
      <c r="M34" s="12">
        <v>1</v>
      </c>
      <c r="N34" s="66">
        <v>5</v>
      </c>
      <c r="O34" s="66">
        <v>4</v>
      </c>
      <c r="P34" s="66">
        <v>5</v>
      </c>
      <c r="Q34" s="66">
        <v>0</v>
      </c>
      <c r="R34" s="81">
        <v>1</v>
      </c>
      <c r="S34" s="81">
        <v>1</v>
      </c>
      <c r="T34" s="81">
        <v>1</v>
      </c>
      <c r="U34" s="81">
        <f t="shared" si="0"/>
        <v>0</v>
      </c>
      <c r="V34" s="81">
        <f t="shared" si="1"/>
        <v>0.93333333333333335</v>
      </c>
      <c r="W34" s="69"/>
      <c r="X34" s="69"/>
      <c r="Y34" s="70"/>
    </row>
    <row r="35" spans="2:25" ht="63.75" customHeight="1" x14ac:dyDescent="0.2">
      <c r="B35" s="141"/>
      <c r="C35" s="92"/>
      <c r="D35" s="126"/>
      <c r="E35" s="75" t="s">
        <v>252</v>
      </c>
      <c r="F35" s="75" t="s">
        <v>253</v>
      </c>
      <c r="G35" s="75">
        <v>0</v>
      </c>
      <c r="H35" s="75">
        <v>1</v>
      </c>
      <c r="I35" s="66">
        <v>1</v>
      </c>
      <c r="J35" s="66">
        <v>0</v>
      </c>
      <c r="K35" s="66">
        <v>0</v>
      </c>
      <c r="L35" s="12">
        <v>1</v>
      </c>
      <c r="M35" s="12">
        <v>1</v>
      </c>
      <c r="N35" s="66">
        <v>0</v>
      </c>
      <c r="O35" s="66">
        <v>0</v>
      </c>
      <c r="P35" s="66">
        <v>0</v>
      </c>
      <c r="Q35" s="66">
        <v>0</v>
      </c>
      <c r="R35" s="81" t="s">
        <v>171</v>
      </c>
      <c r="S35" s="81" t="s">
        <v>171</v>
      </c>
      <c r="T35" s="81">
        <v>0</v>
      </c>
      <c r="U35" s="81">
        <f t="shared" si="0"/>
        <v>0</v>
      </c>
      <c r="V35" s="81">
        <f t="shared" si="1"/>
        <v>0</v>
      </c>
      <c r="W35" s="69"/>
      <c r="X35" s="69"/>
      <c r="Y35" s="70"/>
    </row>
    <row r="36" spans="2:25" ht="63.75" customHeight="1" x14ac:dyDescent="0.2">
      <c r="B36" s="141"/>
      <c r="C36" s="92"/>
      <c r="D36" s="126"/>
      <c r="E36" s="75" t="s">
        <v>254</v>
      </c>
      <c r="F36" s="75" t="s">
        <v>255</v>
      </c>
      <c r="G36" s="75">
        <v>0</v>
      </c>
      <c r="H36" s="75">
        <v>1</v>
      </c>
      <c r="I36" s="66">
        <v>1</v>
      </c>
      <c r="J36" s="66">
        <v>0</v>
      </c>
      <c r="K36" s="66">
        <v>0</v>
      </c>
      <c r="L36" s="12">
        <v>1</v>
      </c>
      <c r="M36" s="12">
        <v>1</v>
      </c>
      <c r="N36" s="66">
        <v>0</v>
      </c>
      <c r="O36" s="66">
        <v>0</v>
      </c>
      <c r="P36" s="66">
        <v>0</v>
      </c>
      <c r="Q36" s="66">
        <v>0</v>
      </c>
      <c r="R36" s="81" t="s">
        <v>171</v>
      </c>
      <c r="S36" s="81" t="s">
        <v>171</v>
      </c>
      <c r="T36" s="81">
        <v>0</v>
      </c>
      <c r="U36" s="81">
        <f t="shared" si="0"/>
        <v>0</v>
      </c>
      <c r="V36" s="81">
        <f t="shared" si="1"/>
        <v>0</v>
      </c>
      <c r="W36" s="69"/>
      <c r="X36" s="69"/>
      <c r="Y36" s="70"/>
    </row>
    <row r="37" spans="2:25" ht="82.5" customHeight="1" x14ac:dyDescent="0.2">
      <c r="B37" s="141"/>
      <c r="C37" s="136" t="s">
        <v>182</v>
      </c>
      <c r="D37" s="126"/>
      <c r="E37" s="75" t="s">
        <v>256</v>
      </c>
      <c r="F37" s="75" t="s">
        <v>257</v>
      </c>
      <c r="G37" s="75">
        <v>0</v>
      </c>
      <c r="H37" s="75">
        <v>1</v>
      </c>
      <c r="I37" s="21">
        <v>1</v>
      </c>
      <c r="J37" s="93">
        <v>0</v>
      </c>
      <c r="K37" s="21">
        <v>0</v>
      </c>
      <c r="L37" s="12">
        <v>1</v>
      </c>
      <c r="M37" s="12">
        <v>1</v>
      </c>
      <c r="N37" s="49">
        <v>0</v>
      </c>
      <c r="O37" s="21">
        <v>0</v>
      </c>
      <c r="P37" s="21">
        <v>0</v>
      </c>
      <c r="Q37" s="66">
        <v>0</v>
      </c>
      <c r="R37" s="81" t="s">
        <v>171</v>
      </c>
      <c r="S37" s="81" t="s">
        <v>171</v>
      </c>
      <c r="T37" s="81">
        <v>0</v>
      </c>
      <c r="U37" s="81">
        <f t="shared" si="0"/>
        <v>0</v>
      </c>
      <c r="V37" s="81">
        <f t="shared" si="1"/>
        <v>0</v>
      </c>
      <c r="W37" s="69"/>
      <c r="X37" s="69" t="s">
        <v>258</v>
      </c>
      <c r="Y37" s="70"/>
    </row>
    <row r="38" spans="2:25" ht="63.75" customHeight="1" x14ac:dyDescent="0.2">
      <c r="B38" s="141"/>
      <c r="C38" s="137"/>
      <c r="D38" s="127"/>
      <c r="E38" s="75" t="s">
        <v>259</v>
      </c>
      <c r="F38" s="75" t="s">
        <v>260</v>
      </c>
      <c r="G38" s="75">
        <v>0</v>
      </c>
      <c r="H38" s="75">
        <v>2</v>
      </c>
      <c r="I38" s="12">
        <v>8</v>
      </c>
      <c r="J38" s="12">
        <v>2</v>
      </c>
      <c r="K38" s="12">
        <v>2</v>
      </c>
      <c r="L38" s="12">
        <v>2</v>
      </c>
      <c r="M38" s="12">
        <v>2</v>
      </c>
      <c r="N38" s="12">
        <v>2</v>
      </c>
      <c r="O38" s="12">
        <v>2</v>
      </c>
      <c r="P38" s="12">
        <v>2</v>
      </c>
      <c r="Q38" s="66">
        <v>2</v>
      </c>
      <c r="R38" s="81">
        <v>1</v>
      </c>
      <c r="S38" s="81">
        <v>1</v>
      </c>
      <c r="T38" s="81">
        <v>1</v>
      </c>
      <c r="U38" s="81">
        <f t="shared" si="0"/>
        <v>1</v>
      </c>
      <c r="V38" s="81">
        <f t="shared" si="1"/>
        <v>1</v>
      </c>
      <c r="W38" s="69"/>
      <c r="X38" s="69"/>
      <c r="Y38" s="70"/>
    </row>
    <row r="39" spans="2:25" ht="69" customHeight="1" thickBot="1" x14ac:dyDescent="0.25">
      <c r="B39" s="118" t="s">
        <v>69</v>
      </c>
      <c r="C39" s="118" t="s">
        <v>70</v>
      </c>
      <c r="D39" s="120" t="s">
        <v>71</v>
      </c>
      <c r="E39" s="23" t="s">
        <v>72</v>
      </c>
      <c r="F39" s="32"/>
      <c r="G39" s="32"/>
      <c r="H39" s="32"/>
      <c r="I39" s="135" t="s">
        <v>73</v>
      </c>
      <c r="J39" s="101" t="s">
        <v>74</v>
      </c>
      <c r="K39" s="23" t="s">
        <v>75</v>
      </c>
      <c r="L39" s="50" t="s">
        <v>76</v>
      </c>
      <c r="M39" s="50" t="s">
        <v>77</v>
      </c>
      <c r="N39" s="94" t="s">
        <v>78</v>
      </c>
      <c r="O39" s="23" t="s">
        <v>79</v>
      </c>
      <c r="P39" s="24" t="s">
        <v>80</v>
      </c>
      <c r="Q39" s="24" t="s">
        <v>265</v>
      </c>
      <c r="R39" s="148" t="s">
        <v>15</v>
      </c>
      <c r="S39" s="148" t="s">
        <v>151</v>
      </c>
      <c r="T39" s="148" t="s">
        <v>152</v>
      </c>
      <c r="U39" s="148" t="s">
        <v>264</v>
      </c>
      <c r="V39" s="149" t="s">
        <v>16</v>
      </c>
      <c r="W39" s="69"/>
      <c r="X39" s="69"/>
      <c r="Y39" s="69"/>
    </row>
    <row r="40" spans="2:25" ht="16.5" thickBot="1" x14ac:dyDescent="0.25">
      <c r="B40" s="119"/>
      <c r="C40" s="119"/>
      <c r="D40" s="121"/>
      <c r="E40" s="27">
        <f>COUNTA(E4:E38)</f>
        <v>35</v>
      </c>
      <c r="F40" s="33"/>
      <c r="G40" s="33"/>
      <c r="H40" s="33"/>
      <c r="I40" s="123"/>
      <c r="J40" s="103">
        <f t="shared" ref="J40:Q40" si="2">COUNTIF(J4:J38,"&gt;0")</f>
        <v>24</v>
      </c>
      <c r="K40" s="103">
        <f t="shared" si="2"/>
        <v>22</v>
      </c>
      <c r="L40" s="51">
        <f t="shared" si="2"/>
        <v>29</v>
      </c>
      <c r="M40" s="51">
        <f t="shared" si="2"/>
        <v>32</v>
      </c>
      <c r="N40" s="95">
        <f t="shared" si="2"/>
        <v>24</v>
      </c>
      <c r="O40" s="103">
        <f t="shared" si="2"/>
        <v>17</v>
      </c>
      <c r="P40" s="105">
        <f t="shared" si="2"/>
        <v>15</v>
      </c>
      <c r="Q40" s="103">
        <f t="shared" si="2"/>
        <v>15</v>
      </c>
      <c r="R40" s="71">
        <v>0.89553503787878785</v>
      </c>
      <c r="S40" s="71">
        <v>0.7636880165289256</v>
      </c>
      <c r="T40" s="71">
        <v>0.42301701266821501</v>
      </c>
      <c r="U40" s="71">
        <f>AVERAGE(U4:U38)</f>
        <v>0.32343978981096594</v>
      </c>
      <c r="V40" s="71">
        <f>AVERAGE(V4:V38)</f>
        <v>0.61405984848484851</v>
      </c>
      <c r="W40" s="69"/>
      <c r="X40" s="69"/>
      <c r="Y40" s="69"/>
    </row>
    <row r="41" spans="2:25" ht="64.5" customHeight="1" thickBot="1" x14ac:dyDescent="0.3">
      <c r="B41" s="129" t="s">
        <v>278</v>
      </c>
      <c r="C41" s="130"/>
      <c r="D41" s="131"/>
      <c r="E41" s="129" t="s">
        <v>261</v>
      </c>
      <c r="F41" s="131"/>
      <c r="G41" s="115"/>
      <c r="H41" s="115"/>
      <c r="I41" s="142"/>
      <c r="J41" s="143"/>
      <c r="K41" s="144"/>
      <c r="L41" s="58" t="s">
        <v>172</v>
      </c>
      <c r="M41" s="58" t="s">
        <v>173</v>
      </c>
      <c r="N41" s="58" t="s">
        <v>174</v>
      </c>
      <c r="O41" s="58"/>
      <c r="P41" s="58"/>
      <c r="Q41" s="58"/>
      <c r="R41" s="58" t="s">
        <v>175</v>
      </c>
      <c r="S41" s="59" t="s">
        <v>176</v>
      </c>
      <c r="T41" s="102"/>
      <c r="U41" s="104"/>
      <c r="V41" s="69"/>
      <c r="W41" s="69"/>
      <c r="X41" s="69"/>
      <c r="Y41" s="69"/>
    </row>
    <row r="42" spans="2:25" ht="32.25" customHeight="1" thickBot="1" x14ac:dyDescent="0.25">
      <c r="B42" s="132" t="s">
        <v>180</v>
      </c>
      <c r="C42" s="133"/>
      <c r="D42" s="134"/>
      <c r="E42" s="132" t="s">
        <v>177</v>
      </c>
      <c r="F42" s="134"/>
      <c r="G42" s="116"/>
      <c r="H42" s="116"/>
      <c r="I42" s="145"/>
      <c r="J42" s="146"/>
      <c r="K42" s="147"/>
      <c r="L42" s="55"/>
      <c r="M42" s="55"/>
      <c r="N42" s="54"/>
      <c r="O42" s="55"/>
      <c r="P42" s="55"/>
      <c r="Q42" s="55"/>
      <c r="R42" s="56"/>
      <c r="S42" s="57"/>
      <c r="T42" s="82"/>
      <c r="U42" s="82"/>
      <c r="V42" s="69"/>
      <c r="W42" s="69"/>
      <c r="X42" s="69"/>
      <c r="Y42" s="69"/>
    </row>
    <row r="43" spans="2:25" ht="12" customHeight="1" x14ac:dyDescent="0.2">
      <c r="B43" s="69"/>
      <c r="C43" s="69"/>
      <c r="D43" s="69"/>
      <c r="E43" s="69"/>
      <c r="F43" s="69"/>
      <c r="I43" s="69"/>
      <c r="J43" s="69"/>
      <c r="K43" s="69"/>
      <c r="M43" s="96" t="s">
        <v>262</v>
      </c>
      <c r="N43" s="76" t="s">
        <v>178</v>
      </c>
      <c r="O43" s="76" t="s">
        <v>179</v>
      </c>
      <c r="P43" s="69"/>
      <c r="Q43" s="69"/>
      <c r="R43" s="69"/>
      <c r="S43" s="69"/>
      <c r="V43" s="69"/>
      <c r="W43" s="69"/>
      <c r="X43" s="69"/>
      <c r="Y43" s="69"/>
    </row>
    <row r="44" spans="2:25" ht="55.5" customHeight="1" x14ac:dyDescent="0.2">
      <c r="B44" s="69"/>
      <c r="C44" s="69"/>
      <c r="D44" s="69"/>
      <c r="E44" s="69"/>
      <c r="F44" s="69"/>
      <c r="I44" s="69"/>
      <c r="J44" s="69"/>
      <c r="K44" s="69"/>
      <c r="M44" s="97" t="s">
        <v>263</v>
      </c>
      <c r="N44" s="77">
        <v>2453999999</v>
      </c>
      <c r="O44" s="77">
        <v>392393761</v>
      </c>
      <c r="P44" s="69"/>
      <c r="Q44" s="69"/>
      <c r="R44" s="69"/>
      <c r="S44" s="69"/>
      <c r="V44" s="69"/>
      <c r="W44" s="69"/>
      <c r="X44" s="69"/>
      <c r="Y44" s="69"/>
    </row>
    <row r="45" spans="2:25" x14ac:dyDescent="0.2">
      <c r="B45" s="69"/>
      <c r="C45" s="69"/>
      <c r="D45" s="69"/>
      <c r="E45" s="69"/>
      <c r="F45" s="69"/>
      <c r="I45" s="69"/>
      <c r="J45" s="69"/>
      <c r="K45" s="69"/>
      <c r="N45" s="77"/>
      <c r="O45" s="77">
        <v>9700000000</v>
      </c>
      <c r="P45" s="69"/>
      <c r="Q45" s="69"/>
      <c r="R45" s="69"/>
      <c r="S45" s="69"/>
      <c r="V45" s="69"/>
      <c r="W45" s="69"/>
      <c r="X45" s="69"/>
      <c r="Y45" s="69"/>
    </row>
    <row r="46" spans="2:25" x14ac:dyDescent="0.2">
      <c r="B46" s="69"/>
      <c r="C46" s="69"/>
      <c r="D46" s="69"/>
      <c r="E46" s="69"/>
      <c r="F46" s="69"/>
      <c r="I46" s="69"/>
      <c r="J46" s="69"/>
      <c r="K46" s="69"/>
      <c r="N46" s="77">
        <f>SUM(N44:N45)</f>
        <v>2453999999</v>
      </c>
      <c r="O46" s="77">
        <f>SUM(O44:O45)</f>
        <v>10092393761</v>
      </c>
      <c r="P46" s="69"/>
      <c r="Q46" s="69"/>
      <c r="R46" s="69"/>
      <c r="S46" s="69"/>
      <c r="V46" s="69"/>
      <c r="W46" s="69"/>
      <c r="X46" s="69"/>
      <c r="Y46" s="69"/>
    </row>
    <row r="47" spans="2:25" x14ac:dyDescent="0.2">
      <c r="P47" s="69"/>
    </row>
    <row r="48" spans="2:25" x14ac:dyDescent="0.2">
      <c r="I48" s="69"/>
      <c r="K48" s="69"/>
      <c r="L48" s="69"/>
      <c r="M48" s="69"/>
      <c r="N48" s="69"/>
      <c r="O48" s="69"/>
      <c r="P48" s="69"/>
      <c r="Q48" s="69"/>
    </row>
    <row r="49" spans="10:17" x14ac:dyDescent="0.2">
      <c r="J49" s="69"/>
      <c r="K49" s="69"/>
      <c r="L49" s="69"/>
      <c r="M49" s="69"/>
      <c r="N49" s="69"/>
      <c r="O49" s="69"/>
      <c r="P49" s="69"/>
      <c r="Q49" s="69"/>
    </row>
    <row r="50" spans="10:17" x14ac:dyDescent="0.2">
      <c r="P50" s="69"/>
    </row>
    <row r="51" spans="10:17" x14ac:dyDescent="0.2">
      <c r="P51" s="69"/>
    </row>
    <row r="52" spans="10:17" x14ac:dyDescent="0.2">
      <c r="P52" s="69"/>
    </row>
    <row r="53" spans="10:17" x14ac:dyDescent="0.2">
      <c r="P53" s="69"/>
    </row>
    <row r="54" spans="10:17" x14ac:dyDescent="0.2">
      <c r="P54" s="69"/>
    </row>
    <row r="55" spans="10:17" x14ac:dyDescent="0.2">
      <c r="P55" s="69"/>
    </row>
    <row r="56" spans="10:17" ht="9" customHeight="1" x14ac:dyDescent="0.2">
      <c r="P56" s="69"/>
    </row>
    <row r="57" spans="10:17" x14ac:dyDescent="0.2">
      <c r="P57" s="69"/>
    </row>
  </sheetData>
  <sheetProtection formatCells="0" formatColumns="0" formatRows="0"/>
  <autoFilter ref="A3:Y46"/>
  <mergeCells count="19">
    <mergeCell ref="B41:D41"/>
    <mergeCell ref="E41:F41"/>
    <mergeCell ref="I41:K41"/>
    <mergeCell ref="B42:D42"/>
    <mergeCell ref="E42:F42"/>
    <mergeCell ref="I42:K42"/>
    <mergeCell ref="B1:S1"/>
    <mergeCell ref="B39:B40"/>
    <mergeCell ref="C39:C40"/>
    <mergeCell ref="D39:D40"/>
    <mergeCell ref="I39:I40"/>
    <mergeCell ref="D4:D10"/>
    <mergeCell ref="D11:D17"/>
    <mergeCell ref="D18:D19"/>
    <mergeCell ref="D20:D28"/>
    <mergeCell ref="D29:D38"/>
    <mergeCell ref="C37:C38"/>
    <mergeCell ref="C4:C28"/>
    <mergeCell ref="B4:B38"/>
  </mergeCells>
  <conditionalFormatting sqref="V4:V38">
    <cfRule type="cellIs" dxfId="19" priority="17" operator="equal">
      <formula>"-"</formula>
    </cfRule>
    <cfRule type="cellIs" dxfId="18" priority="18" operator="lessThan">
      <formula>0.5</formula>
    </cfRule>
    <cfRule type="cellIs" dxfId="17" priority="19" operator="between">
      <formula>0.5</formula>
      <formula>0.75</formula>
    </cfRule>
    <cfRule type="cellIs" dxfId="16" priority="20" operator="between">
      <formula>0.75</formula>
      <formula>1</formula>
    </cfRule>
  </conditionalFormatting>
  <conditionalFormatting sqref="V4:V38">
    <cfRule type="cellIs" dxfId="15" priority="16" operator="equal">
      <formula>0</formula>
    </cfRule>
  </conditionalFormatting>
  <conditionalFormatting sqref="R4:S38">
    <cfRule type="cellIs" dxfId="14" priority="12" operator="equal">
      <formula>"-"</formula>
    </cfRule>
    <cfRule type="cellIs" dxfId="13" priority="13" operator="lessThan">
      <formula>0.5</formula>
    </cfRule>
    <cfRule type="cellIs" dxfId="12" priority="14" operator="between">
      <formula>0.5</formula>
      <formula>0.75</formula>
    </cfRule>
    <cfRule type="cellIs" dxfId="11" priority="15" operator="between">
      <formula>0.75</formula>
      <formula>1</formula>
    </cfRule>
  </conditionalFormatting>
  <conditionalFormatting sqref="R4:S38">
    <cfRule type="cellIs" dxfId="10" priority="11" operator="equal">
      <formula>0</formula>
    </cfRule>
  </conditionalFormatting>
  <conditionalFormatting sqref="T4:T38">
    <cfRule type="cellIs" dxfId="9" priority="7" operator="equal">
      <formula>"-"</formula>
    </cfRule>
    <cfRule type="cellIs" dxfId="8" priority="8" operator="lessThan">
      <formula>0.5</formula>
    </cfRule>
    <cfRule type="cellIs" dxfId="7" priority="9" operator="between">
      <formula>0.5</formula>
      <formula>0.75</formula>
    </cfRule>
    <cfRule type="cellIs" dxfId="6" priority="10" operator="between">
      <formula>0.75</formula>
      <formula>1</formula>
    </cfRule>
  </conditionalFormatting>
  <conditionalFormatting sqref="T4:T38">
    <cfRule type="cellIs" dxfId="5" priority="6" operator="equal">
      <formula>0</formula>
    </cfRule>
  </conditionalFormatting>
  <conditionalFormatting sqref="U4:U38">
    <cfRule type="cellIs" dxfId="4" priority="2" operator="equal">
      <formula>"-"</formula>
    </cfRule>
    <cfRule type="cellIs" dxfId="3" priority="3" operator="lessThan">
      <formula>0.5</formula>
    </cfRule>
    <cfRule type="cellIs" dxfId="2" priority="4" operator="between">
      <formula>0.5</formula>
      <formula>0.75</formula>
    </cfRule>
    <cfRule type="cellIs" dxfId="1" priority="5" operator="between">
      <formula>0.75</formula>
      <formula>1</formula>
    </cfRule>
  </conditionalFormatting>
  <conditionalFormatting sqref="U4:U38">
    <cfRule type="cellIs" dxfId="0" priority="1" operator="equal">
      <formula>0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scale="43" orientation="landscape" r:id="rId1"/>
  <rowBreaks count="3" manualBreakCount="3">
    <brk id="17" max="16" man="1"/>
    <brk id="28" max="16" man="1"/>
    <brk id="42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AGUAS DE BARRANCBERMEJA</vt:lpstr>
      <vt:lpstr>INFRAESTRUCTURA </vt:lpstr>
      <vt:lpstr>Consolidado (2016 2019)</vt:lpstr>
      <vt:lpstr>Tránsito y Transporte</vt:lpstr>
      <vt:lpstr>'AGUAS DE BARRANCBERMEJA'!Área_de_impresión</vt:lpstr>
      <vt:lpstr>'INFRAESTRUCTURA '!Área_de_impresión</vt:lpstr>
      <vt:lpstr>'Tránsito y Transporte'!Área_de_impresión</vt:lpstr>
      <vt:lpstr>'AGUAS DE BARRANCBERMEJA'!Títulos_a_imprimir</vt:lpstr>
      <vt:lpstr>'INFRAESTRUCTURA '!Títulos_a_imprimir</vt:lpstr>
      <vt:lpstr>'Tránsito y Transporte'!Títulos_a_imprimir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Dario Gelvez Uribe</dc:creator>
  <cp:lastModifiedBy>luz_narvaez</cp:lastModifiedBy>
  <cp:revision/>
  <dcterms:created xsi:type="dcterms:W3CDTF">2016-11-21T20:57:51Z</dcterms:created>
  <dcterms:modified xsi:type="dcterms:W3CDTF">2019-09-09T16:43:46Z</dcterms:modified>
</cp:coreProperties>
</file>