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uz_narvaez\Documents\7.I.T.T.B. 2019\PLAN DE ACCIÓN\TABLERO DE CONTROL\"/>
    </mc:Choice>
  </mc:AlternateContent>
  <bookViews>
    <workbookView xWindow="0" yWindow="0" windowWidth="20490" windowHeight="6855" tabRatio="847" firstSheet="3" activeTab="5"/>
  </bookViews>
  <sheets>
    <sheet name="AGUAS DE BARRANCBERMEJA" sheetId="19" state="hidden" r:id="rId1"/>
    <sheet name="INFRAESTRUCTURA " sheetId="18" state="hidden" r:id="rId2"/>
    <sheet name="Consolidado (2016 2019)" sheetId="25" r:id="rId3"/>
    <sheet name="EDUBA" sheetId="2" r:id="rId4"/>
    <sheet name="INDERBA " sheetId="3" r:id="rId5"/>
    <sheet name="Tránsito y Transporte" sheetId="4" r:id="rId6"/>
    <sheet name="Desarrollo" sheetId="6" r:id="rId7"/>
    <sheet name="Educación" sheetId="7" r:id="rId8"/>
    <sheet name="Gobierno" sheetId="8" r:id="rId9"/>
    <sheet name="Hacienda" sheetId="9" r:id="rId10"/>
    <sheet name="INFRAESTRUCTURA" sheetId="10" r:id="rId11"/>
    <sheet name="TIC" sheetId="11" r:id="rId12"/>
    <sheet name="Medio Ambiente" sheetId="12" r:id="rId13"/>
    <sheet name="General" sheetId="13" r:id="rId14"/>
    <sheet name="Juridica" sheetId="14" r:id="rId15"/>
    <sheet name="Salud" sheetId="15" r:id="rId16"/>
    <sheet name="UMATA" sheetId="16" r:id="rId17"/>
    <sheet name="Planeación" sheetId="20" r:id="rId18"/>
  </sheets>
  <externalReferences>
    <externalReference r:id="rId19"/>
  </externalReferences>
  <definedNames>
    <definedName name="_xlnm._FilterDatabase" localSheetId="0" hidden="1">'AGUAS DE BARRANCBERMEJA'!$B$3:$Q$31</definedName>
    <definedName name="_xlnm._FilterDatabase" localSheetId="6" hidden="1">Desarrollo!$B$3:$Z$95</definedName>
    <definedName name="_xlnm._FilterDatabase" localSheetId="3" hidden="1">EDUBA!$A$3:$Z$15</definedName>
    <definedName name="_xlnm._FilterDatabase" localSheetId="7" hidden="1">Educación!$A$3:$AA$73</definedName>
    <definedName name="_xlnm._FilterDatabase" localSheetId="13" hidden="1">General!$A$3:$AC$24</definedName>
    <definedName name="_xlnm._FilterDatabase" localSheetId="8" hidden="1">Gobierno!$A$3:$Z$68</definedName>
    <definedName name="_xlnm._FilterDatabase" localSheetId="9" hidden="1">Hacienda!$A$3:$Y$10</definedName>
    <definedName name="_xlnm._FilterDatabase" localSheetId="4" hidden="1">'INDERBA '!$A$3:$AC$25</definedName>
    <definedName name="_xlnm._FilterDatabase" localSheetId="10" hidden="1">INFRAESTRUCTURA!$A$3:$AC$76</definedName>
    <definedName name="_xlnm._FilterDatabase" localSheetId="1" hidden="1">'INFRAESTRUCTURA '!$B$3:$Q$38</definedName>
    <definedName name="_xlnm._FilterDatabase" localSheetId="14" hidden="1">Juridica!$B$3:$Z$11</definedName>
    <definedName name="_xlnm._FilterDatabase" localSheetId="12" hidden="1">'Medio Ambiente'!$B$3:$Z$33</definedName>
    <definedName name="_xlnm._FilterDatabase" localSheetId="17" hidden="1">Planeación!$A$3:$AA$28</definedName>
    <definedName name="_xlnm._FilterDatabase" localSheetId="15" hidden="1">Salud!$A$3:$AA$172</definedName>
    <definedName name="_xlnm._FilterDatabase" localSheetId="11" hidden="1">TIC!$A$3:$AD$27</definedName>
    <definedName name="_xlnm._FilterDatabase" localSheetId="5" hidden="1">'Tránsito y Transporte'!$A$3:$AC$46</definedName>
    <definedName name="_xlnm._FilterDatabase" localSheetId="16" hidden="1">UMATA!$A$3:$Z$40</definedName>
    <definedName name="_xlnm.Print_Area" localSheetId="0">'AGUAS DE BARRANCBERMEJA'!$A$1:$R$32</definedName>
    <definedName name="_xlnm.Print_Area" localSheetId="6">Desarrollo!$A$1:$Z$95</definedName>
    <definedName name="_xlnm.Print_Area" localSheetId="3">EDUBA!$A$1:$W$15</definedName>
    <definedName name="_xlnm.Print_Area" localSheetId="7">Educación!$A$1:$W$64</definedName>
    <definedName name="_xlnm.Print_Area" localSheetId="13">General!$A$1:$Z$21</definedName>
    <definedName name="_xlnm.Print_Area" localSheetId="8">Gobierno!$A$1:$Z$68</definedName>
    <definedName name="_xlnm.Print_Area" localSheetId="9">Hacienda!$A$1:$V$9</definedName>
    <definedName name="_xlnm.Print_Area" localSheetId="4">'INDERBA '!$A$1:$Z$26</definedName>
    <definedName name="_xlnm.Print_Area" localSheetId="10">INFRAESTRUCTURA!$A$1:$Z$70</definedName>
    <definedName name="_xlnm.Print_Area" localSheetId="1">'INFRAESTRUCTURA '!$A$1:$R$39</definedName>
    <definedName name="_xlnm.Print_Area" localSheetId="14">Juridica!$A$1:$AA$10</definedName>
    <definedName name="_xlnm.Print_Area" localSheetId="12">'Medio Ambiente'!$A$1:$Z$33</definedName>
    <definedName name="_xlnm.Print_Area" localSheetId="17">Planeación!$A$1:$Z$30</definedName>
    <definedName name="_xlnm.Print_Area" localSheetId="15">Salud!$A$1:$Z$171</definedName>
    <definedName name="_xlnm.Print_Area" localSheetId="11">TIC!$A$1:$Z$29</definedName>
    <definedName name="_xlnm.Print_Area" localSheetId="5">'Tránsito y Transporte'!$A$1:$Z$42</definedName>
    <definedName name="_xlnm.Print_Area" localSheetId="16">UMATA!$A$1:$Z$37</definedName>
    <definedName name="Sector">[1]Listas!$B$4:$B$21</definedName>
    <definedName name="_xlnm.Print_Titles" localSheetId="0">'AGUAS DE BARRANCBERMEJA'!$3:$3</definedName>
    <definedName name="_xlnm.Print_Titles" localSheetId="6">Desarrollo!$3:$3</definedName>
    <definedName name="_xlnm.Print_Titles" localSheetId="3">EDUBA!$3:$3</definedName>
    <definedName name="_xlnm.Print_Titles" localSheetId="7">Educación!$3:$3</definedName>
    <definedName name="_xlnm.Print_Titles" localSheetId="13">General!$3:$3</definedName>
    <definedName name="_xlnm.Print_Titles" localSheetId="8">Gobierno!$3:$3</definedName>
    <definedName name="_xlnm.Print_Titles" localSheetId="9">Hacienda!$3:$3</definedName>
    <definedName name="_xlnm.Print_Titles" localSheetId="4">'INDERBA '!$3:$3</definedName>
    <definedName name="_xlnm.Print_Titles" localSheetId="10">INFRAESTRUCTURA!$3:$3</definedName>
    <definedName name="_xlnm.Print_Titles" localSheetId="1">'INFRAESTRUCTURA '!$3:$3</definedName>
    <definedName name="_xlnm.Print_Titles" localSheetId="14">Juridica!$3:$3</definedName>
    <definedName name="_xlnm.Print_Titles" localSheetId="12">'Medio Ambiente'!$3:$3</definedName>
    <definedName name="_xlnm.Print_Titles" localSheetId="17">Planeación!$3:$3</definedName>
    <definedName name="_xlnm.Print_Titles" localSheetId="15">Salud!$3:$3</definedName>
    <definedName name="_xlnm.Print_Titles" localSheetId="11">TIC!$3:$3</definedName>
    <definedName name="_xlnm.Print_Titles" localSheetId="5">'Tránsito y Transporte'!$3:$3</definedName>
    <definedName name="_xlnm.Print_Titles" localSheetId="16">UMATA!$3:$3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31" i="12" l="1"/>
  <c r="Y23" i="10" l="1"/>
  <c r="T93" i="6" l="1"/>
  <c r="M23" i="3" l="1"/>
  <c r="T62" i="7" l="1"/>
  <c r="T13" i="2" l="1"/>
  <c r="Z16" i="15" l="1"/>
  <c r="AA16" i="25" l="1"/>
  <c r="AA15" i="25"/>
  <c r="AA14" i="25"/>
  <c r="AA13" i="25"/>
  <c r="AA12" i="25"/>
  <c r="AA11" i="25"/>
  <c r="AA10" i="25"/>
  <c r="AA9" i="25"/>
  <c r="AA8" i="25"/>
  <c r="AA7" i="25"/>
  <c r="AA6" i="25"/>
  <c r="AA5" i="25"/>
  <c r="AA3" i="25"/>
  <c r="AA2" i="25"/>
  <c r="X16" i="25"/>
  <c r="X15" i="25"/>
  <c r="X14" i="25"/>
  <c r="X13" i="25"/>
  <c r="X12" i="25"/>
  <c r="X11" i="25"/>
  <c r="X10" i="25"/>
  <c r="X9" i="25"/>
  <c r="X8" i="25"/>
  <c r="X7" i="25"/>
  <c r="X6" i="25"/>
  <c r="X5" i="25"/>
  <c r="X4" i="25"/>
  <c r="X3" i="25"/>
  <c r="X2" i="25"/>
  <c r="U16" i="25"/>
  <c r="U15" i="25"/>
  <c r="U14" i="25"/>
  <c r="U13" i="25"/>
  <c r="U12" i="25"/>
  <c r="U11" i="25"/>
  <c r="U10" i="25"/>
  <c r="U9" i="25"/>
  <c r="U8" i="25"/>
  <c r="U7" i="25"/>
  <c r="U6" i="25"/>
  <c r="U5" i="25"/>
  <c r="U4" i="25"/>
  <c r="U3" i="25"/>
  <c r="U2" i="25"/>
  <c r="R3" i="25"/>
  <c r="R4" i="25"/>
  <c r="R5" i="25"/>
  <c r="R6" i="25"/>
  <c r="R7" i="25"/>
  <c r="R8" i="25"/>
  <c r="R9" i="25"/>
  <c r="R10" i="25"/>
  <c r="R11" i="25"/>
  <c r="R12" i="25"/>
  <c r="R13" i="25"/>
  <c r="R15" i="25"/>
  <c r="R16" i="25"/>
  <c r="R17" i="25"/>
  <c r="R2" i="25"/>
  <c r="Y17" i="25"/>
  <c r="Z17" i="25"/>
  <c r="AA17" i="25" l="1"/>
  <c r="J17" i="25"/>
  <c r="I17" i="25"/>
  <c r="G17" i="25"/>
  <c r="F17" i="25"/>
  <c r="D17" i="25"/>
  <c r="C17" i="25"/>
  <c r="W17" i="25" l="1"/>
  <c r="V17" i="25"/>
  <c r="S17" i="25"/>
  <c r="X17" i="25" l="1"/>
  <c r="T17" i="25"/>
  <c r="U17" i="25" s="1"/>
  <c r="Y24" i="20" l="1"/>
  <c r="Y23" i="20"/>
  <c r="Y22" i="20"/>
  <c r="Y21" i="20"/>
  <c r="Y20" i="20"/>
  <c r="Y19" i="20"/>
  <c r="Y18" i="20"/>
  <c r="Y17" i="20"/>
  <c r="Y16" i="20"/>
  <c r="Y15" i="20"/>
  <c r="Y14" i="20"/>
  <c r="Y13" i="20"/>
  <c r="Y12" i="20"/>
  <c r="Y11" i="20"/>
  <c r="Y10" i="20"/>
  <c r="Y9" i="20"/>
  <c r="Y8" i="20"/>
  <c r="Y7" i="20"/>
  <c r="Y6" i="20"/>
  <c r="Y5" i="20"/>
  <c r="Y4" i="20"/>
  <c r="Y32" i="16"/>
  <c r="Y31" i="16"/>
  <c r="Y30" i="16"/>
  <c r="Y29" i="16"/>
  <c r="Y28" i="16"/>
  <c r="Y27" i="16"/>
  <c r="Y26" i="16"/>
  <c r="Y25" i="16"/>
  <c r="Y24" i="16"/>
  <c r="Y23" i="16"/>
  <c r="Y22" i="16"/>
  <c r="Y21" i="16"/>
  <c r="Y20" i="16"/>
  <c r="Y19" i="16"/>
  <c r="Y18" i="16"/>
  <c r="Y17" i="16"/>
  <c r="Y16" i="16"/>
  <c r="Y15" i="16"/>
  <c r="Y14" i="16"/>
  <c r="Y13" i="16"/>
  <c r="Y12" i="16"/>
  <c r="Y11" i="16"/>
  <c r="Y10" i="16"/>
  <c r="Y9" i="16"/>
  <c r="Y8" i="16"/>
  <c r="Y7" i="16"/>
  <c r="Y6" i="16"/>
  <c r="Y5" i="16"/>
  <c r="Y4" i="16"/>
  <c r="Y166" i="15"/>
  <c r="Y165" i="15"/>
  <c r="Y164" i="15"/>
  <c r="Y163" i="15"/>
  <c r="Y162" i="15"/>
  <c r="Y161" i="15"/>
  <c r="Y160" i="15"/>
  <c r="Y159" i="15"/>
  <c r="Y158" i="15"/>
  <c r="Y157" i="15"/>
  <c r="Y155" i="15"/>
  <c r="Y154" i="15"/>
  <c r="Y153" i="15"/>
  <c r="Y152" i="15"/>
  <c r="Y151" i="15"/>
  <c r="Y150" i="15"/>
  <c r="Y149" i="15"/>
  <c r="Y148" i="15"/>
  <c r="Y147" i="15"/>
  <c r="Y146" i="15"/>
  <c r="Y145" i="15"/>
  <c r="Y144" i="15"/>
  <c r="Y143" i="15"/>
  <c r="Y142" i="15"/>
  <c r="Y141" i="15"/>
  <c r="Y140" i="15"/>
  <c r="Y139" i="15"/>
  <c r="Y138" i="15"/>
  <c r="Y137" i="15"/>
  <c r="Y136" i="15"/>
  <c r="Y135" i="15"/>
  <c r="Y134" i="15"/>
  <c r="Y133" i="15"/>
  <c r="Y132" i="15"/>
  <c r="Y131" i="15"/>
  <c r="Y130" i="15"/>
  <c r="Y129" i="15"/>
  <c r="Y128" i="15"/>
  <c r="Y127" i="15"/>
  <c r="Y126" i="15"/>
  <c r="Y125" i="15"/>
  <c r="Y124" i="15"/>
  <c r="Y123" i="15"/>
  <c r="Y122" i="15"/>
  <c r="Y121" i="15"/>
  <c r="Y120" i="15"/>
  <c r="Y119" i="15"/>
  <c r="Y118" i="15"/>
  <c r="Y117" i="15"/>
  <c r="Y116" i="15"/>
  <c r="Y115" i="15"/>
  <c r="Y114" i="15"/>
  <c r="Y113" i="15"/>
  <c r="Y112" i="15"/>
  <c r="Y111" i="15"/>
  <c r="Y110" i="15"/>
  <c r="Y109" i="15"/>
  <c r="Y108" i="15"/>
  <c r="Y107" i="15"/>
  <c r="Y106" i="15"/>
  <c r="Y105" i="15"/>
  <c r="Y104" i="15"/>
  <c r="Y103" i="15"/>
  <c r="Y102" i="15"/>
  <c r="Y101" i="15"/>
  <c r="Y100" i="15"/>
  <c r="Y99" i="15"/>
  <c r="Y98" i="15"/>
  <c r="Y97" i="15"/>
  <c r="Y96" i="15"/>
  <c r="Y95" i="15"/>
  <c r="Y94"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Y5" i="15"/>
  <c r="Y4" i="15"/>
  <c r="Y5" i="14"/>
  <c r="Y4" i="14"/>
  <c r="Y7" i="14" s="1"/>
  <c r="Y16" i="13"/>
  <c r="Y15" i="13"/>
  <c r="Y14" i="13"/>
  <c r="Y13" i="13"/>
  <c r="Y12" i="13"/>
  <c r="Y11" i="13"/>
  <c r="Y10" i="13"/>
  <c r="Y9" i="13"/>
  <c r="Y8" i="13"/>
  <c r="Y7" i="13"/>
  <c r="Y6" i="13"/>
  <c r="Y5" i="13"/>
  <c r="Y4" i="13"/>
  <c r="Y29" i="12"/>
  <c r="Y28" i="12"/>
  <c r="Y27" i="12"/>
  <c r="Y26" i="12"/>
  <c r="Y25" i="12"/>
  <c r="Y24" i="12"/>
  <c r="Y23" i="12"/>
  <c r="Y22" i="12"/>
  <c r="Y21" i="12"/>
  <c r="Y20" i="12"/>
  <c r="Y19" i="12"/>
  <c r="Y18" i="12"/>
  <c r="Y17" i="12"/>
  <c r="Y16" i="12"/>
  <c r="Y15" i="12"/>
  <c r="Y14" i="12"/>
  <c r="Y13" i="12"/>
  <c r="Y12" i="12"/>
  <c r="Y11" i="12"/>
  <c r="Y10" i="12"/>
  <c r="Y9" i="12"/>
  <c r="Y8" i="12"/>
  <c r="Y7" i="12"/>
  <c r="Y6" i="12"/>
  <c r="Y5" i="12"/>
  <c r="Y4" i="12"/>
  <c r="Y23" i="11"/>
  <c r="Y22" i="11"/>
  <c r="Y21" i="11"/>
  <c r="Y20" i="11"/>
  <c r="Y19" i="11"/>
  <c r="Y18" i="11"/>
  <c r="Y17" i="11"/>
  <c r="Y16" i="11"/>
  <c r="Y15" i="11"/>
  <c r="Y14" i="11"/>
  <c r="Y13" i="11"/>
  <c r="Y12" i="11"/>
  <c r="Y11" i="11"/>
  <c r="Y10" i="11"/>
  <c r="Y9" i="11"/>
  <c r="Y8" i="11"/>
  <c r="Y7" i="11"/>
  <c r="Y6" i="11"/>
  <c r="Y5" i="11"/>
  <c r="Y4" i="11"/>
  <c r="Y64" i="10"/>
  <c r="Y63" i="10"/>
  <c r="Y62" i="10"/>
  <c r="Y61" i="10"/>
  <c r="Y60" i="10"/>
  <c r="Y59" i="10"/>
  <c r="Y58" i="10"/>
  <c r="Y57" i="10"/>
  <c r="Y56" i="10"/>
  <c r="Y55" i="10"/>
  <c r="Y54" i="10"/>
  <c r="Y53" i="10"/>
  <c r="Y52" i="10"/>
  <c r="Y51" i="10"/>
  <c r="Y50" i="10"/>
  <c r="Y49" i="10"/>
  <c r="Y48" i="10"/>
  <c r="Y47" i="10"/>
  <c r="Y46" i="10"/>
  <c r="Y45" i="10"/>
  <c r="Y44" i="10"/>
  <c r="Y43" i="10"/>
  <c r="Y42" i="10"/>
  <c r="Y41" i="10"/>
  <c r="Y40" i="10"/>
  <c r="Y39" i="10"/>
  <c r="Y38" i="10"/>
  <c r="Y37" i="10"/>
  <c r="Y36" i="10"/>
  <c r="Y35" i="10"/>
  <c r="Y34" i="10"/>
  <c r="Y33" i="10"/>
  <c r="Y32" i="10"/>
  <c r="Y31" i="10"/>
  <c r="Y30" i="10"/>
  <c r="Y29" i="10"/>
  <c r="Y28" i="10"/>
  <c r="Y27" i="10"/>
  <c r="Y26" i="10"/>
  <c r="Y25" i="10"/>
  <c r="Y24" i="10"/>
  <c r="Y22" i="10"/>
  <c r="Y21" i="10"/>
  <c r="Y20" i="10"/>
  <c r="Y19" i="10"/>
  <c r="Y18" i="10"/>
  <c r="Y17" i="10"/>
  <c r="Y16" i="10"/>
  <c r="Y15" i="10"/>
  <c r="Y14" i="10"/>
  <c r="Y13" i="10"/>
  <c r="Y12" i="10"/>
  <c r="Y11" i="10"/>
  <c r="Y10" i="10"/>
  <c r="Y9" i="10"/>
  <c r="Y8" i="10"/>
  <c r="Y7" i="10"/>
  <c r="Y6" i="10"/>
  <c r="Y5" i="10"/>
  <c r="Y4" i="10"/>
  <c r="U4" i="9"/>
  <c r="U6" i="9" s="1"/>
  <c r="Y62" i="8"/>
  <c r="Y61" i="8"/>
  <c r="Y60" i="8"/>
  <c r="Y59" i="8"/>
  <c r="Y58" i="8"/>
  <c r="Y57" i="8"/>
  <c r="Y56" i="8"/>
  <c r="Y55" i="8"/>
  <c r="Y54" i="8"/>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Y7" i="8"/>
  <c r="Y6" i="8"/>
  <c r="Y5" i="8"/>
  <c r="Y4" i="8"/>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Y12" i="7"/>
  <c r="Y11" i="7"/>
  <c r="Y10" i="7"/>
  <c r="Y9" i="7"/>
  <c r="Y8" i="7"/>
  <c r="Y7" i="7"/>
  <c r="Y6" i="7"/>
  <c r="Y5" i="7"/>
  <c r="Y4" i="7"/>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21" i="3"/>
  <c r="Y20" i="3"/>
  <c r="Y19" i="3"/>
  <c r="Y18" i="3"/>
  <c r="Y17" i="3"/>
  <c r="Y16" i="3"/>
  <c r="Y15" i="3"/>
  <c r="Y14" i="3"/>
  <c r="Y13" i="3"/>
  <c r="Y12" i="3"/>
  <c r="Y11" i="3"/>
  <c r="Y10" i="3"/>
  <c r="Y9" i="3"/>
  <c r="Y8" i="3"/>
  <c r="Y7" i="3"/>
  <c r="Y6" i="3"/>
  <c r="Y5" i="3"/>
  <c r="Y4" i="3"/>
  <c r="Y11" i="2"/>
  <c r="Y10" i="2"/>
  <c r="Y9" i="2"/>
  <c r="Y8" i="2"/>
  <c r="Y7" i="2"/>
  <c r="Y6" i="2"/>
  <c r="Y5" i="2"/>
  <c r="Y4" i="2"/>
  <c r="N9" i="25" l="1"/>
  <c r="N14" i="25"/>
  <c r="Y26" i="20"/>
  <c r="Y34" i="16"/>
  <c r="N16" i="25" s="1"/>
  <c r="Y168" i="15"/>
  <c r="N15" i="25" s="1"/>
  <c r="Y18" i="13"/>
  <c r="Y31" i="12"/>
  <c r="N12" i="25" s="1"/>
  <c r="Y25" i="11"/>
  <c r="Y66" i="10"/>
  <c r="Y64" i="8"/>
  <c r="Y62" i="7"/>
  <c r="N7" i="25" s="1"/>
  <c r="Y93" i="6"/>
  <c r="Y40" i="4"/>
  <c r="Y23" i="3"/>
  <c r="Y13" i="2"/>
  <c r="Z8" i="10"/>
  <c r="Z7" i="20"/>
  <c r="Z5" i="20"/>
  <c r="R4" i="10"/>
  <c r="R20" i="12"/>
  <c r="M6" i="25"/>
  <c r="R64" i="8"/>
  <c r="T34" i="16"/>
  <c r="M16" i="25" s="1"/>
  <c r="P73" i="7"/>
  <c r="N73" i="7"/>
  <c r="N101" i="6"/>
  <c r="M100" i="6"/>
  <c r="M98" i="6"/>
  <c r="P20" i="2"/>
  <c r="N20" i="2"/>
  <c r="P75" i="8"/>
  <c r="N75" i="8"/>
  <c r="P77" i="10"/>
  <c r="N77" i="10"/>
  <c r="I60" i="7"/>
  <c r="I56" i="7"/>
  <c r="I49" i="7"/>
  <c r="Z49" i="7" s="1"/>
  <c r="I47" i="7"/>
  <c r="Z47" i="7" s="1"/>
  <c r="I46" i="7"/>
  <c r="I5" i="7"/>
  <c r="Z5" i="7" s="1"/>
  <c r="Z23" i="11"/>
  <c r="Z13" i="7"/>
  <c r="Z6" i="7"/>
  <c r="Z36" i="10"/>
  <c r="Z25" i="10"/>
  <c r="Z24" i="10"/>
  <c r="Z9" i="10"/>
  <c r="I5" i="16"/>
  <c r="Z5" i="16" s="1"/>
  <c r="Z50" i="15"/>
  <c r="Z109" i="15"/>
  <c r="Z166" i="15"/>
  <c r="Z165" i="15"/>
  <c r="Z163" i="15"/>
  <c r="Z153" i="15"/>
  <c r="Z152" i="15"/>
  <c r="Z146" i="15"/>
  <c r="Z145" i="15"/>
  <c r="Z143" i="15"/>
  <c r="Z142" i="15"/>
  <c r="Z140" i="15"/>
  <c r="Z135" i="15"/>
  <c r="Z133" i="15"/>
  <c r="Z126" i="15"/>
  <c r="Z125" i="15"/>
  <c r="Z124" i="15"/>
  <c r="Z123" i="15"/>
  <c r="Z113" i="15"/>
  <c r="Z111" i="15"/>
  <c r="Z110" i="15"/>
  <c r="Z108" i="15"/>
  <c r="Z105" i="15"/>
  <c r="Z104" i="15"/>
  <c r="Z103" i="15"/>
  <c r="Z102" i="15"/>
  <c r="Z101" i="15"/>
  <c r="Z100" i="15"/>
  <c r="Z99" i="15"/>
  <c r="Z95" i="15"/>
  <c r="Z91" i="15"/>
  <c r="Z90" i="15"/>
  <c r="Z89" i="15"/>
  <c r="Z88" i="15"/>
  <c r="Z86" i="15"/>
  <c r="Z84" i="15"/>
  <c r="Z83" i="15"/>
  <c r="Z82" i="15"/>
  <c r="Z77" i="15"/>
  <c r="Z76" i="15"/>
  <c r="Z75" i="15"/>
  <c r="Z72" i="15"/>
  <c r="Z71" i="15"/>
  <c r="Z70" i="15"/>
  <c r="Z67" i="15"/>
  <c r="Z62" i="15"/>
  <c r="Z61" i="15"/>
  <c r="Z59" i="15"/>
  <c r="Z58" i="15"/>
  <c r="Z57" i="15"/>
  <c r="Z56" i="15"/>
  <c r="Z55" i="15"/>
  <c r="Z52" i="15"/>
  <c r="Z48" i="15"/>
  <c r="Z47" i="15"/>
  <c r="Z46" i="15"/>
  <c r="Z44" i="15"/>
  <c r="Z40" i="15"/>
  <c r="Z38" i="15"/>
  <c r="Z37" i="15"/>
  <c r="Z36" i="15"/>
  <c r="Z35" i="15"/>
  <c r="Z33" i="15"/>
  <c r="Z32" i="15"/>
  <c r="Z31" i="15"/>
  <c r="Z30" i="15"/>
  <c r="Z29" i="15"/>
  <c r="Z28" i="15"/>
  <c r="Z27" i="15"/>
  <c r="Z15" i="15"/>
  <c r="Z12" i="15"/>
  <c r="Z7" i="15"/>
  <c r="Z6" i="15"/>
  <c r="Z5" i="15"/>
  <c r="Z4" i="15"/>
  <c r="Z8" i="15"/>
  <c r="Z9" i="15"/>
  <c r="Z10" i="15"/>
  <c r="Z11" i="15"/>
  <c r="Z13" i="15"/>
  <c r="Z14" i="15"/>
  <c r="Z17" i="15"/>
  <c r="Z18" i="15"/>
  <c r="Z19" i="15"/>
  <c r="Z20" i="15"/>
  <c r="Z21" i="15"/>
  <c r="Z22" i="15"/>
  <c r="Z23" i="15"/>
  <c r="Z24" i="15"/>
  <c r="Z25" i="15"/>
  <c r="Z26" i="15"/>
  <c r="Z34" i="15"/>
  <c r="Z39" i="15"/>
  <c r="Z41" i="15"/>
  <c r="Z42" i="15"/>
  <c r="Z43" i="15"/>
  <c r="Z45" i="15"/>
  <c r="Z49" i="15"/>
  <c r="Z51" i="15"/>
  <c r="Z53" i="15"/>
  <c r="Z54" i="15"/>
  <c r="Z60" i="15"/>
  <c r="Z63" i="15"/>
  <c r="Z64" i="15"/>
  <c r="Z65" i="15"/>
  <c r="Z66" i="15"/>
  <c r="Z68" i="15"/>
  <c r="Z69" i="15"/>
  <c r="Z73" i="15"/>
  <c r="Z74" i="15"/>
  <c r="Z78" i="15"/>
  <c r="Z79" i="15"/>
  <c r="Z80" i="15"/>
  <c r="Z81" i="15"/>
  <c r="Z85" i="15"/>
  <c r="Z87" i="15"/>
  <c r="Z92" i="15"/>
  <c r="Z93" i="15"/>
  <c r="Z94" i="15"/>
  <c r="Z96" i="15"/>
  <c r="Z97" i="15"/>
  <c r="Z98" i="15"/>
  <c r="Z106" i="15"/>
  <c r="Z107" i="15"/>
  <c r="Z112" i="15"/>
  <c r="Z114" i="15"/>
  <c r="Z115" i="15"/>
  <c r="Z116" i="15"/>
  <c r="Z117" i="15"/>
  <c r="Z118" i="15"/>
  <c r="Z119" i="15"/>
  <c r="Z120" i="15"/>
  <c r="Z121" i="15"/>
  <c r="Z122" i="15"/>
  <c r="Z127" i="15"/>
  <c r="Z128" i="15"/>
  <c r="Z129" i="15"/>
  <c r="Z130" i="15"/>
  <c r="Z131" i="15"/>
  <c r="Z132" i="15"/>
  <c r="Z134" i="15"/>
  <c r="Z136" i="15"/>
  <c r="Z137" i="15"/>
  <c r="Z138" i="15"/>
  <c r="Z139" i="15"/>
  <c r="Z141" i="15"/>
  <c r="Z144" i="15"/>
  <c r="Z147" i="15"/>
  <c r="Z148" i="15"/>
  <c r="Z149" i="15"/>
  <c r="Z150" i="15"/>
  <c r="Z151" i="15"/>
  <c r="Z154" i="15"/>
  <c r="Z155" i="15"/>
  <c r="Z157" i="15"/>
  <c r="Z158" i="15"/>
  <c r="Z159" i="15"/>
  <c r="Z160" i="15"/>
  <c r="Z161" i="15"/>
  <c r="Z162" i="15"/>
  <c r="Z164" i="15"/>
  <c r="I20" i="12"/>
  <c r="Z20" i="12" s="1"/>
  <c r="I72" i="6"/>
  <c r="Z17" i="20"/>
  <c r="Z24" i="20"/>
  <c r="Z23" i="20"/>
  <c r="Z22" i="20"/>
  <c r="Z21" i="20"/>
  <c r="Z20" i="20"/>
  <c r="Z19" i="20"/>
  <c r="Z18" i="20"/>
  <c r="Z16" i="20"/>
  <c r="Z15" i="20"/>
  <c r="Z14" i="20"/>
  <c r="Z13" i="20"/>
  <c r="Z12" i="20"/>
  <c r="Z11" i="20"/>
  <c r="Z10" i="20"/>
  <c r="Z9" i="20"/>
  <c r="Z8" i="20"/>
  <c r="Z6" i="20"/>
  <c r="Z4" i="20"/>
  <c r="Z14" i="4"/>
  <c r="Z11" i="6"/>
  <c r="Z18" i="12"/>
  <c r="Z6" i="13"/>
  <c r="Z5" i="6"/>
  <c r="Z4" i="6"/>
  <c r="Z13" i="4"/>
  <c r="Z22" i="11"/>
  <c r="Z21" i="11"/>
  <c r="Z18" i="11"/>
  <c r="Z11" i="11"/>
  <c r="Z10" i="11"/>
  <c r="Z14" i="11"/>
  <c r="Z5" i="14"/>
  <c r="Z4" i="14"/>
  <c r="Z21" i="7"/>
  <c r="Z41" i="7"/>
  <c r="P46" i="4"/>
  <c r="N46" i="4"/>
  <c r="N33" i="11"/>
  <c r="P24" i="13"/>
  <c r="P40" i="16"/>
  <c r="P33" i="11"/>
  <c r="J168" i="15"/>
  <c r="K168" i="15"/>
  <c r="P26" i="20"/>
  <c r="Z32" i="16"/>
  <c r="Z31" i="16"/>
  <c r="Z30" i="16"/>
  <c r="Z29" i="16"/>
  <c r="Z28" i="16"/>
  <c r="Z27" i="16"/>
  <c r="Z26" i="16"/>
  <c r="Z25" i="16"/>
  <c r="Z24" i="16"/>
  <c r="Z23" i="16"/>
  <c r="Z22" i="16"/>
  <c r="Z21" i="16"/>
  <c r="Z20" i="16"/>
  <c r="Z19" i="16"/>
  <c r="Z18" i="16"/>
  <c r="Z17" i="16"/>
  <c r="Z16" i="16"/>
  <c r="Z15" i="16"/>
  <c r="Z14" i="16"/>
  <c r="Z13" i="16"/>
  <c r="Z12" i="16"/>
  <c r="Z11" i="16"/>
  <c r="Z10" i="16"/>
  <c r="Z9" i="16"/>
  <c r="Z8" i="16"/>
  <c r="Z7" i="16"/>
  <c r="Z6" i="16"/>
  <c r="Z4" i="16"/>
  <c r="P34" i="16"/>
  <c r="Z20" i="6"/>
  <c r="Z4" i="2"/>
  <c r="Z5" i="2"/>
  <c r="Z6" i="2"/>
  <c r="Z7" i="2"/>
  <c r="Z8" i="2"/>
  <c r="Z9" i="2"/>
  <c r="Z10" i="2"/>
  <c r="Z11" i="2"/>
  <c r="P23" i="3"/>
  <c r="P93" i="6"/>
  <c r="P62" i="7"/>
  <c r="P64" i="8"/>
  <c r="S4" i="9"/>
  <c r="S6" i="9" s="1"/>
  <c r="P25" i="11"/>
  <c r="R19" i="14"/>
  <c r="R15" i="14"/>
  <c r="R16" i="14" s="1"/>
  <c r="P7" i="14"/>
  <c r="W5" i="14"/>
  <c r="W4" i="14"/>
  <c r="J26" i="20"/>
  <c r="K26" i="20"/>
  <c r="L26" i="20"/>
  <c r="M26" i="20"/>
  <c r="L5" i="25" s="1"/>
  <c r="N26" i="20"/>
  <c r="R26" i="20"/>
  <c r="T26" i="20"/>
  <c r="M5" i="25" s="1"/>
  <c r="Z37" i="10"/>
  <c r="Z15" i="10"/>
  <c r="Z12" i="10"/>
  <c r="Z11" i="10"/>
  <c r="Z7" i="10"/>
  <c r="Z6" i="10"/>
  <c r="O31" i="19"/>
  <c r="N31" i="19"/>
  <c r="M31" i="19"/>
  <c r="K31" i="19"/>
  <c r="J31" i="19"/>
  <c r="I31" i="19"/>
  <c r="H31" i="19"/>
  <c r="E31" i="19"/>
  <c r="Q29" i="19"/>
  <c r="P29" i="19"/>
  <c r="Q28" i="19"/>
  <c r="P28" i="19"/>
  <c r="Q27" i="19"/>
  <c r="P27" i="19"/>
  <c r="Q26" i="19"/>
  <c r="P26" i="19"/>
  <c r="Q25" i="19"/>
  <c r="P25" i="19"/>
  <c r="Q24" i="19"/>
  <c r="P24" i="19"/>
  <c r="Q23" i="19"/>
  <c r="P23" i="19"/>
  <c r="Q22" i="19"/>
  <c r="P22" i="19"/>
  <c r="Q21" i="19"/>
  <c r="P21" i="19"/>
  <c r="Q20" i="19"/>
  <c r="P20" i="19"/>
  <c r="Q19" i="19"/>
  <c r="P19" i="19"/>
  <c r="Q18" i="19"/>
  <c r="P18" i="19"/>
  <c r="Q17" i="19"/>
  <c r="P17" i="19"/>
  <c r="Q16" i="19"/>
  <c r="P16" i="19"/>
  <c r="Q15" i="19"/>
  <c r="P15" i="19"/>
  <c r="Q14" i="19"/>
  <c r="P14" i="19"/>
  <c r="Q13" i="19"/>
  <c r="P13" i="19"/>
  <c r="Q12" i="19"/>
  <c r="P12" i="19"/>
  <c r="Q11" i="19"/>
  <c r="P11" i="19"/>
  <c r="Q10" i="19"/>
  <c r="P10" i="19"/>
  <c r="Q9" i="19"/>
  <c r="P9" i="19"/>
  <c r="Q8" i="19"/>
  <c r="P8" i="19"/>
  <c r="Q7" i="19"/>
  <c r="P7" i="19"/>
  <c r="Q6" i="19"/>
  <c r="P6" i="19"/>
  <c r="Q5" i="19"/>
  <c r="P5" i="19"/>
  <c r="Q4" i="19"/>
  <c r="P4" i="19"/>
  <c r="P4" i="18"/>
  <c r="Q4" i="18"/>
  <c r="P6" i="18"/>
  <c r="Q6" i="18"/>
  <c r="O38" i="18"/>
  <c r="N38" i="18"/>
  <c r="M38" i="18"/>
  <c r="K38" i="18"/>
  <c r="J38" i="18"/>
  <c r="I38" i="18"/>
  <c r="H38" i="18"/>
  <c r="E38" i="18"/>
  <c r="Q36" i="18"/>
  <c r="P36" i="18"/>
  <c r="Q35" i="18"/>
  <c r="P35" i="18"/>
  <c r="Q34" i="18"/>
  <c r="P34" i="18"/>
  <c r="Q33" i="18"/>
  <c r="P33" i="18"/>
  <c r="Q32" i="18"/>
  <c r="P32" i="18"/>
  <c r="L31" i="18"/>
  <c r="P31" i="18" s="1"/>
  <c r="Q31" i="18"/>
  <c r="Q30" i="18"/>
  <c r="P30" i="18"/>
  <c r="Q29" i="18"/>
  <c r="P29" i="18"/>
  <c r="Q28" i="18"/>
  <c r="P28" i="18"/>
  <c r="L27" i="18"/>
  <c r="P27" i="18" s="1"/>
  <c r="Q27" i="18"/>
  <c r="L26" i="18"/>
  <c r="P26" i="18" s="1"/>
  <c r="Q25" i="18"/>
  <c r="P25" i="18"/>
  <c r="Q24" i="18"/>
  <c r="P24" i="18"/>
  <c r="Q23" i="18"/>
  <c r="P23" i="18"/>
  <c r="Q22" i="18"/>
  <c r="P22" i="18"/>
  <c r="Q21" i="18"/>
  <c r="P21" i="18"/>
  <c r="Q20" i="18"/>
  <c r="P20" i="18"/>
  <c r="Q19" i="18"/>
  <c r="P19" i="18"/>
  <c r="Q18" i="18"/>
  <c r="P18" i="18"/>
  <c r="Q17" i="18"/>
  <c r="P17" i="18"/>
  <c r="Q16" i="18"/>
  <c r="P16" i="18"/>
  <c r="Q15" i="18"/>
  <c r="P15" i="18"/>
  <c r="Q14" i="18"/>
  <c r="P14" i="18"/>
  <c r="Q13" i="18"/>
  <c r="P13" i="18"/>
  <c r="L12" i="18"/>
  <c r="Q12" i="18" s="1"/>
  <c r="Q11" i="18"/>
  <c r="P11" i="18"/>
  <c r="L10" i="18"/>
  <c r="Q10" i="18" s="1"/>
  <c r="L9" i="18"/>
  <c r="P9" i="18" s="1"/>
  <c r="Q8" i="18"/>
  <c r="P8" i="18"/>
  <c r="L7" i="18"/>
  <c r="Q7" i="18" s="1"/>
  <c r="Q5" i="18"/>
  <c r="P5" i="18"/>
  <c r="L31" i="19"/>
  <c r="N40" i="4"/>
  <c r="Z16" i="10"/>
  <c r="R34" i="16"/>
  <c r="N34" i="16"/>
  <c r="M34" i="16"/>
  <c r="L16" i="25" s="1"/>
  <c r="L34" i="16"/>
  <c r="K34" i="16"/>
  <c r="J34" i="16"/>
  <c r="E34" i="16"/>
  <c r="T7" i="14"/>
  <c r="M14" i="25" s="1"/>
  <c r="R7" i="14"/>
  <c r="N7" i="14"/>
  <c r="M7" i="14"/>
  <c r="L14" i="25" s="1"/>
  <c r="L7" i="14"/>
  <c r="K7" i="14"/>
  <c r="J7" i="14"/>
  <c r="E7" i="14"/>
  <c r="T18" i="13"/>
  <c r="M13" i="25" s="1"/>
  <c r="R18" i="13"/>
  <c r="P18" i="13"/>
  <c r="N18" i="13"/>
  <c r="M18" i="13"/>
  <c r="L13" i="25" s="1"/>
  <c r="L18" i="13"/>
  <c r="K18" i="13"/>
  <c r="J18" i="13"/>
  <c r="E18" i="13"/>
  <c r="Z16" i="13"/>
  <c r="Z15" i="13"/>
  <c r="Z14" i="13"/>
  <c r="Z13" i="13"/>
  <c r="Z12" i="13"/>
  <c r="Z11" i="13"/>
  <c r="Z10" i="13"/>
  <c r="Z9" i="13"/>
  <c r="Z8" i="13"/>
  <c r="Z7" i="13"/>
  <c r="Z5" i="13"/>
  <c r="Z4" i="13"/>
  <c r="M12" i="25"/>
  <c r="P31" i="12"/>
  <c r="N31" i="12"/>
  <c r="M31" i="12"/>
  <c r="L12" i="25" s="1"/>
  <c r="L31" i="12"/>
  <c r="K31" i="12"/>
  <c r="J31" i="12"/>
  <c r="E31" i="12"/>
  <c r="Z29" i="12"/>
  <c r="Z28" i="12"/>
  <c r="Z27" i="12"/>
  <c r="Z26" i="12"/>
  <c r="Z25" i="12"/>
  <c r="Z24" i="12"/>
  <c r="Z23" i="12"/>
  <c r="Z22" i="12"/>
  <c r="Z21" i="12"/>
  <c r="Z19" i="12"/>
  <c r="Z17" i="12"/>
  <c r="Z16" i="12"/>
  <c r="Z15" i="12"/>
  <c r="Z14" i="12"/>
  <c r="Z13" i="12"/>
  <c r="Z12" i="12"/>
  <c r="Z11" i="12"/>
  <c r="Z10" i="12"/>
  <c r="Z9" i="12"/>
  <c r="Z8" i="12"/>
  <c r="Z7" i="12"/>
  <c r="Z6" i="12"/>
  <c r="Z5" i="12"/>
  <c r="Z4" i="12"/>
  <c r="T64" i="8"/>
  <c r="M8" i="25" s="1"/>
  <c r="N64" i="8"/>
  <c r="M64" i="8"/>
  <c r="L8" i="25" s="1"/>
  <c r="L64" i="8"/>
  <c r="K64" i="8"/>
  <c r="J64" i="8"/>
  <c r="E64" i="8"/>
  <c r="Z62" i="8"/>
  <c r="Z61" i="8"/>
  <c r="Z60" i="8"/>
  <c r="Z59" i="8"/>
  <c r="Z58" i="8"/>
  <c r="Z57" i="8"/>
  <c r="Z56" i="8"/>
  <c r="Z55" i="8"/>
  <c r="Z54" i="8"/>
  <c r="Z53" i="8"/>
  <c r="Z52" i="8"/>
  <c r="Z51" i="8"/>
  <c r="Z50" i="8"/>
  <c r="Z49" i="8"/>
  <c r="Z48" i="8"/>
  <c r="Z47" i="8"/>
  <c r="Z46" i="8"/>
  <c r="Z45" i="8"/>
  <c r="Z44" i="8"/>
  <c r="Z43" i="8"/>
  <c r="Z42" i="8"/>
  <c r="Z41" i="8"/>
  <c r="Z40" i="8"/>
  <c r="Z39" i="8"/>
  <c r="Z38" i="8"/>
  <c r="Z37" i="8"/>
  <c r="Z36" i="8"/>
  <c r="Z35" i="8"/>
  <c r="Z34" i="8"/>
  <c r="Z33" i="8"/>
  <c r="Z32" i="8"/>
  <c r="Z31" i="8"/>
  <c r="Z30" i="8"/>
  <c r="Z29" i="8"/>
  <c r="Z28" i="8"/>
  <c r="Z27" i="8"/>
  <c r="Z26" i="8"/>
  <c r="Z25" i="8"/>
  <c r="Z24" i="8"/>
  <c r="Z23" i="8"/>
  <c r="Z22" i="8"/>
  <c r="Z21" i="8"/>
  <c r="Z20" i="8"/>
  <c r="Z19" i="8"/>
  <c r="Z18" i="8"/>
  <c r="Z17" i="8"/>
  <c r="Z16" i="8"/>
  <c r="Z15" i="8"/>
  <c r="Z14" i="8"/>
  <c r="Z13" i="8"/>
  <c r="Z12" i="8"/>
  <c r="Z11" i="8"/>
  <c r="Z10" i="8"/>
  <c r="Z9" i="8"/>
  <c r="Z8" i="8"/>
  <c r="Z7" i="8"/>
  <c r="Z6" i="8"/>
  <c r="Z5" i="8"/>
  <c r="Z4" i="8"/>
  <c r="R93" i="6"/>
  <c r="N93" i="6"/>
  <c r="M93" i="6"/>
  <c r="L6" i="25" s="1"/>
  <c r="L93" i="6"/>
  <c r="K93" i="6"/>
  <c r="J93" i="6"/>
  <c r="E93" i="6"/>
  <c r="Z91" i="6"/>
  <c r="Z90" i="6"/>
  <c r="Z89" i="6"/>
  <c r="Z88" i="6"/>
  <c r="Z87" i="6"/>
  <c r="Z86" i="6"/>
  <c r="Z85" i="6"/>
  <c r="Z84" i="6"/>
  <c r="Z83" i="6"/>
  <c r="Z82" i="6"/>
  <c r="Z81" i="6"/>
  <c r="Z80" i="6"/>
  <c r="Z79" i="6"/>
  <c r="Z78" i="6"/>
  <c r="Z77" i="6"/>
  <c r="Z76" i="6"/>
  <c r="Z75" i="6"/>
  <c r="Z74" i="6"/>
  <c r="Z73" i="6"/>
  <c r="Z72" i="6"/>
  <c r="Z71" i="6"/>
  <c r="Z70" i="6"/>
  <c r="Z69" i="6"/>
  <c r="Z68" i="6"/>
  <c r="Z67" i="6"/>
  <c r="Z66" i="6"/>
  <c r="Z65" i="6"/>
  <c r="Z64" i="6"/>
  <c r="Z63" i="6"/>
  <c r="Z62" i="6"/>
  <c r="Z61" i="6"/>
  <c r="Z60" i="6"/>
  <c r="Z59" i="6"/>
  <c r="Z58" i="6"/>
  <c r="Z57" i="6"/>
  <c r="Z56" i="6"/>
  <c r="Z55" i="6"/>
  <c r="Z54" i="6"/>
  <c r="Z53" i="6"/>
  <c r="Z52" i="6"/>
  <c r="Z51" i="6"/>
  <c r="Z50" i="6"/>
  <c r="Z49" i="6"/>
  <c r="Z48" i="6"/>
  <c r="Z47" i="6"/>
  <c r="Z46" i="6"/>
  <c r="Z45" i="6"/>
  <c r="Z44" i="6"/>
  <c r="Z43" i="6"/>
  <c r="Z42" i="6"/>
  <c r="Z41" i="6"/>
  <c r="Z40" i="6"/>
  <c r="Z39" i="6"/>
  <c r="Z38" i="6"/>
  <c r="Z37" i="6"/>
  <c r="Z36" i="6"/>
  <c r="Z35" i="6"/>
  <c r="Z34" i="6"/>
  <c r="Z33" i="6"/>
  <c r="Z32" i="6"/>
  <c r="Z31" i="6"/>
  <c r="Z30" i="6"/>
  <c r="Z29" i="6"/>
  <c r="Z28" i="6"/>
  <c r="Z27" i="6"/>
  <c r="Z26" i="6"/>
  <c r="Z25" i="6"/>
  <c r="Z24" i="6"/>
  <c r="Z23" i="6"/>
  <c r="Z22" i="6"/>
  <c r="Z21" i="6"/>
  <c r="Z19" i="6"/>
  <c r="Z18" i="6"/>
  <c r="Z17" i="6"/>
  <c r="Z16" i="6"/>
  <c r="Z15" i="6"/>
  <c r="Z14" i="6"/>
  <c r="Z13" i="6"/>
  <c r="Z12" i="6"/>
  <c r="Z10" i="6"/>
  <c r="Z9" i="6"/>
  <c r="Z8" i="6"/>
  <c r="Z7" i="6"/>
  <c r="Z6" i="6"/>
  <c r="Z57" i="7"/>
  <c r="Z58" i="7"/>
  <c r="Z59" i="7"/>
  <c r="Z60" i="7"/>
  <c r="Z14" i="10"/>
  <c r="Z17" i="10"/>
  <c r="Z18" i="10"/>
  <c r="Z19" i="10"/>
  <c r="Z20" i="10"/>
  <c r="Z21" i="10"/>
  <c r="Z22" i="10"/>
  <c r="Z23" i="10"/>
  <c r="Z26" i="10"/>
  <c r="Z27" i="10"/>
  <c r="Z28" i="10"/>
  <c r="Z29" i="10"/>
  <c r="Z30" i="10"/>
  <c r="Z31" i="10"/>
  <c r="Z32" i="10"/>
  <c r="Z33" i="10"/>
  <c r="Z34" i="10"/>
  <c r="Z35"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T168" i="15"/>
  <c r="M15" i="25" s="1"/>
  <c r="R168" i="15"/>
  <c r="P168" i="15"/>
  <c r="N168" i="15"/>
  <c r="M168" i="15"/>
  <c r="L15" i="25" s="1"/>
  <c r="L168" i="15"/>
  <c r="E168" i="15"/>
  <c r="T25" i="11"/>
  <c r="M11" i="25" s="1"/>
  <c r="R25" i="11"/>
  <c r="N25" i="11"/>
  <c r="M25" i="11"/>
  <c r="L11" i="25" s="1"/>
  <c r="L25" i="11"/>
  <c r="K25" i="11"/>
  <c r="J25" i="11"/>
  <c r="E25" i="11"/>
  <c r="Z20" i="11"/>
  <c r="Z19" i="11"/>
  <c r="Z17" i="11"/>
  <c r="Z16" i="11"/>
  <c r="Z15" i="11"/>
  <c r="Z13" i="11"/>
  <c r="Z12" i="11"/>
  <c r="Z9" i="11"/>
  <c r="Z8" i="11"/>
  <c r="Z7" i="11"/>
  <c r="Z6" i="11"/>
  <c r="Z5" i="11"/>
  <c r="Z4" i="11"/>
  <c r="T66" i="10"/>
  <c r="M10" i="25" s="1"/>
  <c r="P66" i="10"/>
  <c r="N66" i="10"/>
  <c r="M66" i="10"/>
  <c r="L10" i="25" s="1"/>
  <c r="L66" i="10"/>
  <c r="K66" i="10"/>
  <c r="J66" i="10"/>
  <c r="E66" i="10"/>
  <c r="Z13" i="10"/>
  <c r="Z10" i="10"/>
  <c r="Z5" i="10"/>
  <c r="Z4" i="10"/>
  <c r="Q6" i="9"/>
  <c r="M9" i="25" s="1"/>
  <c r="P6" i="9"/>
  <c r="O6" i="9"/>
  <c r="N6" i="9"/>
  <c r="M6" i="9"/>
  <c r="L9" i="25" s="1"/>
  <c r="L6" i="9"/>
  <c r="K6" i="9"/>
  <c r="J6" i="9"/>
  <c r="E6" i="9"/>
  <c r="V4" i="9"/>
  <c r="V6" i="9" s="1"/>
  <c r="O9" i="25" s="1"/>
  <c r="M7" i="25"/>
  <c r="R62" i="7"/>
  <c r="N62" i="7"/>
  <c r="M62" i="7"/>
  <c r="L7" i="25" s="1"/>
  <c r="L62" i="7"/>
  <c r="K62" i="7"/>
  <c r="J62" i="7"/>
  <c r="E62" i="7"/>
  <c r="Z56" i="7"/>
  <c r="Z55" i="7"/>
  <c r="Z54" i="7"/>
  <c r="Z53" i="7"/>
  <c r="Z52" i="7"/>
  <c r="Z51" i="7"/>
  <c r="Z50" i="7"/>
  <c r="Z48" i="7"/>
  <c r="Z46" i="7"/>
  <c r="Z45" i="7"/>
  <c r="Z44" i="7"/>
  <c r="Z43" i="7"/>
  <c r="Z42" i="7"/>
  <c r="Z40" i="7"/>
  <c r="Z39" i="7"/>
  <c r="Z38" i="7"/>
  <c r="Z37" i="7"/>
  <c r="Z36" i="7"/>
  <c r="Z35" i="7"/>
  <c r="Z34" i="7"/>
  <c r="Z33" i="7"/>
  <c r="Z32" i="7"/>
  <c r="Z31" i="7"/>
  <c r="Z30" i="7"/>
  <c r="Z29" i="7"/>
  <c r="Z28" i="7"/>
  <c r="Z27" i="7"/>
  <c r="Z26" i="7"/>
  <c r="Z25" i="7"/>
  <c r="Z24" i="7"/>
  <c r="Z23" i="7"/>
  <c r="Z22" i="7"/>
  <c r="Z20" i="7"/>
  <c r="Z19" i="7"/>
  <c r="Z18" i="7"/>
  <c r="Z17" i="7"/>
  <c r="Z16" i="7"/>
  <c r="Z15" i="7"/>
  <c r="Z14" i="7"/>
  <c r="Z12" i="7"/>
  <c r="Z11" i="7"/>
  <c r="Z10" i="7"/>
  <c r="Z9" i="7"/>
  <c r="Z8" i="7"/>
  <c r="Z7" i="7"/>
  <c r="Z4" i="7"/>
  <c r="K40" i="4"/>
  <c r="L40" i="4"/>
  <c r="M40" i="4"/>
  <c r="L4" i="25" s="1"/>
  <c r="P40" i="4"/>
  <c r="R40" i="4"/>
  <c r="T40" i="4"/>
  <c r="M4" i="25" s="1"/>
  <c r="J40" i="4"/>
  <c r="E40" i="4"/>
  <c r="Z38" i="4"/>
  <c r="Z37" i="4"/>
  <c r="Z36" i="4"/>
  <c r="Z35" i="4"/>
  <c r="Z34" i="4"/>
  <c r="Z33" i="4"/>
  <c r="Z32" i="4"/>
  <c r="Z31" i="4"/>
  <c r="Z30" i="4"/>
  <c r="Z29" i="4"/>
  <c r="Z28" i="4"/>
  <c r="Z27" i="4"/>
  <c r="Z26" i="4"/>
  <c r="Z25" i="4"/>
  <c r="Z24" i="4"/>
  <c r="Z23" i="4"/>
  <c r="Z22" i="4"/>
  <c r="Z21" i="4"/>
  <c r="Z20" i="4"/>
  <c r="Z19" i="4"/>
  <c r="Z18" i="4"/>
  <c r="Z17" i="4"/>
  <c r="Z16" i="4"/>
  <c r="Z15" i="4"/>
  <c r="Z12" i="4"/>
  <c r="Z11" i="4"/>
  <c r="Z10" i="4"/>
  <c r="Z9" i="4"/>
  <c r="Z8" i="4"/>
  <c r="Z7" i="4"/>
  <c r="Z6" i="4"/>
  <c r="Z5" i="4"/>
  <c r="Z4" i="4"/>
  <c r="K23" i="3"/>
  <c r="L23" i="3"/>
  <c r="L3" i="25"/>
  <c r="N23" i="3"/>
  <c r="R23" i="3"/>
  <c r="T23" i="3"/>
  <c r="M3" i="25" s="1"/>
  <c r="J23" i="3"/>
  <c r="E23" i="3"/>
  <c r="Z21" i="3"/>
  <c r="Z20" i="3"/>
  <c r="Z19" i="3"/>
  <c r="Z18" i="3"/>
  <c r="Z17" i="3"/>
  <c r="Z16" i="3"/>
  <c r="Z15" i="3"/>
  <c r="Z14" i="3"/>
  <c r="Z13" i="3"/>
  <c r="Z12" i="3"/>
  <c r="Z11" i="3"/>
  <c r="Z10" i="3"/>
  <c r="Z9" i="3"/>
  <c r="Z8" i="3"/>
  <c r="Z7" i="3"/>
  <c r="Z6" i="3"/>
  <c r="Z5" i="3"/>
  <c r="Z4" i="3"/>
  <c r="M13" i="2"/>
  <c r="L2" i="25" s="1"/>
  <c r="L13" i="2"/>
  <c r="K13" i="2"/>
  <c r="J13" i="2"/>
  <c r="M2" i="25"/>
  <c r="R13" i="2"/>
  <c r="P13" i="2"/>
  <c r="N13" i="2"/>
  <c r="E13" i="2"/>
  <c r="Q31" i="19"/>
  <c r="P10" i="18"/>
  <c r="Q26" i="18"/>
  <c r="M101" i="6"/>
  <c r="P31" i="19" l="1"/>
  <c r="P12" i="18"/>
  <c r="P7" i="18"/>
  <c r="W7" i="14"/>
  <c r="L38" i="18"/>
  <c r="Q9" i="18"/>
  <c r="R66" i="10"/>
  <c r="P38" i="18"/>
  <c r="L17" i="25"/>
  <c r="Z66" i="10"/>
  <c r="O10" i="25" s="1"/>
  <c r="N2" i="25"/>
  <c r="N3" i="25"/>
  <c r="Z7" i="14"/>
  <c r="O14" i="25" s="1"/>
  <c r="M17" i="25"/>
  <c r="N5" i="25"/>
  <c r="N13" i="25"/>
  <c r="N11" i="25"/>
  <c r="N10" i="25"/>
  <c r="N8" i="25"/>
  <c r="N6" i="25"/>
  <c r="N4" i="25"/>
  <c r="Q38" i="18"/>
  <c r="Z25" i="11"/>
  <c r="Z23" i="3"/>
  <c r="Z93" i="6"/>
  <c r="Z64" i="8"/>
  <c r="Z31" i="12"/>
  <c r="Z18" i="13"/>
  <c r="Z34" i="16"/>
  <c r="Z26" i="20"/>
  <c r="Z168" i="15"/>
  <c r="Z62" i="7"/>
  <c r="Z40" i="4"/>
  <c r="Z13" i="2"/>
  <c r="O2" i="25" l="1"/>
  <c r="O3" i="25"/>
  <c r="O5" i="25"/>
  <c r="O16" i="25"/>
  <c r="O15" i="25"/>
  <c r="O13" i="25"/>
  <c r="O12" i="25"/>
  <c r="O11" i="25"/>
  <c r="O8" i="25"/>
  <c r="O7" i="25"/>
  <c r="O6" i="25"/>
  <c r="N17" i="25"/>
  <c r="O4" i="25"/>
  <c r="O17" i="25" l="1"/>
</calcChain>
</file>

<file path=xl/comments1.xml><?xml version="1.0" encoding="utf-8"?>
<comments xmlns="http://schemas.openxmlformats.org/spreadsheetml/2006/main">
  <authors>
    <author>Toshiba</author>
  </authors>
  <commentList>
    <comment ref="T8" authorId="0" shapeId="0">
      <text>
        <r>
          <rPr>
            <sz val="12"/>
            <color indexed="81"/>
            <rFont val="Tahoma"/>
            <family val="2"/>
          </rPr>
          <t xml:space="preserve">La cantidad ejecutada, corresponde a las unidades de vivienda del ProyectoColinas del Norte, que contempla la construcción de 80 unidades de vivienda, para lo cual se han desarrollado las siguientes actividades:
• Constitución de Contrato de Fiducia para manejo de los recursos. 
• Revisión de diseños, actualización del presupuesto, revisión y conformación de las especificaciones técnicas.
• Consolidación de la información técnica relacionada con la Consultoría del Proyecto. 
</t>
        </r>
      </text>
    </comment>
  </commentList>
</comments>
</file>

<file path=xl/comments2.xml><?xml version="1.0" encoding="utf-8"?>
<comments xmlns="http://schemas.openxmlformats.org/spreadsheetml/2006/main">
  <authors>
    <author>Admin</author>
  </authors>
  <commentList>
    <comment ref="I19" authorId="0" shapeId="0">
      <text>
        <r>
          <rPr>
            <b/>
            <sz val="9"/>
            <color indexed="81"/>
            <rFont val="Tahoma"/>
            <family val="2"/>
          </rPr>
          <t>Admin:</t>
        </r>
        <r>
          <rPr>
            <sz val="9"/>
            <color indexed="81"/>
            <rFont val="Tahoma"/>
            <family val="2"/>
          </rPr>
          <t xml:space="preserve">
SE CORRIGIÓ PORQUE APARECÍA EN %
</t>
        </r>
      </text>
    </comment>
  </commentList>
</comments>
</file>

<file path=xl/comments3.xml><?xml version="1.0" encoding="utf-8"?>
<comments xmlns="http://schemas.openxmlformats.org/spreadsheetml/2006/main">
  <authors>
    <author>Omaira Rojas</author>
  </authors>
  <commentList>
    <comment ref="P15" authorId="0" shapeId="0">
      <text>
        <r>
          <rPr>
            <sz val="9"/>
            <color indexed="81"/>
            <rFont val="Tahoma"/>
            <family val="2"/>
          </rPr>
          <t xml:space="preserve">ESTE AVANCE SE REALIZO POR GESTIÓN
</t>
        </r>
      </text>
    </comment>
  </commentList>
</comments>
</file>

<file path=xl/comments4.xml><?xml version="1.0" encoding="utf-8"?>
<comments xmlns="http://schemas.openxmlformats.org/spreadsheetml/2006/main">
  <authors>
    <author>lenovo2</author>
  </authors>
  <commentList>
    <comment ref="L13" authorId="0" shapeId="0">
      <text>
        <r>
          <rPr>
            <b/>
            <sz val="12"/>
            <color indexed="81"/>
            <rFont val="Tahoma"/>
            <family val="2"/>
          </rPr>
          <t>se cambió programado</t>
        </r>
      </text>
    </comment>
    <comment ref="L15" authorId="0" shapeId="0">
      <text>
        <r>
          <rPr>
            <b/>
            <sz val="12"/>
            <color indexed="81"/>
            <rFont val="Tahoma"/>
            <family val="2"/>
          </rPr>
          <t>se cambió programado</t>
        </r>
      </text>
    </comment>
  </commentList>
</comments>
</file>

<file path=xl/comments5.xml><?xml version="1.0" encoding="utf-8"?>
<comments xmlns="http://schemas.openxmlformats.org/spreadsheetml/2006/main">
  <authors>
    <author>Marie</author>
  </authors>
  <commentList>
    <comment ref="I34" authorId="0" shapeId="0">
      <text>
        <r>
          <rPr>
            <b/>
            <sz val="9"/>
            <color indexed="81"/>
            <rFont val="Tahoma"/>
            <family val="2"/>
          </rPr>
          <t>Aumentar de 5% en 5% cada año hasta completar 25</t>
        </r>
      </text>
    </comment>
  </commentList>
</comments>
</file>

<file path=xl/comments6.xml><?xml version="1.0" encoding="utf-8"?>
<comments xmlns="http://schemas.openxmlformats.org/spreadsheetml/2006/main">
  <authors>
    <author>Omar.Villabona.</author>
    <author>lenovo73</author>
  </authors>
  <commentList>
    <comment ref="J6" authorId="0" shapeId="0">
      <text>
        <r>
          <rPr>
            <b/>
            <sz val="12"/>
            <color indexed="81"/>
            <rFont val="Tahoma"/>
            <family val="2"/>
          </rPr>
          <t>Omar.Villabona.:</t>
        </r>
        <r>
          <rPr>
            <sz val="12"/>
            <color indexed="81"/>
            <rFont val="Tahoma"/>
            <family val="2"/>
          </rPr>
          <t xml:space="preserve">
Es meta de incremento y se debe iniciar con 1156.
De tal forma que le primer año se hace 1156+ lo programsdo 125 = 1381</t>
        </r>
      </text>
    </comment>
    <comment ref="R9" authorId="1" shapeId="0">
      <text>
        <r>
          <rPr>
            <b/>
            <sz val="9"/>
            <color indexed="81"/>
            <rFont val="Tahoma"/>
            <family val="2"/>
          </rPr>
          <t xml:space="preserve">Capacitacion Cafaba Tutrismo Chucuri y Asopescasan </t>
        </r>
      </text>
    </comment>
  </commentList>
</comments>
</file>

<file path=xl/sharedStrings.xml><?xml version="1.0" encoding="utf-8"?>
<sst xmlns="http://schemas.openxmlformats.org/spreadsheetml/2006/main" count="3011" uniqueCount="1437">
  <si>
    <t>TABLERO DE CONTROL SECRETARÍA DE INFRAESTRUCTURA VIGENCIA 2016</t>
  </si>
  <si>
    <t>LINEA ESTRATEGICA</t>
  </si>
  <si>
    <t>SECTOR</t>
  </si>
  <si>
    <t>PROGRAMA</t>
  </si>
  <si>
    <t>META DE PRODUCTO</t>
  </si>
  <si>
    <t>INDICADOR</t>
  </si>
  <si>
    <t>META CUATRIENIO</t>
  </si>
  <si>
    <t>Programado 2016</t>
  </si>
  <si>
    <t>Programado 2017</t>
  </si>
  <si>
    <t>Programado 2018</t>
  </si>
  <si>
    <t>Programado 2019</t>
  </si>
  <si>
    <t>EJECUTADO 2016</t>
  </si>
  <si>
    <t>EJECUTADO 2017</t>
  </si>
  <si>
    <t>EJECUTADO 2018</t>
  </si>
  <si>
    <t>EJECUTADO 2019</t>
  </si>
  <si>
    <t>% AVANCE 2016</t>
  </si>
  <si>
    <t>% AVANCE CUATRIENIO</t>
  </si>
  <si>
    <t>Servicios Públicos de Calidad Incluyendo Energía Eléctrica</t>
  </si>
  <si>
    <t xml:space="preserve">Rehabilitar 2.000 ml. Redes de acueducto urbano, durante el cuatrienio. </t>
  </si>
  <si>
    <t>Metros lineales de redes de acueducto rehabilitadas</t>
  </si>
  <si>
    <t xml:space="preserve">Construir 500 metros de nuevas redes de acueducto urbano, durante el cuatrienio. </t>
  </si>
  <si>
    <t>Metros lineales de nuevas redes de acueducto construidas.</t>
  </si>
  <si>
    <t>Garantizar el servicio de agua potable a la comunidad del Centro poblado El Llanito, durante el cuatrienio.</t>
  </si>
  <si>
    <t>Servicio de agua potable garantizada.</t>
  </si>
  <si>
    <t>Garantizar, durante el cuatrienio el mínimo vital de agua potable al 100% de los usuarios de los estratos 1 y 2.</t>
  </si>
  <si>
    <t>Porcentaje del mínimo vital garantizado.</t>
  </si>
  <si>
    <t>Actualizar en el cuatrienio el catastro de redes de acueducto en el área urbana</t>
  </si>
  <si>
    <t>Catastro de redes de acueducto actualizado.</t>
  </si>
  <si>
    <t>Crear un programa para la operación y mantenimiento de los acueductos y alcantarillados rurales durante el cuatrienio.</t>
  </si>
  <si>
    <t>Programa creado.</t>
  </si>
  <si>
    <t>Actualizar en el cuatrienio el catastro de redes de alcantarillado en el área urbana</t>
  </si>
  <si>
    <t>Catastro de redes de alcantarillado urbano actualizado.</t>
  </si>
  <si>
    <t xml:space="preserve">Construir 1 km de colectores de alcantarillado, durante el cuatrienio.   </t>
  </si>
  <si>
    <t>Kilómetros de colectores de alcantarillado construidos</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</si>
  <si>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</si>
  <si>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</si>
  <si>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</si>
  <si>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</si>
  <si>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 xml:space="preserve">Optimizar 9 mini-PTAR existentes, durante el cuatrienio. </t>
  </si>
  <si>
    <t>Número de Mini PTAR optimizadas</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</si>
  <si>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</si>
  <si>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</si>
  <si>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</si>
  <si>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</si>
  <si>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</si>
  <si>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</si>
  <si>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</si>
  <si>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</si>
  <si>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</si>
  <si>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</si>
  <si>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</si>
  <si>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</si>
  <si>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</si>
  <si>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</si>
  <si>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</si>
  <si>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</si>
  <si>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</si>
  <si>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</si>
  <si>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</si>
  <si>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 xml:space="preserve">Construir un kilómetro de anillo hidráulico, durante el cuatrienio. </t>
  </si>
  <si>
    <t>Km de Anillo hidráulico construido.</t>
  </si>
  <si>
    <t xml:space="preserve">Construir una estación sectorial de control, durante el cuatrienio. </t>
  </si>
  <si>
    <t>Estación sectorial construida.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</si>
  <si>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</si>
  <si>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</si>
  <si>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</si>
  <si>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</si>
  <si>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 xml:space="preserve">Optimizar el sistema captación y de tratamiento de agua potable urbano en un 10%, durante el cuatrienio. </t>
  </si>
  <si>
    <t>Porcentaje del sistema de captación y tratamiento optimizado.</t>
  </si>
  <si>
    <t xml:space="preserve">Líneas estrategicas: </t>
  </si>
  <si>
    <t xml:space="preserve">Sector: </t>
  </si>
  <si>
    <t>Programas: 5</t>
  </si>
  <si>
    <t>Metas</t>
  </si>
  <si>
    <t>METAS</t>
  </si>
  <si>
    <t>Metas Programadas 2016</t>
  </si>
  <si>
    <t>Metas Programadas 2017</t>
  </si>
  <si>
    <t>Metas Programadas 2018</t>
  </si>
  <si>
    <t>Metas Programadas 2019</t>
  </si>
  <si>
    <t>Metas Ejecutadas 2016</t>
  </si>
  <si>
    <t>Metas Ejecutadas 2017</t>
  </si>
  <si>
    <t>Metas Ejecutadas 2018</t>
  </si>
  <si>
    <t>Rehabilitar 1.000 ml de redes de alcantarillado sanitario urbano, durante el cuatrienio.</t>
  </si>
  <si>
    <t>Metros lineales de redes de alcantarillado sanitario rehabilitadas</t>
  </si>
  <si>
    <t xml:space="preserve">Construir 500 metros lineales de nuevas redes de alcantarillado sanitario urbano, durante el cuatrienio. </t>
  </si>
  <si>
    <t>Metros lineales de nuevas redes de alcantarillado sanitario construidas</t>
  </si>
  <si>
    <t>Subsidiar durante el cuatrienio al 100% de los usuarios de los estratos 1, 2 y 3, el servicio de alcantarillado, en los términos de lo establecidos en la Ley 142 de 1994.</t>
  </si>
  <si>
    <t>Porcentaje de usuarios subsidiados de los estratos 1, 2, 3.</t>
  </si>
  <si>
    <t xml:space="preserve">Construir 500 ml de redes de alcantarillado pluvial y rehabilitar 500 ml pluvial en el área urbana, durante el cuatrienio. </t>
  </si>
  <si>
    <t>Metros lineales de redes de alcantarillado pluvial construidas y rehabilitadas.</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</si>
  <si>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</si>
  <si>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</si>
  <si>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</si>
  <si>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</si>
  <si>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</si>
  <si>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</si>
  <si>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</si>
  <si>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</si>
  <si>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</si>
  <si>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</si>
  <si>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</si>
  <si>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</si>
  <si>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</si>
  <si>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</si>
  <si>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</si>
  <si>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Infraestructura Pública</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</si>
  <si>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</si>
  <si>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</si>
  <si>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</si>
  <si>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</si>
  <si>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Desarrollo del Territorio</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</si>
  <si>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</si>
  <si>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</si>
  <si>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</si>
  <si>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</si>
  <si>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</si>
  <si>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</si>
  <si>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</si>
  <si>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</si>
  <si>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Remodelar y modernizar 2 parques del Municipio de Barrancabermeja, durante el cuatrienio.</t>
  </si>
  <si>
    <t>Número de parques remodelados y modernizados.</t>
  </si>
  <si>
    <t>Construir un parque en el área urbana del municipio de Barrancabermeja.</t>
  </si>
  <si>
    <t>Parque construido.</t>
  </si>
  <si>
    <t xml:space="preserve">Formular y ejecutar un programa de atención de obras  menores para mejoramiento de la infraestructura y equipamiento urbano y rural en todo el municipio durante el cuatrienio. </t>
  </si>
  <si>
    <t>Programa de obras menores formulado y ejecutado</t>
  </si>
  <si>
    <t>Articulación de Infraestructura Vial</t>
  </si>
  <si>
    <t xml:space="preserve">Realizar el mantenimiento y/o rehabilitación de 5 kilómetros de la malla vial urbana, durante el cuatrienio. </t>
  </si>
  <si>
    <t>Número de Kilómetros de vías urbanas mantenidas y/o rehabilitadas de la malla vial.</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</si>
  <si>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</si>
  <si>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</si>
  <si>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</si>
  <si>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</si>
  <si>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</si>
  <si>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</si>
  <si>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</si>
  <si>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</si>
  <si>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</si>
  <si>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</si>
  <si>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Construir 200 metros de obras para estabilización de taludes, durante el periodo de Gobierno.</t>
  </si>
  <si>
    <t>Metros lineales de obras de estabilización construidos.</t>
  </si>
  <si>
    <t>Infraestructura Estratégica</t>
  </si>
  <si>
    <t>Realizar inversión en 5 proyectos para el desarrollo del municipio de Barrancabermeja, durante el cuatrienio.</t>
  </si>
  <si>
    <t>Número de proyectos con inversión realizada.</t>
  </si>
  <si>
    <t xml:space="preserve">Gestionar la realización de 5 proyectos para el desarrollo del municipio de Barrancabermeja, durante el cuatrienio.
</t>
  </si>
  <si>
    <t>Número de proyectos gestionados.</t>
  </si>
  <si>
    <t>Realizar durante el cuatrienio 3 estudios y/o diseños de  proyectos para el desarrollo del municipio.</t>
  </si>
  <si>
    <t>Número de estudios y/o diseños realizados.</t>
  </si>
  <si>
    <t>Realizar 4 campañas  de mejoramiento y mantenimiento de  parques, andenes y/o monumentos.</t>
  </si>
  <si>
    <t>Campañas realizadas.</t>
  </si>
  <si>
    <t xml:space="preserve">Realizar dos (2) mantenimientos y/o construcciones y/o  mejoramiento de espacios comunales y comunitarios.
(Organizaciones) durante el cuatrienio. </t>
  </si>
  <si>
    <t>Espacios comunales con mantenimientos y/o construcciones y/o mejoramientos realizados.</t>
  </si>
  <si>
    <t>DEPENDENCIA</t>
  </si>
  <si>
    <t>% AVANCE 2017</t>
  </si>
  <si>
    <t>% AVANCE 2018</t>
  </si>
  <si>
    <t>presupuesto definitivo 2017</t>
  </si>
  <si>
    <t>Presupuesto ejecutado 2017</t>
  </si>
  <si>
    <t>presupuesto definitivo 2018</t>
  </si>
  <si>
    <t>Ebuba</t>
  </si>
  <si>
    <t>Inderba</t>
  </si>
  <si>
    <t>Planeacion</t>
  </si>
  <si>
    <t>Desarrollo</t>
  </si>
  <si>
    <t>Educacion</t>
  </si>
  <si>
    <t>Gobierno</t>
  </si>
  <si>
    <t>Hacienda</t>
  </si>
  <si>
    <t>Infraestructura</t>
  </si>
  <si>
    <t>TIC</t>
  </si>
  <si>
    <t>Medio Ambiente</t>
  </si>
  <si>
    <t>General</t>
  </si>
  <si>
    <t>Juridica</t>
  </si>
  <si>
    <t>Salud</t>
  </si>
  <si>
    <t>UMATA</t>
  </si>
  <si>
    <t>Promedio Plan de Desarrollo</t>
  </si>
  <si>
    <t>TOTAL</t>
  </si>
  <si>
    <t>VIVIENDA SALUBLE</t>
  </si>
  <si>
    <t>VIVIENDA</t>
  </si>
  <si>
    <t>Hábitat y Vivienda Saludable</t>
  </si>
  <si>
    <t>Elaborar un (1) diagnóstico para establecer el déficit cualitativo y cuantitativo de vivienda en el municipio, en el cuatrenio</t>
  </si>
  <si>
    <t>Diagnóstico elaborado</t>
  </si>
  <si>
    <t>-</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</si>
  <si>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</si>
  <si>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</si>
  <si>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</si>
  <si>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</si>
  <si>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Otorgar 400 subsidios de mejoramiento de vivienda urbana y rural, durante el cuatrenio</t>
  </si>
  <si>
    <t>Número de Subsidios de mejoramiento de vivienda urbana y rural otorgados</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</si>
  <si>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</si>
  <si>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</si>
  <si>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</si>
  <si>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</si>
  <si>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Actualizar el Sistema de Administración de Beneficiarios de EDUBA (SIADBE), durante el cuatrienio.</t>
  </si>
  <si>
    <t>Sistema Actualizado</t>
  </si>
  <si>
    <t>Titular 500 predios de acuerdo a la legalización de los barrios existentes, durante el cuatrienio.</t>
  </si>
  <si>
    <t>Número de Predios titulados</t>
  </si>
  <si>
    <t>Líneas estrategicas: 1</t>
  </si>
  <si>
    <t>Sector:</t>
  </si>
  <si>
    <t>Programas: 1</t>
  </si>
  <si>
    <t>MIGUEL ANGEL DELGADO LUCENA</t>
  </si>
  <si>
    <t>BEATRIZ HELENA ROMERO AGAMEZ</t>
  </si>
  <si>
    <t xml:space="preserve">CRISTOBAL DE JESUS MENDOZA  </t>
  </si>
  <si>
    <t>ME TA NO PROGRAMADO PARA LA VIGENCIA</t>
  </si>
  <si>
    <t>ESTADO DE CUMPLIMIENTO DEFICIENTE</t>
  </si>
  <si>
    <t>ESTADO DE CUMPLIMIENTO SATISTACTORIO</t>
  </si>
  <si>
    <t>ESTADO DE CUMPLIMIENTO SOBRESALIENTE</t>
  </si>
  <si>
    <t>% DE AVANCE</t>
  </si>
  <si>
    <t>GERENTE</t>
  </si>
  <si>
    <t>PROFESIONAL UNIVERSITARIO</t>
  </si>
  <si>
    <t>INVERSION PPTAL</t>
  </si>
  <si>
    <t xml:space="preserve">PPTO. DEFINITIVO </t>
  </si>
  <si>
    <t>PTO. EJECUTADO</t>
  </si>
  <si>
    <t>HÀBITAT Y VIVIENDA SALUDABLE</t>
  </si>
  <si>
    <t>TITULACIÒN Y LEGALIZACIÒN DE PREDIOS</t>
  </si>
  <si>
    <t>2.3: Integración Social</t>
  </si>
  <si>
    <t xml:space="preserve">Deporte y Recreación </t>
  </si>
  <si>
    <t>Deporte para Todos … Es Posible</t>
  </si>
  <si>
    <t>Realizar cuatro (4) festivales deportivos con los integrantes del proyecto de escuelas del deporte.</t>
  </si>
  <si>
    <t xml:space="preserve">Número de festivales realizados. </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</si>
  <si>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</si>
  <si>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</si>
  <si>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</si>
  <si>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</si>
  <si>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</si>
  <si>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</si>
  <si>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</si>
  <si>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</si>
  <si>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</si>
  <si>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</si>
  <si>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</si>
  <si>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</si>
  <si>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Reestructurar y potencializar la unidad médico deportiva para el apoyo a clubes y deportistas de la ciudad, durante el cuatrienio</t>
  </si>
  <si>
    <t>Unidad médico deportiva reestructurada y potencializada.</t>
  </si>
  <si>
    <t>Implementar un programa de capacitación en deporte y recreación dirigido a la comunidad deportiva, durante el cuatrienio.</t>
  </si>
  <si>
    <t xml:space="preserve">Programa implementado </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</si>
  <si>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</si>
  <si>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</si>
  <si>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 xml:space="preserve">Deporte y Recreación para la Inclusión </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</si>
  <si>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</si>
  <si>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</si>
  <si>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 xml:space="preserve">Eventos Deportivos Especiales </t>
  </si>
  <si>
    <t>Realizar cuatro (4) eventos deportivos de carácter departamental, nacional e internacional que garanticen la participación de deportistas Barranqueños, durante el cuatrienio.</t>
  </si>
  <si>
    <t xml:space="preserve">Número de eventos deportivos realizados. </t>
  </si>
  <si>
    <t>Infraestructura Deportiva y Recreativa</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</si>
  <si>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</si>
  <si>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</si>
  <si>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</si>
  <si>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</si>
  <si>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</si>
  <si>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</si>
  <si>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 xml:space="preserve">Mejoramiento de la Gestión Institucional </t>
  </si>
  <si>
    <t>Diseñar e Implementar el Sistema Municipal de Información Deportiva, en el cuatrienio</t>
  </si>
  <si>
    <t xml:space="preserve">Sistema diseñado e implementado </t>
  </si>
  <si>
    <t>Formular y presentar el proyecto de Acuerdo la política pública de deporte, Recreación y utilización adecuada del tiempo libre en el cuatrienio.</t>
  </si>
  <si>
    <t xml:space="preserve">Política pública formulada y presentada. </t>
  </si>
  <si>
    <t>Yo creo en la recreación</t>
  </si>
  <si>
    <t>Aumentar en veintisiete (27) los sitios de servicio del programa de Recreación en el Municipio, durante el cuatrienio.</t>
  </si>
  <si>
    <t xml:space="preserve">Número de sitios aumentados. </t>
  </si>
  <si>
    <t>Programas: 6</t>
  </si>
  <si>
    <t>JORGE BAENA OROZCO</t>
  </si>
  <si>
    <t>BENJAMIN GONZALEZ HERNANDEZ</t>
  </si>
  <si>
    <t>DIRECTOR</t>
  </si>
  <si>
    <t xml:space="preserve">Profesional Universitario </t>
  </si>
  <si>
    <t>SECTOR RECREACION Y DEPORTE </t>
  </si>
  <si>
    <t>1.7: Desarrollo Territorial</t>
  </si>
  <si>
    <t>Transporte</t>
  </si>
  <si>
    <t>Plan de Movilidad Urbana Sostenible (PMUS)</t>
  </si>
  <si>
    <t>Formular y presentar proyecto de Acuerdo de la Política pública de Movilidad en el Municipio de Barrancabermeja, durante el cuatrienio.</t>
  </si>
  <si>
    <t>Politica Publica de Movilidad</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</si>
  <si>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</si>
  <si>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</si>
  <si>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</si>
  <si>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</si>
  <si>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</si>
  <si>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</si>
  <si>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Firmar veinte (20) “Pactos ciudadanos por la Movilidad”, durante el cuatrienio.</t>
  </si>
  <si>
    <t>Pactos ciudadanos firmados</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</si>
  <si>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</si>
  <si>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</si>
  <si>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Celebrar un (1) Convenio Interinstitucional para el fortalecimiento de la cultura de la movilidad, durante el cuatrienio.</t>
  </si>
  <si>
    <t xml:space="preserve">Convenio Interinstitucional celebrado. </t>
  </si>
  <si>
    <t>Sistema Integral de Control de Tránsito</t>
  </si>
  <si>
    <t>Modernizar la red de semaforización actual, por un sistema de semaforización inteligente que optimice los flujos viales y reduzca la congestión vehicular, durante el cuatrienio.</t>
  </si>
  <si>
    <t xml:space="preserve">Sistema de semaforización modernizado. </t>
  </si>
  <si>
    <t>Semaforizar cuatro (4) nuevas intersecciones viales, durante el cuatrienio.</t>
  </si>
  <si>
    <t>Número de intersecciones semaforizadas</t>
  </si>
  <si>
    <t>Mantener la Red de Semáforos, durante el cuatrienio.</t>
  </si>
  <si>
    <t xml:space="preserve">Red mantenida. </t>
  </si>
  <si>
    <t>Demarcar 10.000 metros cuadrados de marcas viales, durante el cuatrienio.</t>
  </si>
  <si>
    <t>Metros Cuadrados Demarcados</t>
  </si>
  <si>
    <t>Demarcar 20.000 metros lineales, durante el cuatrienio.</t>
  </si>
  <si>
    <t xml:space="preserve">Metros lineales demarcados. </t>
  </si>
  <si>
    <t>Instalar doscientas (200) señales verticales nuevas, durante el cuatrienio.</t>
  </si>
  <si>
    <t>Número de señales verticales nuevas instaladas</t>
  </si>
  <si>
    <t>Realizar mantenimiento a cien (100) señales verticales, durante el cuatrienio.</t>
  </si>
  <si>
    <t>Número de señales verticales con mantenimiento realizadas.</t>
  </si>
  <si>
    <t>Equipamiento Urbano y Logístico para el Transporte</t>
  </si>
  <si>
    <t>Reglamentar e implementar la operación de 35 zonas de estacionamiento regulado, durante el cuatrienio.</t>
  </si>
  <si>
    <t xml:space="preserve">Número de zonas de parqueadero reglamentadas </t>
  </si>
  <si>
    <t>Implementación de un nuevo modelo de Transporte Público colectivo acorde con las necesidades del municipio en condiciones de calidad, seguridad, comodidad y eficiencia, durante el cuatrienio.</t>
  </si>
  <si>
    <t>Nuevo Esquema de Transporte Público Implementado.</t>
  </si>
  <si>
    <t>Cultura de la Movilidad Segura</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</si>
  <si>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</si>
  <si>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</si>
  <si>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</si>
  <si>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 xml:space="preserve">Número de conductores promovidos en el uso de parqueaderos públicos. </t>
  </si>
  <si>
    <t>Incrementar en 1.000 usuarios de las vías, las campañas referidas a la prevención del consumo de alcohol, durante el cuatrienio.</t>
  </si>
  <si>
    <t>Número de usuarios incrementados con campañas sobre prevención en el consumo de alcohol.</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</si>
  <si>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</si>
  <si>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</si>
  <si>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</si>
  <si>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Porcentaje de incremento de agentes de tránsito</t>
  </si>
  <si>
    <t>Implementar una (1) aula móvil sobre seguridad vial dirigida a dos mil (2.000) usuarios de las vías, durante el cuatrienio.</t>
  </si>
  <si>
    <t>Aula móvil de seguridad vial implementada</t>
  </si>
  <si>
    <t>Capacitar a ocho mil (8.000) estudiantes sobre normas de seguridad vial, durante el cuatrienio.</t>
  </si>
  <si>
    <t>Número de estudiantes capacitados en normas de seguridad vial</t>
  </si>
  <si>
    <t>Capacitar a 200 conductores de servicio público de transporte sobre convivencia y seguridad vial, durante el cuatrienio.</t>
  </si>
  <si>
    <t>Número de conductores del servicio público de transporte capacitados en convivencia y seguridad vial.</t>
  </si>
  <si>
    <t>Implementar un grupo de 20 promotores de la seguridad vial, durante el cuatrienio.</t>
  </si>
  <si>
    <t>Número de promotores de la seguridad vial implementados.</t>
  </si>
  <si>
    <t>Promoción del Desarrollo</t>
  </si>
  <si>
    <t>Fortalecimiento Institucional de la Inspección de Tránsito y Transporte</t>
  </si>
  <si>
    <t>Mejorar la infraestructura física (estudios, diseños, mobiliario, módulos, red estructurada, red eléctrica, central de cómputo) de la ITTB, durante el cuatrienio.</t>
  </si>
  <si>
    <t>Infraestructura física de la ITTB modernizada</t>
  </si>
  <si>
    <t>Implementar la Oficina de Atención al Ciudadano en la ITTB, en el cuatrienio.</t>
  </si>
  <si>
    <t>Oficina de atención al ciudadano implementada en la ITTB.</t>
  </si>
  <si>
    <t>Fortalecimiento Institucional</t>
  </si>
  <si>
    <t>Implementar II fase del sistema de gestión documental en la ITTB, durante el cuatrienio.</t>
  </si>
  <si>
    <t>Fase II del sistema de gestión documental de la ITTB implementado</t>
  </si>
  <si>
    <t>Elaborar e implementar un Plan de recuperación de cartera y fortalecimiento del proceso coactivo y persuasivo de la ITTB.</t>
  </si>
  <si>
    <t>Plan de recuperación de cartera elaborado e implementado</t>
  </si>
  <si>
    <t>Realizar dos (2) Convenios interinstitucionales para Fortalecer procesos de capacitación en áreas misionales.</t>
  </si>
  <si>
    <t xml:space="preserve">Convenios interinstitucionales de capacitación en áreas misionales realizados. </t>
  </si>
  <si>
    <t>Fortalecer quince (15) procesos institucionales con profesionales de apoyo.</t>
  </si>
  <si>
    <t xml:space="preserve">Número de Procesos institucionales fortalecidos con profesionales de apoyo. </t>
  </si>
  <si>
    <t>Realizar un (1) estudio para modificar la planta de personal de la ITTB.</t>
  </si>
  <si>
    <t>Estudio para modificación de planta de personal realizado.</t>
  </si>
  <si>
    <t>Diseñar un (1) Plan que garantice autosostenibilidad financiera de la ITTB en el mediano y largo plazo, durante el cuatrienio.</t>
  </si>
  <si>
    <t>Plan Diseñado</t>
  </si>
  <si>
    <t>Implementar un (1) Sistema de Control de Vehículos para entrega y salida de vehículos de Patios adscritos a la ITTB, durante el cuatrienio.</t>
  </si>
  <si>
    <t>Sistema de Control de Vehículos implementado</t>
  </si>
  <si>
    <t xml:space="preserve"> </t>
  </si>
  <si>
    <t>Disponer de un (1) Parqueadero y una (1) Grúa para el Apoyo a la Gestión Operativa, durante el cuatrienio.</t>
  </si>
  <si>
    <t>Servicio de Parqueadero y Grúa Contrato</t>
  </si>
  <si>
    <t>LUZ STELLA NARVAEZ MARTINEZ</t>
  </si>
  <si>
    <t>INVERSION PPTAL 2017</t>
  </si>
  <si>
    <t>INST. TRANSITO Y TRANSPORTE BCABJA</t>
  </si>
  <si>
    <t>EMPLEO PARA LOS BARRANQUEÑOS Y BARRANQUEÑAS</t>
  </si>
  <si>
    <t>Promoción del desarrollo</t>
  </si>
  <si>
    <t>Empleo Humano, Incluyente y Productivo para los barranqueños y barranqueñas</t>
  </si>
  <si>
    <t>Diseñar e implementar un Programa de Empleo Social, para la generación de 4000 empleos, con enfoque diferencial, durante el cuatrienio.</t>
  </si>
  <si>
    <t>Programa de empleo social Diseñado</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</si>
  <si>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</si>
  <si>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</si>
  <si>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</si>
  <si>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</si>
  <si>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</si>
  <si>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</si>
  <si>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</si>
  <si>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</si>
  <si>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</si>
  <si>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</si>
  <si>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Establecer una (1) alianza público privada para cubrir las necesidades de empleo que incluya a la población vulnerable, teniendo en cuenta el enfoque diferencial, durante el cuatrienio.</t>
  </si>
  <si>
    <t>Número de alianzas público- privadas establecidas.</t>
  </si>
  <si>
    <t>1.9: Desarrollo estratégico</t>
  </si>
  <si>
    <t>Emprenderismo e Innovación</t>
  </si>
  <si>
    <t>Crear 50 nuevas iniciativas productivas en diferentes grupos poblacionales y sector economico en el cuatrenio. Entre Forcap y Desarrollo Economico.</t>
  </si>
  <si>
    <t>Número de Iniciativas productivas nuevas creadas.</t>
  </si>
  <si>
    <t>Fortalecer 50 iniciativas productivas en diferentes grupos poblacionales y sector economico durante el cuatrenio.Entre Forcap y Desarrollo Economico.</t>
  </si>
  <si>
    <t>Número de Iniciativas productivas fortalecidas.</t>
  </si>
  <si>
    <t>Reestructurar la línea de crédito para la financiación del micro, pequeñas y medianas empresas, durante el cuatrienio</t>
  </si>
  <si>
    <t>línea de crédito reestructurada.</t>
  </si>
  <si>
    <t>Apoyar la creación de una (1) unidad que fomente el emprendimiento social y solidario en las organizaciones existentes, durante el cuatrenio</t>
  </si>
  <si>
    <t>Número de unidades apoyadas</t>
  </si>
  <si>
    <t>Articular una (1) acción estratégica durante el cuatrienio con el Sistema Nacional y Departamental de productividad y competitividad, que permitan orientar la política y fortalecimiento de la economía local, durante el cuatrienio.</t>
  </si>
  <si>
    <t>Acción articulada</t>
  </si>
  <si>
    <t xml:space="preserve">Apoyar durante el cuatrenio la participacion y realizacion de cuatro (4) misiones, 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</si>
  <si>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</si>
  <si>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</si>
  <si>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</si>
  <si>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Barrancabermeja Competitiva</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</si>
  <si>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</si>
  <si>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</si>
  <si>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</si>
  <si>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</si>
  <si>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</si>
  <si>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</si>
  <si>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Destino Barrancabermeja</t>
  </si>
  <si>
    <t>Formular y presentar proyecto de Acuerdo del Plan de Desarrollo Turístico</t>
  </si>
  <si>
    <t>Plan de Desarrollo turístico formulado y presentado.</t>
  </si>
  <si>
    <t>Realizar una estrategia de promoción Turística, durante el cuatrenio</t>
  </si>
  <si>
    <t>Estrategia realizada</t>
  </si>
  <si>
    <t>Implementar un (1) programa que promocione la oferta turística del Municipio, durante el cuatrenio.</t>
  </si>
  <si>
    <t>Programa implementado</t>
  </si>
  <si>
    <t>Desarrollar un programa de capacitacion fomentando el buen uso de los recursos naturales, conservación de tradiciones socioculturales, promoción de producto artesanal, normatividad durante el cuatrenio.</t>
  </si>
  <si>
    <t>Programa desarrollado</t>
  </si>
  <si>
    <t>Cultura</t>
  </si>
  <si>
    <t>Articular la oferta turística del municipio a la agenda departamental y nacional como actividad económica generadora de desarrollo competitivo, durante el cuatrenio</t>
  </si>
  <si>
    <t>Oferta turística articulada</t>
  </si>
  <si>
    <t>Identidad Cultural</t>
  </si>
  <si>
    <t>Actualizar y presentar proyecto de acuerdo del Plan decenal de cultura del municipio de Barrancabermeja, durante el cuatrienio.</t>
  </si>
  <si>
    <t>Plan decenal de cultura actualizado y presentado el proyecto de acuerdo</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</si>
  <si>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</si>
  <si>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</si>
  <si>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</si>
  <si>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</si>
  <si>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Formular e implementar dos (2) planes especiales de protección de bienes de interés cultural, durante el cuatrienio.</t>
  </si>
  <si>
    <t>número Planes formulado e implementados</t>
  </si>
  <si>
    <t>Dar cobertura a 100 gestores, artistas y creadores culturales debidamente registrados, en procesos de profesionalización y formación, durante el cuatrienio.</t>
  </si>
  <si>
    <t>Numero de Gestores, artistas y creadores formados</t>
  </si>
  <si>
    <t>Incrementar en once (11) las muestras itinerantes en comunas y corregimientos para la promoción de muestras artísticas y actividades culturales encaminadas a impulsar el talento local, durante el cuatrienio.</t>
  </si>
  <si>
    <t>Número de muestras incrementadas</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</si>
  <si>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</si>
  <si>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</si>
  <si>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Apoyar la realización de doce (12) eventos de carácter institucional del municipio que reconozca y promuevan nuestra diversidad cultural, durante el cuatrienio.</t>
  </si>
  <si>
    <t>número de eventos institucionalizados apoyados.</t>
  </si>
  <si>
    <t>Aumentar en 100 el número de niños, niñas y adolescentes beneficiarios en el plan de lectura y bibliotecas</t>
  </si>
  <si>
    <t>Número de niños, niñas y adolescentes beneficiados</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</si>
  <si>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</si>
  <si>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</si>
  <si>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</si>
  <si>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</si>
  <si>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</si>
  <si>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</si>
  <si>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2.4: Inclusión Social.</t>
  </si>
  <si>
    <t>Atención a grupos vulnerables - promoción social</t>
  </si>
  <si>
    <t>Mujer y Equidad de Género</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</si>
  <si>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</si>
  <si>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</si>
  <si>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</si>
  <si>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</si>
  <si>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</si>
  <si>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</si>
  <si>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</si>
  <si>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Programa diseñado e implementado</t>
  </si>
  <si>
    <t>Dar continuidad al programa de profesionalización de madres comunitarias, en el cuatrienio.</t>
  </si>
  <si>
    <t>Programa continuado.</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</si>
  <si>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</si>
  <si>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</si>
  <si>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</si>
  <si>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</si>
  <si>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Primera Infancia, Infancia y Adolescencia y Fortalecimiento Familiar</t>
  </si>
  <si>
    <t>Formular y presentar proyecto de Acuerdo de la política pública de infancia y adolescencia y fortalecimiento familiar según los lineamientos establecidos en el Decreto 327 de 2013, durante el cuatrienio.</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</si>
  <si>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</si>
  <si>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</si>
  <si>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</si>
  <si>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</si>
  <si>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</si>
  <si>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</si>
  <si>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</si>
  <si>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</si>
  <si>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</si>
  <si>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</si>
  <si>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</si>
  <si>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doscientas (200) la cobertura en educación inicial, a través del CDI semillitas de esperanza, durante el cuatrienio.</t>
  </si>
  <si>
    <t>Cobertura ampliada</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</si>
  <si>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</si>
  <si>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</si>
  <si>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</si>
  <si>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</si>
  <si>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</si>
  <si>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</si>
  <si>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</si>
  <si>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</si>
  <si>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</si>
  <si>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</si>
  <si>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</si>
  <si>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</si>
  <si>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</si>
  <si>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</si>
  <si>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</si>
  <si>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Jóvenes Actores del Desarrollo</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</si>
  <si>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</si>
  <si>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</si>
  <si>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</si>
  <si>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</si>
  <si>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</si>
  <si>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</si>
  <si>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</si>
  <si>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</si>
  <si>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</si>
  <si>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</si>
  <si>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</si>
  <si>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</si>
  <si>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Desarrollar un (1) Programa de rumba segura y responsable, mediante capacitación y realización de encuentros juveniles en las comunas y corregimientos del Municipio de Barrancabermeja.</t>
  </si>
  <si>
    <t>Atención a la población LGTBI</t>
  </si>
  <si>
    <t>Actualizar y presentar proyecto de acuerdo de la política pública para la población LGTBI buscando la protección, atención y garantía de sus derechos, en el cuatrienio</t>
  </si>
  <si>
    <t>Política pública actualizada y presentada.</t>
  </si>
  <si>
    <t>Implementar cuatro (4) acciones de prevención de la discriminación y la violencia contra la población LGBTI, en el cuatrienio.</t>
  </si>
  <si>
    <t>Número de acciones de prevención implementadas</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</si>
  <si>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</si>
  <si>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</si>
  <si>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</si>
  <si>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</si>
  <si>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Atención al Adulto Mayor</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</si>
  <si>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</si>
  <si>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</si>
  <si>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</si>
  <si>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</si>
  <si>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</si>
  <si>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</si>
  <si>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</si>
  <si>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</si>
  <si>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</si>
  <si>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</si>
  <si>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</si>
  <si>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</si>
  <si>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 xml:space="preserve">Población con Discapacidad </t>
  </si>
  <si>
    <t>Actualizar y presentar proyecto  de acuerdo  de la politica publica para la poblacion  con discapacidad  en el Municipio de Barrancabermeja</t>
  </si>
  <si>
    <t>Fortalecer el  comite municipal de discapacidad en el Municipio de Barrancabermeja</t>
  </si>
  <si>
    <t>Comité Fortalecido</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</si>
  <si>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</si>
  <si>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</si>
  <si>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</si>
  <si>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</si>
  <si>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</si>
  <si>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 xml:space="preserve">Realizar anualmente el evento de conmemoración del día internacional de la discapacidad en el Municipio de Barrancabermeja. </t>
  </si>
  <si>
    <t>Número de eventos realizados.</t>
  </si>
  <si>
    <t>Atención a la Población Étnica</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</si>
  <si>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</si>
  <si>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</si>
  <si>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</si>
  <si>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</si>
  <si>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</si>
  <si>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</si>
  <si>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</si>
  <si>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Realizar una (1) acción  tendiente a fortalecer las organizaciones Afrodescendientes, durante el cuatrienio.</t>
  </si>
  <si>
    <t>Acción realizada.</t>
  </si>
  <si>
    <t>Ejecutar el plan de etnodesarrollo para la población afrodescendiente, durante el cuatrienio</t>
  </si>
  <si>
    <t>Plan ejecutado.</t>
  </si>
  <si>
    <t>Desarrollar un (1) programa para brindar atención integral a la población indígena, durante el cuatrienio.</t>
  </si>
  <si>
    <t>Programa desarrollado.</t>
  </si>
  <si>
    <t>Realizar cuatro (4) actividades étnico-culturales para la conmemoración de las fechas de la población afrodescendiente, durante el cuatrienio.</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</si>
  <si>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</si>
  <si>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</si>
  <si>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Programas: 12</t>
  </si>
  <si>
    <t>DAILING IVONNE CORTEZ</t>
  </si>
  <si>
    <t>LUZ PATRICIA LOPEZ MENESES</t>
  </si>
  <si>
    <t>HUGO PLATA QUINTERO</t>
  </si>
  <si>
    <t>SECRETARIA DE DESARROLLO ECONOMICO Y SOCIAL</t>
  </si>
  <si>
    <t>INVERSION PPTAL 2018</t>
  </si>
  <si>
    <t>SECTOR PROMOCION DEL DESARROLLO </t>
  </si>
  <si>
    <t>SECTOR CULTURA </t>
  </si>
  <si>
    <t>SECTOR ATENCIÓN A GRUPOS VULNERABLES - PROMOCIÓN SOCIAL </t>
  </si>
  <si>
    <t xml:space="preserve">TOTAL INVERSION </t>
  </si>
  <si>
    <t>TABLERO DE CONTROL SECRETARÍA DE EDUCACIÓN VIGENCIA 2018</t>
  </si>
  <si>
    <t>2.2: Educación para la Equidad y el Progreso</t>
  </si>
  <si>
    <t>Educación</t>
  </si>
  <si>
    <t>Potenciar la Educación Inicial</t>
  </si>
  <si>
    <t>Cualificar 100 docentes de preescolar del sector oficial en educación inicial, durante el cuatrienio.</t>
  </si>
  <si>
    <t>Número de docentes formados</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</si>
  <si>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</si>
  <si>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</si>
  <si>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</si>
  <si>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</si>
  <si>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</si>
  <si>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</si>
  <si>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Calidad Educativa en Educación Básica y Media</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</si>
  <si>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</si>
  <si>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</si>
  <si>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</si>
  <si>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Programa Desarrollado</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</si>
  <si>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</si>
  <si>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</si>
  <si>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</si>
  <si>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</si>
  <si>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</si>
  <si>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</si>
  <si>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</si>
  <si>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</si>
  <si>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</si>
  <si>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</si>
  <si>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</si>
  <si>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</si>
  <si>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</si>
  <si>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</si>
  <si>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Dotar dos (2) biblioteca del sector oficial con material didáctico e ilustrativo para uso de la comunidad educativa durante el cuatrienio.</t>
  </si>
  <si>
    <t>Biblioteca Dotada</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</si>
  <si>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</si>
  <si>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</si>
  <si>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</si>
  <si>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</si>
  <si>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</si>
  <si>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</si>
  <si>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</si>
  <si>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</si>
  <si>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</si>
  <si>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</si>
  <si>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</si>
  <si>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</si>
  <si>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</si>
  <si>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</si>
  <si>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</si>
  <si>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</si>
  <si>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</si>
  <si>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</si>
  <si>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</si>
  <si>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</si>
  <si>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</si>
  <si>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</si>
  <si>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</si>
  <si>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</si>
  <si>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</si>
  <si>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</si>
  <si>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</si>
  <si>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</si>
  <si>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</si>
  <si>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</si>
  <si>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</si>
  <si>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</si>
  <si>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Mantener Mayor Cobertura y Permanencia en el Sistema Educativo</t>
  </si>
  <si>
    <t>Garantizar la cobertura y permanencia de estudiantes en el sistema educativo mediante la implementación 5 proyectos de fortalecimiento del sector educativo, durante el cuatrienio.</t>
  </si>
  <si>
    <t>Proyectos Implementados</t>
  </si>
  <si>
    <t>Diseño e implementación del Plan Municipal de Infraestructura educativa durante el cuatrienio</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</si>
  <si>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</si>
  <si>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</si>
  <si>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</si>
  <si>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</si>
  <si>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</si>
  <si>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</si>
  <si>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</si>
  <si>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</si>
  <si>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Adecuar dos (2) instituciones educativas de acuerdo a las especificaciones técnicas establecidas para el acceso de la población en condición de discapacidad, durante el cuatrienio.</t>
  </si>
  <si>
    <t>Construir dos (2) restaurantes escolares en instituciones educativas del sector urbano y rural de la ciudad, durante el cuatrienio.</t>
  </si>
  <si>
    <t>Restaurantes construidos</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</si>
  <si>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</si>
  <si>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</si>
  <si>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</si>
  <si>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</si>
  <si>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Mantener programa de alfabetización para mayores de 15 años, durante el cuatrienio.</t>
  </si>
  <si>
    <t>Programa mantenido</t>
  </si>
  <si>
    <t>Mantener en 39.453 el número de los estudiantes matriculados en los diferentes niveles: básica primaria, básica secundaria y media, durante el cuatrienio.</t>
  </si>
  <si>
    <t>Número de estudiantes matriculados</t>
  </si>
  <si>
    <t>Incrementar hasta un 5% la cobertura de atención a población con necesidades educativas especiales y talentos excepcionales, durante el cuatrienio.</t>
  </si>
  <si>
    <t>Población atendida</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</si>
  <si>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</si>
  <si>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</si>
  <si>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</si>
  <si>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</si>
  <si>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</si>
  <si>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Fortalecimiento del Sector Educativo</t>
  </si>
  <si>
    <t>Gestionar y ejecutar cuatro (4) convenios o alianzas estratégicas de cooperación con diferentes entidades públicas y/o privadas para el mejoramiento de la cobertura, la calidad y la gestión educativa, durante el cuatrienio.</t>
  </si>
  <si>
    <t>Convenios Celebrados</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</si>
  <si>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</si>
  <si>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</si>
  <si>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</si>
  <si>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</si>
  <si>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Herramientas para Promover el Acceso a la Educación Superior y la Formacion para el Trabajo y Desarrollo Humano</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</si>
  <si>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</si>
  <si>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</si>
  <si>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</si>
  <si>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</si>
  <si>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</si>
  <si>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</si>
  <si>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1.2: Seguridad Alimentaria</t>
  </si>
  <si>
    <t>Seguridad Alimentaria y Nutricional para Población Vulnerable</t>
  </si>
  <si>
    <t>Fortalecer los programas de alimentación del adulto mayor, niñas y niños y madres gestantes y lactantes, durante el cuatrienio.</t>
  </si>
  <si>
    <t>Programas de alimentación fortalecidos.</t>
  </si>
  <si>
    <t>Articular un programa de alimentación y nutrición con identificación de cooperantes, durante el cuatrienio.</t>
  </si>
  <si>
    <t>Programa articulado.</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</si>
  <si>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</si>
  <si>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</si>
  <si>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OSCAR ENRIQUE JARAMILLO JIMENEZ</t>
  </si>
  <si>
    <t>JUAN CARLOS BELLUCCI MARTINEZ</t>
  </si>
  <si>
    <t>Secretario de Educaciòn</t>
  </si>
  <si>
    <t>Tecnico</t>
  </si>
  <si>
    <t>POTENCIAR LA EDUCACIÓN INICIAL</t>
  </si>
  <si>
    <t>CALIDAD EDUCATIVA EN EDUCACIÓN BÁSICA Y MEDIA</t>
  </si>
  <si>
    <t>MANTENER COBERTURA Y PERMANENCIA EN EL SISTEMA EDUCATIVO</t>
  </si>
  <si>
    <t>FORTALECIMIENTO DEL SECTOR EDUCATIVO</t>
  </si>
  <si>
    <t xml:space="preserve">HERRAMIENTAS PARA PROMOVER EL ACCESO A LA EDUCACIÓN SUPERIOR Y LA FORMACIÓN PARA EL TRABAJO Y DESARROLLO HUMANO </t>
  </si>
  <si>
    <t>SEGURIDAD ALIMENTARIA Y NUTRICIONAL PARA POBLACIÓN VULNERABLE</t>
  </si>
  <si>
    <t>TABLERO DE CONTROL SECRETARÍA DE GOBIERNO VIGENCIA 2018</t>
  </si>
  <si>
    <t>-1.5: Barrancabermeja Segura</t>
  </si>
  <si>
    <t>Fortalecimiento institucional</t>
  </si>
  <si>
    <t>Identificación y Análisis de Amenazas a la Población en el Municipio de Barrancabermeja</t>
  </si>
  <si>
    <t>Realizar un informe de identificación y análisis de amenazas en seguridad, orden público y convivencia a la población civil a nivel urbano y rural, en el cuatrienio.</t>
  </si>
  <si>
    <t>Informe realizado</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</si>
  <si>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</si>
  <si>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</si>
  <si>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</si>
  <si>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</si>
  <si>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Justicia y seguridad</t>
  </si>
  <si>
    <t>Formación de Ciudadanía</t>
  </si>
  <si>
    <t>Elaborar e implementar un programa de promoción de una cultura de la legalidad (el respeto y el cumplimiento de la ley) y de corresponsabilidad ciudadana, durante el cuatrienio</t>
  </si>
  <si>
    <t>Programa elaborado e implementado.</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</si>
  <si>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</si>
  <si>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</si>
  <si>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</si>
  <si>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</si>
  <si>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Apoyar el funcionamiento de un centro de atención especial (CAE) durante el cuatrienio.</t>
  </si>
  <si>
    <t>Centro de atención especial apoyado y en funcionamiento</t>
  </si>
  <si>
    <t>Apoyar el funcionamiento del Sistema de Atención de Responsabilidad Penal Judicial, durante el cuatrienio</t>
  </si>
  <si>
    <t>Apoyo realizado para el funcionamiento del centro</t>
  </si>
  <si>
    <t>Implementar y desarrollar dos (2) acciones para la prevención a víctimas de abuso sexual y violencia intrafamiliar, durante el cuatrienio.</t>
  </si>
  <si>
    <t>Acciones implementadas y desarrolladas</t>
  </si>
  <si>
    <t>Apoyar el funcionamiento del Hogar de paso de conformidad con lo estipulado en la Resolución 6021 de 2010, durante el cuatrienio.</t>
  </si>
  <si>
    <t>Apoyo realizado para el funcionamiento del hogar de paso</t>
  </si>
  <si>
    <t>Fortalecimiento Institucional por la Seguridad Si es Posible</t>
  </si>
  <si>
    <t>Mantener el apoyo de las dos (2) Comisarias de Familia y 10 Inspecciones de Policía, durante el cuatrienio</t>
  </si>
  <si>
    <t>Comisarías de familia e inspecciones mantenidos</t>
  </si>
  <si>
    <t>Mantener el apoyo durante el cuatrienio, a cinco (5) organismos de seguridad según Ley 1421 de 2010-FONSET – de conformidad con el Plan Integral de Seguridad y convivencia ciudadana, durante el cuatrienio.</t>
  </si>
  <si>
    <t>Apoyos mantenidos</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</si>
  <si>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</si>
  <si>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</si>
  <si>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</si>
  <si>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</si>
  <si>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Mantener el apoyo a los cinco (5) organismos de seguridad y convivencia, de conformidad al Acuerdo 020 de 2011, durante el cuatrienio.</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</si>
  <si>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</si>
  <si>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</si>
  <si>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</si>
  <si>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</si>
  <si>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</si>
  <si>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</si>
  <si>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Espacio Público Incluyente</t>
  </si>
  <si>
    <t>Desarrollar un (1) programa que permita la recuperación del espacio público y áreas invadidas, durante el cuatrienio.</t>
  </si>
  <si>
    <t>Participación Ciudadana</t>
  </si>
  <si>
    <t>Realizar 2 acciones para el fortalecimiento de la participación ciudadana en las Comunas y Corregimientos, en el cuatrienio</t>
  </si>
  <si>
    <t>Acciones de fortalecimiento realizadas</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</si>
  <si>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</si>
  <si>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</si>
  <si>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</si>
  <si>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</si>
  <si>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</si>
  <si>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Sistema diseñado</t>
  </si>
  <si>
    <t>Realizar cuatro (4) acciones de fortalecimiento y apoyo a las Juntas de Acción Comunal y Juntas Administradoras Locales en Comunas y Corregimientos, durante el cuatrienio</t>
  </si>
  <si>
    <t>Número de acciones realizadas</t>
  </si>
  <si>
    <t>Implementar un programa de fortalecimiento de la democracia y la gobernabilidad, en el cuatrienio.</t>
  </si>
  <si>
    <t>Desarrollar un (1) programa que permita dotar a las distintas Organizaciones Comunales de herramientas necesarias para facilitar su labor, durante el cuatrienio.</t>
  </si>
  <si>
    <t>Crear el Comité Municipal de Precios y Protección al Consumidor, en el cuatrienio</t>
  </si>
  <si>
    <t>Comité creado</t>
  </si>
  <si>
    <t>Formular y presentar proyecto de Acuerdo para modificar los cuatro (4) espacios de participación ciudadana (JAC, JAL, AJAV, CTP).</t>
  </si>
  <si>
    <t>Proyecto de Acuerdo Formulado y presentado</t>
  </si>
  <si>
    <t>Cultura Ciudadana</t>
  </si>
  <si>
    <t>Realizar un diagnóstico sobre comportamientos y motivaciones de las personas, en el cuatrienio</t>
  </si>
  <si>
    <t>Diagnóstico realizado</t>
  </si>
  <si>
    <t>Diseñar e implementar un programa convivencia, confianza y cultura ciudadana orientado a promover valores, principios y reestablecer confianza ciudadana, durante el cuatrienio</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</si>
  <si>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</si>
  <si>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</si>
  <si>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</si>
  <si>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</si>
  <si>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</si>
  <si>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</si>
  <si>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Atención a Población Interna Carcelaria</t>
  </si>
  <si>
    <t>Gestión para la construcción de un centro carcelario con la financiación del gobierno nacional y aportes municipales acorde a las necesidades de la región, durante el cuatrienio</t>
  </si>
  <si>
    <t>Gestión realizada y aportes realizados</t>
  </si>
  <si>
    <t>Desarrollar un programa de emprendimiento con población carcelaria y sus familiares.</t>
  </si>
  <si>
    <t>Atención Integral a Víctimas</t>
  </si>
  <si>
    <t>Formular y presentar para aprobación la Política Pública Municipal para la Prevención y Atención Integral de la Población Víctima del conflicto armado.</t>
  </si>
  <si>
    <t>Política pública formulada y presentada para aprobación.</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</si>
  <si>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</si>
  <si>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Realizar (800) acciones de atención jurídica y psicosocial en el marco de la reparación integral a las víctimas de la violencia que se implementen durante el cuatrienio.</t>
  </si>
  <si>
    <t>Número de acciones de atención jurídica realizadas</t>
  </si>
  <si>
    <t>Ejecutar un (1) programa de atención integral con enfoque diferencial para la población victima según los criterios de género, edad, etnia y discapacidad, durante el cuatrienio.(Ley 1448 de 2011).</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</si>
  <si>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</si>
  <si>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</si>
  <si>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</si>
  <si>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</si>
  <si>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</si>
  <si>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</si>
  <si>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</si>
  <si>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Apoyo realizado</t>
  </si>
  <si>
    <t>Apoyar un proceso de reparación colectiva del municipio en el cuatrienio.</t>
  </si>
  <si>
    <t>Procesos de reparación colectiva apoyados</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</si>
  <si>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</si>
  <si>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</si>
  <si>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</si>
  <si>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</si>
  <si>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Derechos Humanos, Paz, Reconciliación y Postconflicto</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</si>
  <si>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</si>
  <si>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</si>
  <si>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</si>
  <si>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</si>
  <si>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</si>
  <si>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</si>
  <si>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</si>
  <si>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</si>
  <si>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</si>
  <si>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</si>
  <si>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</si>
  <si>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</si>
  <si>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Desarrollar cuatro (4) acciones de paz encaminadas a la protección y sana convivencia de las familias de nuestro municipio, durante el cuatrienio.</t>
  </si>
  <si>
    <t>Número de acciones desarrolladas</t>
  </si>
  <si>
    <t>Barrancabermeja Equitativa e Incluyente</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</si>
  <si>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</si>
  <si>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</si>
  <si>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</si>
  <si>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</si>
  <si>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</si>
  <si>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Estrategia desarrollada</t>
  </si>
  <si>
    <t>Programas: 10</t>
  </si>
  <si>
    <t>FRANCY ELENA ALVAREZ</t>
  </si>
  <si>
    <t>Secretaria de Gobierno</t>
  </si>
  <si>
    <t>FORTALECIMIENTO INSTITUCIONAL POR LA SEGURIDAD SI ES POSIBLE </t>
  </si>
  <si>
    <t>FORMACIÓN DE CIUDADANÍA </t>
  </si>
  <si>
    <t>ESPACIO PÚBLICO INCLUYENTE </t>
  </si>
  <si>
    <t>ATENCIÓN INTEGRAL A VICTIMAS </t>
  </si>
  <si>
    <t>DERECHOS HUMANOS, PAZ, RECONCILIACIÓN Y POSTCONFLICTO </t>
  </si>
  <si>
    <t>CULTURA CIUDADANA </t>
  </si>
  <si>
    <t xml:space="preserve"> BARRANCABERMEJA EQUITATIVA E INCLUYENTE </t>
  </si>
  <si>
    <t>TABLERO DE CONTROL SECRETARÍA DE HACIENDA Y DEL TESORO VIGENCIA 2018</t>
  </si>
  <si>
    <t>1.8: Fortalecimiento institucional y planeación de lo publico</t>
  </si>
  <si>
    <t xml:space="preserve">Fortalecimiento institucional </t>
  </si>
  <si>
    <t>Programa Fortalecimiento Fiscal y Financiero</t>
  </si>
  <si>
    <t>Mantener el valor promedio del recaudo del tributo en el municipio durante el cuatrienio. (Recaudo proyectado vigencia 2016 Acuerdo 011 de 2015).</t>
  </si>
  <si>
    <t>Valor promedio de la línea de base mantenido</t>
  </si>
  <si>
    <t xml:space="preserve">Programas: </t>
  </si>
  <si>
    <t>MARTHA PATRICIA VEGA LOZANO</t>
  </si>
  <si>
    <t>YESID URIBE</t>
  </si>
  <si>
    <t xml:space="preserve">Secretario Hacienda </t>
  </si>
  <si>
    <t>Profesional Universitario</t>
  </si>
  <si>
    <t>PROGRAMA FORTALECIMIENTO FISCAL Y FINANCIERO </t>
  </si>
  <si>
    <t>APSB</t>
  </si>
  <si>
    <t>.</t>
  </si>
  <si>
    <t>Subsidiar durante el cuatrienio al 100% de los usuarios de los estratos 1, 2 y 3, el servicio de acueducto, en los términos de lo establecido en la Ley 142 de 1994.</t>
  </si>
  <si>
    <t xml:space="preserve">Construir la Planta de Tratamiento de Aguas Residuales San Silvestre, durante el cuatrienio. </t>
  </si>
  <si>
    <t>%</t>
  </si>
  <si>
    <t xml:space="preserve">Asegurar la continuidad y calidad de la prestación del servicio de alumbrado público en un 99%, durante el cuatrienio. </t>
  </si>
  <si>
    <t>Porcentaje de continuidad y calidad del servicio.</t>
  </si>
  <si>
    <t>Gestionar la realización de 5 proyectos para el desarrollo del municipio de Barrancabermeja, durante el cuatrienio.</t>
  </si>
  <si>
    <t>GERSON ANDRES GONZALEZ ORTIZ</t>
  </si>
  <si>
    <t>MARIO DANIEL HERNANDEZ</t>
  </si>
  <si>
    <t>DORIS BETANCUR</t>
  </si>
  <si>
    <t>Secretario Infraestructura</t>
  </si>
  <si>
    <t>SERVICIOS PÚBLICOS DE CALIDAD INCLUYENDO ENERGÍA ELÉCTRICA</t>
  </si>
  <si>
    <t>SERVICIOS PÚBLICOS DE CALIDAD INCLUYENDO ENERGÍA ELÉCTRICA.</t>
  </si>
  <si>
    <t>SERVICIOS PÚBLICOS DE CALIDAD INCLUYENDO ENERGÍA ELÉCTRICA </t>
  </si>
  <si>
    <t>DESARROLLO DEL TERRITORIO </t>
  </si>
  <si>
    <t xml:space="preserve"> INFRAESTRUCTURA ESTRATÉGICA </t>
  </si>
  <si>
    <t>ARTICULACIÓN DE INFRAESTRUCTURA VIAL </t>
  </si>
  <si>
    <t>TABLERO DE CONTROL SECRETARÍA DE LAS TIC VIGENCIA 2018</t>
  </si>
  <si>
    <t xml:space="preserve">Promoción del desarrollo </t>
  </si>
  <si>
    <t>Ciencia, Tecnología e Innovación</t>
  </si>
  <si>
    <t>Incrementar en quince (15) ideas de emprendimiento en base tecnológica para la comunidad, durante el cuatrienio</t>
  </si>
  <si>
    <t xml:space="preserve">Ideas de emprendimiento en base tecnológica incrementadas </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</si>
  <si>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</si>
  <si>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</si>
  <si>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</si>
  <si>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</si>
  <si>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</si>
  <si>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</si>
  <si>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</si>
  <si>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</si>
  <si>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</si>
  <si>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</si>
  <si>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</si>
  <si>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Democratización de las Tecnologías de la Información y las Comunicaciones</t>
  </si>
  <si>
    <t>Implementar un (1) programa para masificación del servicio de Internet en los estratos 1 y 2 en el municipio de Barrancabermeja, durante el cuatrienio.</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</si>
  <si>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</si>
  <si>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</si>
  <si>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</si>
  <si>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</si>
  <si>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Mantener el servicio de conectividad a Internet en 78 Establecimientos educativos oficiales en el municipio de Barrancabermeja durante el cuatrienio.</t>
  </si>
  <si>
    <t xml:space="preserve">Instituciones Educativas con servicio de conectividad a Internet mantenido </t>
  </si>
  <si>
    <t>Fortalecer el 10% de las 78 sedes educativas urbanas y rurales con herramienta tecnológicas, durante el cuatrienio.</t>
  </si>
  <si>
    <t xml:space="preserve">Porcentaje de sedes fortalecidas con herramientas tecnológicas </t>
  </si>
  <si>
    <t>Fortalecer dieciséis (16) aulas virtuales interactivas del municipio de Barrancabermeja, durante el cuatrienio</t>
  </si>
  <si>
    <t xml:space="preserve">Número de aulas virtuales interactivas fortalecidas </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</si>
  <si>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</si>
  <si>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</si>
  <si>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</si>
  <si>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</si>
  <si>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Gobierno e Infraestructura Tecnológica</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</si>
  <si>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</si>
  <si>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</si>
  <si>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</si>
  <si>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</si>
  <si>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</si>
  <si>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</si>
  <si>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</si>
  <si>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</si>
  <si>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</si>
  <si>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</si>
  <si>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Programas: 3</t>
  </si>
  <si>
    <t>ALBERTO ELOY CARRILLO VARGAS</t>
  </si>
  <si>
    <t>IRMA BENAVIDES CAMARGO</t>
  </si>
  <si>
    <t>Secretario TIC</t>
  </si>
  <si>
    <t>PROGRAMA. GOBIERNO E INFRAESTRUCTURA TECNOLÓGICA </t>
  </si>
  <si>
    <t>PROGRAMA DEMOCRATIZACIÓN DE LAS TECNOLOGÍAS DE LA INFORMACIÓN Y LAS COMUNICACIONES </t>
  </si>
  <si>
    <t>PROGRAMA CIENCIA TECNOLOGÍA E INNOVACIÓN </t>
  </si>
  <si>
    <t>TABLERO DE CONTROL SECRETARÍA DE MEDIO AMBIENTE VIGENCIA 2018</t>
  </si>
  <si>
    <t>-1.4: Protección del medio ambiente</t>
  </si>
  <si>
    <t>Ambiental</t>
  </si>
  <si>
    <t>Gestión y Conservación de los Ecosistemas Naturales</t>
  </si>
  <si>
    <t>Desarrollar un programa que garantice la protección, recuperación, vigilancia y control de los ecosistemas naturales afectados por las invasiones en el municipio de Barrancabermeja, durante el cuatrienio.</t>
  </si>
  <si>
    <t>Desarrollar dos (2) acciones para la protección de la flora y fauna en el municipio, durante el cuatrienio.</t>
  </si>
  <si>
    <t>Elaborar dos (2) Planes de Manejo Ambiental en el cuatrienio.</t>
  </si>
  <si>
    <t>Número de Planes Elaborados</t>
  </si>
  <si>
    <t>Realizar dos (2) acciones para la conservación de humedales y recuperación de las áreas estratégicas que surten de agua al sector urbano y rural del municipio de Barrancabermeja, durante el cuatrienio.</t>
  </si>
  <si>
    <t>Número de Acciones Realizadas</t>
  </si>
  <si>
    <t>Crear el Consejo Municipal del Medio Ambiente en el Municipio de Barrancabermeja, en el cuatrienio.</t>
  </si>
  <si>
    <t>Consejo Municipal de Medio Ambiente Creado</t>
  </si>
  <si>
    <t>Formular el Sistema de Gestión Ambiental Municipal. (SIGAM), durante el cuatrienio.</t>
  </si>
  <si>
    <t>Sistema de Gestión Ambiental Formulado</t>
  </si>
  <si>
    <t>Reforestar Setenta y siete (77) Has con especies protectoras-productoras en la cuenca abastecedora de agua potable del Municipio, durante el cuatrienio.</t>
  </si>
  <si>
    <t>Hectáreas Reforestadas</t>
  </si>
  <si>
    <t>Implementar  un programa para el mantenimiento del recurso hídrico y zonas verdes, durante el cuatrienio.</t>
  </si>
  <si>
    <t>Realizar la celebración de las fechas ambientales en el municipio de Barrancabermeja, durante el cuatrienio.</t>
  </si>
  <si>
    <t>Número de Fechas Ambientales Promovidas</t>
  </si>
  <si>
    <t>Formular el Sistema Local de áreas protegidas (SILAP) para el municipio de acuerdo a lo establecido en la Ley, en el cuatrienio.</t>
  </si>
  <si>
    <t>Sistema Local de área protegida formulado.</t>
  </si>
  <si>
    <t>Desarrollar dos (2) acciones que ayuden a mitigar la intervención a los recursos naturales generada por la pequeña y mediana minería en el municipio, durante el cuatrienio.</t>
  </si>
  <si>
    <t>Adoptar y desarrollar dos (2) acciones sugeridas dentro del Plan Maestro de Arbolado, durante el cuatrienio.</t>
  </si>
  <si>
    <t>Desarrollar un programa de siembra, establecimiento, germinación y producción de Plántulas en el vivero municipal de Barrancabermeja, durante el cuatrienio.</t>
  </si>
  <si>
    <t>Apoyar e implementar profesionalmente el desarrollo de cuatro (4) procesos del sector ambiental, mediante la asesoría y asistencia técnica a programas y proyectos durante el cuatrienio.</t>
  </si>
  <si>
    <t>Número de procesos apoyados e implementados</t>
  </si>
  <si>
    <t>Gestión Integral de Residuos Sólidos</t>
  </si>
  <si>
    <t>Ajustar el Plan de Gestión Integral de Residuos Sólidos (PGIRS) del municipio.</t>
  </si>
  <si>
    <t>PGIRS ajustado</t>
  </si>
  <si>
    <t>Desarrollar durante el cuatrienio el Programa de las 4 R (Reciclar – Reutilizar - Recuperar - Reducir) en el Municipio de Barrancabermeja.</t>
  </si>
  <si>
    <t>Mantener el subsidio del servicio de aseo a 47.000 usuarios de los estratos 1, 2 y 3, en los términos establecidos en la Ley 142 de 1994, durante los cuatro años.</t>
  </si>
  <si>
    <t>Número de usuarios subsidiados.</t>
  </si>
  <si>
    <t>Educación Ambiental</t>
  </si>
  <si>
    <t>Realizar un convenio para la capacitación de Vigías Ambientales, con inclusión de la población afrodescendiente, para la protección de los recursos naturales en el Municipio de Barrancabermeja, durante el cuatrienio.</t>
  </si>
  <si>
    <t>Convenio realizado</t>
  </si>
  <si>
    <t>Mantener cuatro (4) programas durante el cuatrienio para la sensibilización y educación ambiental.</t>
  </si>
  <si>
    <t>Secretaria de Medio Ambiente</t>
  </si>
  <si>
    <t>Salud y Medio Ambiente</t>
  </si>
  <si>
    <t>Elaborar un estudio de Calidad del aire en el Municipio de Barrancabermeja durante el cuatrienio.</t>
  </si>
  <si>
    <t>Estudio elaborado</t>
  </si>
  <si>
    <t>Realizar mantenimiento a la red de monitoreo de calidad del aire y ruido del Municipio de Barrancabermeja, en el cuatrienio.</t>
  </si>
  <si>
    <t>Mantenimiento realizado</t>
  </si>
  <si>
    <t>Actualizar la Estación Móvil, dotada con equipo de última tecnología.</t>
  </si>
  <si>
    <t>Estación móvil actualizada</t>
  </si>
  <si>
    <t>Adaptación al Cambio Climático y Gestión del Riesgo</t>
  </si>
  <si>
    <t>Realizar un estudio sobre el análisis de amenaza, vulnerabilidad y riesgo de los impactos del cambio y la variabilidad climática aplicables en el Municipio, en el cuatrienio.</t>
  </si>
  <si>
    <t>Estudio realizado</t>
  </si>
  <si>
    <t>Desarrollar un sistema de alertas tempranas a fenómenos meteorológicos que contribuyan a la adaptación al cambio climático, durante el cuatrienio.</t>
  </si>
  <si>
    <t>Sistema de Alertas tempranas desarrollado</t>
  </si>
  <si>
    <t>Actualizar el Plan Municipal de Gestión del Riesgo de Desastre, de acuerdo al concepto de la CAS y del Decreto 1807 del 2014, en el cuatrienio.</t>
  </si>
  <si>
    <t>Estudio actualizado</t>
  </si>
  <si>
    <t>Realizar un estudio de las viviendas ubicadas en zonas de alto riesgo no mitigable del área urbana.</t>
  </si>
  <si>
    <t>RENÉ MAURICIO DÁVILA MORENO</t>
  </si>
  <si>
    <t>VERENA ARDILA PALENCIA</t>
  </si>
  <si>
    <t xml:space="preserve">IDRHYX MAYERLY TAMI RUEDA </t>
  </si>
  <si>
    <t>Secretario Medio Ambiente</t>
  </si>
  <si>
    <t>Técnico Operativa</t>
  </si>
  <si>
    <t>SECTOR AMBIENTAL </t>
  </si>
  <si>
    <t>TABLERO DE CONTROL SECRETARIA GENERAL, OFICINA ASESORA DE CONTROL INTERNO, OFICINA ASESORA DE CONTROL INTERNO DISCIPLINARIO, OFICINA ASESORA DE PRENSA. VIGENCIA 2018</t>
  </si>
  <si>
    <t>Fortalecimiento de lo Público</t>
  </si>
  <si>
    <t>Actualizar e Implementar dos (2) manuales: de ética y buen gobierno, durante el cuatrienio.</t>
  </si>
  <si>
    <t xml:space="preserve">Número de manuales actualizados e implementados. </t>
  </si>
  <si>
    <t>Formular e implementar el manual de convivencia laboral durante el cuatrienio.</t>
  </si>
  <si>
    <t xml:space="preserve">Manual de convivencia formulado e implementado </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</si>
  <si>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</si>
  <si>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</si>
  <si>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</si>
  <si>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</si>
  <si>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Implementar el plan institucional de capacitación, durante el cuatrienio.</t>
  </si>
  <si>
    <t xml:space="preserve">Plan institucional de capacitaciones implementado </t>
  </si>
  <si>
    <t>Actualizar e implementar el programa de bienestar social y estímulos de los servidores públicos, durante el cuatrienio.</t>
  </si>
  <si>
    <t xml:space="preserve">Programa de estímulos actualizado e implementado </t>
  </si>
  <si>
    <t>Crear e implementar durante el cuatrienio, un (1) sistema de Gestión de seguridad y salud en el trabajo para los servidores públicos, durante el cuatrienio.</t>
  </si>
  <si>
    <t xml:space="preserve">Sistema de gestión creado e implementado </t>
  </si>
  <si>
    <t>Fortalecer y mejorar el sistema de gestión documental de la administración central durante el cuatrienio.</t>
  </si>
  <si>
    <t xml:space="preserve">Sistema de gestión documental fortalecido y mejorado </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</si>
  <si>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</si>
  <si>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</si>
  <si>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</si>
  <si>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</si>
  <si>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</si>
  <si>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</si>
  <si>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</si>
  <si>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</si>
  <si>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</si>
  <si>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</si>
  <si>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MÓNICA CASTRO PARRA</t>
  </si>
  <si>
    <t>HENRY RUIZ VESGA</t>
  </si>
  <si>
    <t>YAMILE LOPEZ</t>
  </si>
  <si>
    <t xml:space="preserve">Secretario General </t>
  </si>
  <si>
    <t>SECTOR FORTALECIMIENTO INSTITUCIONAL </t>
  </si>
  <si>
    <t>TABLERO DE CONTROL SECRETARIA GENERAL, OFICINA ASESORA JURÍDICA VIGENCIA 2018</t>
  </si>
  <si>
    <t>Fortalecimiento Institucional, Asistencia Jurídica y Defensa Judicial</t>
  </si>
  <si>
    <t>Asesorar en el 100% en los aspectos jurídicos que requiera la Administración Municipal, durante el cuatrienio.</t>
  </si>
  <si>
    <t>Porcentaje de asesorias efectuadas</t>
  </si>
  <si>
    <t>Atender el 100% los procesos judiciales en que es parte el Municipio, durante el cuatrienio.</t>
  </si>
  <si>
    <t>Porcentaje de procesos atendidos</t>
  </si>
  <si>
    <t>DIANA MARÍA JÁCOME CARREÑO</t>
  </si>
  <si>
    <t>Jefe Oficina Asesora Juridica</t>
  </si>
  <si>
    <t>PROGRAMA FORTALECIMIENTO INSTITUCIONAL, ASISTENCIA JURÍDICA Y DEFENSA JUDICIAL. </t>
  </si>
  <si>
    <t>TABLERO DE CONTROL SECRETARÍA LOCAL DE SALUD VIGENCIA 2018</t>
  </si>
  <si>
    <t>-1.1: Barrancabermeja Saludable</t>
  </si>
  <si>
    <t>Aseguramiento para Todos y Todas</t>
  </si>
  <si>
    <t xml:space="preserve">Mantener la continuidad y la cobertura en el 100% a la población afiliada, según la Base de datos Única de Afiliados (BDUA), durante el cuatrienio. 
 </t>
  </si>
  <si>
    <t>Porcentaje de población con continuidad y cobertura mantenida.</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</si>
  <si>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</si>
  <si>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</si>
  <si>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</si>
  <si>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</si>
  <si>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Salud Humana</t>
  </si>
  <si>
    <t xml:space="preserve">Elaborar un (1) análisis integral del funcionamiento de los centros de salud urbanos y rurales de la Empresa Social del Estado de Barrancabermeja, durante el cuatrienio. </t>
  </si>
  <si>
    <t>Análisis integral de funcionamiento elaborado.</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</si>
  <si>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</si>
  <si>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</si>
  <si>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</si>
  <si>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</si>
  <si>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 xml:space="preserve">Realizar dos (2) Dotaciones de Equipos biomédicos para la ESE Barrancabermeja, en el cuatrienio. </t>
  </si>
  <si>
    <t>Número de Dotaciones realizadas.</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</si>
  <si>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</si>
  <si>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</si>
  <si>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</si>
  <si>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</si>
  <si>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</si>
  <si>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</si>
  <si>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</si>
  <si>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</si>
  <si>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</si>
  <si>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</si>
  <si>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Salud Pública, Convivencia Social y Salud Mental</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</si>
  <si>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</si>
  <si>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</si>
  <si>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</si>
  <si>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</si>
  <si>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</si>
  <si>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</si>
  <si>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</si>
  <si>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</si>
  <si>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</si>
  <si>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</si>
  <si>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</si>
  <si>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</si>
  <si>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</si>
  <si>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</si>
  <si>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</si>
  <si>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</si>
  <si>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</si>
  <si>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</si>
  <si>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 xml:space="preserve">Implementar en 10 familias por año de las comunas 5 y 7, la estrategia “Familias fuertes”. </t>
  </si>
  <si>
    <t>Número de familias con la estrategia implementada.</t>
  </si>
  <si>
    <t xml:space="preserve">Formular y presentar proyectos de acuerdo de la política pública de prevención de consumo de sustancias psicoactivas, en el cuatrienio. </t>
  </si>
  <si>
    <t>Política formulada y presentada.</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</si>
  <si>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</si>
  <si>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</si>
  <si>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 xml:space="preserve">Implementar el “Modelo Ecológico para la intervención de la violencia interpersonal”, en las instituciones públicas de salud del municipio, durante el cuatrienio. </t>
  </si>
  <si>
    <t>Modelo implementado.</t>
  </si>
  <si>
    <t xml:space="preserve">Implementar el “Modelo de sensibilización y formación en masculinidades para la prevención de la violencia hacia las mujeres”, durante el cuatrienio. </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</si>
  <si>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</si>
  <si>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</si>
  <si>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</si>
  <si>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</si>
  <si>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 xml:space="preserve">Realizar auditorías en las IPS y EPS en el 100% de los casos reportados al SIVIGILA sobre la aplicación de los protocolos y guías de atención de la violencia de género durante el cuatrienio. </t>
  </si>
  <si>
    <t>Porcentaje de auditorías realizadas.</t>
  </si>
  <si>
    <t xml:space="preserve">Desarrollar una (1) estrategia integral de Información, Educación y Comunicación (IEC) en la comunidad para conocimiento de la atención integral de salud mental durante el cuatrienio. </t>
  </si>
  <si>
    <t>Estrategia IEC desarrollada.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</si>
  <si>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</si>
  <si>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</si>
  <si>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 xml:space="preserve">Implementar una (1) Estrategia para Prevención del Suicidio, durante el cuatrienio. </t>
  </si>
  <si>
    <t>Estrategia Implementada.</t>
  </si>
  <si>
    <t xml:space="preserve">Implementar una (1) Estrategia para “Saber vivir, saber beber”, durante el cuatrienio. </t>
  </si>
  <si>
    <t>Salud Pública, Sexualidad, Derechos Sexuales y Reproductivos</t>
  </si>
  <si>
    <t xml:space="preserve">Fortalecer la estrategia “Generación +” para prevención de embarazos, Infecciones de transmisión sexual y promoción de los derechos sexuales y reproductivos en adolescentes, durante el cuatrienio. </t>
  </si>
  <si>
    <t>Estrategia fortalecida.</t>
  </si>
  <si>
    <t xml:space="preserve">Fortalecer la estrategia de servicios amigables para adolescentes y jóvenes a través de dos (2) unidades móviles, una en área urbana y una en área rural, durante el cuatrienio. </t>
  </si>
  <si>
    <t>Estrategia de servicios amigables móviles fortalecida.</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</si>
  <si>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</si>
  <si>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</si>
  <si>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</si>
  <si>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</si>
  <si>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</si>
  <si>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</si>
  <si>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</si>
  <si>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</si>
  <si>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</si>
  <si>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 xml:space="preserve">Mantener y Fortalecer el Programa “Maternidad Segura”, durante el cuatrienio. </t>
  </si>
  <si>
    <t>Programa de Maternidad Segura mantenido y fortalecido.</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</si>
  <si>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</si>
  <si>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</si>
  <si>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</si>
  <si>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</si>
  <si>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</si>
  <si>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</si>
  <si>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</si>
  <si>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</si>
  <si>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</si>
  <si>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</si>
  <si>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</si>
  <si>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</si>
  <si>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</si>
  <si>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</si>
  <si>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</si>
  <si>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</si>
  <si>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</si>
  <si>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</si>
  <si>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</si>
  <si>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 xml:space="preserve">Implementar una estrategia Integral para prevención de Embarazo en Adolescentes, durante el cuatrienio. </t>
  </si>
  <si>
    <t>Estrategia Integral Implementada.</t>
  </si>
  <si>
    <t>Salud Pública, Vida Saludable y Enfermedades Transmisibles</t>
  </si>
  <si>
    <t xml:space="preserve">Mantener el plan estratégico “Colombia Libre de tuberculosis” para aliviar la carga y sostener las actividades de control en tuberculosis, durante el cuatrienio. </t>
  </si>
  <si>
    <t>Plan estratégico mantenido</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</si>
  <si>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</si>
  <si>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</si>
  <si>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 xml:space="preserve">Mantener el Plan Estratégico de Colombia Para Aliviar la Carga de la Enfermedad y Sostener las Actividades de Control de Lepra en Colombia, durante el cuatrienio. </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</si>
  <si>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</si>
  <si>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</si>
  <si>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</si>
  <si>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</si>
  <si>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</si>
  <si>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</si>
  <si>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</si>
  <si>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</si>
  <si>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</si>
  <si>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</si>
  <si>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</si>
  <si>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</si>
  <si>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</si>
  <si>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</si>
  <si>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</si>
  <si>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</si>
  <si>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</si>
  <si>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 xml:space="preserve">Realizar cuarenta y ocho (48) auditorías a las IPS para la aplicación de la guía integral para la rabia humana, durante el cuatrienio. </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</si>
  <si>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</si>
  <si>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Salud Pública, Salud y Ámbito Laboral</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</si>
  <si>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</si>
  <si>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</si>
  <si>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</si>
  <si>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</si>
  <si>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</si>
  <si>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</si>
  <si>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</si>
  <si>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</si>
  <si>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</si>
  <si>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</si>
  <si>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</si>
  <si>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</si>
  <si>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</si>
  <si>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</si>
  <si>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</si>
  <si>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</si>
  <si>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</si>
  <si>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</si>
  <si>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Salud Pública, Gestión Diferencial de Poblaciones Vulnerables</t>
  </si>
  <si>
    <t>Implementar la estrategia “Primeros mil días de vida”, desde la gestación hasta cumplir los dos años de vida, durante el cuatrienio.</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</si>
  <si>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</si>
  <si>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</si>
  <si>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</si>
  <si>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</si>
  <si>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</si>
  <si>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</si>
  <si>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</si>
  <si>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</si>
  <si>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</si>
  <si>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</si>
  <si>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</si>
  <si>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</si>
  <si>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</si>
  <si>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</si>
  <si>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</si>
  <si>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</si>
  <si>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</si>
  <si>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</si>
  <si>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</si>
  <si>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</si>
  <si>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</si>
  <si>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</si>
  <si>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</si>
  <si>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</si>
  <si>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</si>
  <si>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</si>
  <si>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</si>
  <si>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</si>
  <si>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</si>
  <si>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</si>
  <si>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</si>
  <si>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</si>
  <si>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</si>
  <si>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</si>
  <si>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</si>
  <si>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</si>
  <si>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</si>
  <si>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</si>
  <si>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Garantizar el 100% el cumplimento a la ley 1448 de 2011 en su artículo 49 con respecto al aseguramiento en salud a población víctima del conflicto armado.</t>
  </si>
  <si>
    <t>Porcentaje de cumplimiento garantizado.</t>
  </si>
  <si>
    <t>Implementar en el 100% de las IPS la ruta del Programa de Atención Psicosocial y Salud Integral a Víctimas. PAPSIVI, durante el cuatrienio.</t>
  </si>
  <si>
    <t>Porcentaje de Ruta Implementada en las IPS.</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</si>
  <si>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</si>
  <si>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</si>
  <si>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</si>
  <si>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</si>
  <si>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</si>
  <si>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</si>
  <si>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Salud Pública, Salud Ambiental</t>
  </si>
  <si>
    <t>Mantener el programa de vigilancia a la calidad del agua potable a través de la toma de muestras en la red de los acueductos del área urbana y rural del municipio, durante el cuatrienio.</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</si>
  <si>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</si>
  <si>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</si>
  <si>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</si>
  <si>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</si>
  <si>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</si>
  <si>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</si>
  <si>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</si>
  <si>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</si>
  <si>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</si>
  <si>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</si>
  <si>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</si>
  <si>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</si>
  <si>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</si>
  <si>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</si>
  <si>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</si>
  <si>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</si>
  <si>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</si>
  <si>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</si>
  <si>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</si>
  <si>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Vigilar el 100% de los casos de agresión por animal potencialmente transmisor de rabia notificados en el Sistema de vigilancia en salud pública (SIVIGILA), a través de visitas de campo y auditoria al cumplimento de protocolo</t>
  </si>
  <si>
    <t>Porcentaje de casos vigilados.</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</si>
  <si>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</si>
  <si>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</si>
  <si>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</si>
  <si>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</si>
  <si>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</si>
  <si>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</si>
  <si>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</si>
  <si>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</si>
  <si>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</si>
  <si>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</si>
  <si>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</si>
  <si>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</si>
  <si>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</si>
  <si>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</si>
  <si>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</si>
  <si>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</si>
  <si>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</si>
  <si>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</si>
  <si>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</si>
  <si>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Salud Pública Vida Saludable y Condiciones No Transmisibles</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</si>
  <si>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</si>
  <si>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Realizar cuarenta y dos (42) auditorías en las IPS, para monitorear la aplicación de las guías y normas técnicas en la detección temprana, protección específica, diagnóstico y tratamiento de las Enfermedades no transmisibles (ENT) (cáncer), durante el cuatrienio.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</si>
  <si>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</si>
  <si>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</si>
  <si>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</si>
  <si>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</si>
  <si>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</si>
  <si>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en el 85% de las personas sin Enfermedad renal crónica (ERC) en estadío 1 y 2, a pesar de tener enfermedades precursoras (Hipertensión y Diabetes), durante el cuatrienio.</t>
  </si>
  <si>
    <t>Porcentaje mantenido.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</si>
  <si>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</si>
  <si>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</si>
  <si>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</si>
  <si>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</si>
  <si>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</si>
  <si>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</si>
  <si>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Porcentaje logrado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</si>
  <si>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</si>
  <si>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</si>
  <si>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</si>
  <si>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</si>
  <si>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</si>
  <si>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Atención Primaria en Salud</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</si>
  <si>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</si>
  <si>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</si>
  <si>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</si>
  <si>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</si>
  <si>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Aumentar en un 10% las familias con modificación positiva de factores de riesgos a partir de la intervención del programa APS Salud en el Hogar, durante el cuatrienio.</t>
  </si>
  <si>
    <t>Porcentaje aumentado.</t>
  </si>
  <si>
    <t>Salud Pública en Emergencias y Desastres</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</si>
  <si>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</si>
  <si>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</si>
  <si>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</si>
  <si>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</si>
  <si>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</si>
  <si>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</si>
  <si>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</si>
  <si>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</si>
  <si>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</si>
  <si>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</si>
  <si>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</si>
  <si>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</si>
  <si>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</si>
  <si>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-1.2: Seguridad Alimentaria</t>
  </si>
  <si>
    <t>Seguridad Alimentaria y Nutricional Salud Humana</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</si>
  <si>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</si>
  <si>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</si>
  <si>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</si>
  <si>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</si>
  <si>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Realizar un (1) Estudio que permita determinar la canasta básica alimentaria del Municipio de Barrancabermeja (costo y alimentos requeridos), en el cuatrienio.</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</si>
  <si>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</si>
  <si>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</si>
  <si>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</si>
  <si>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</si>
  <si>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</si>
  <si>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</si>
  <si>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</si>
  <si>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</si>
  <si>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Mantener el programa de inspección, vigilancia y control sobre las condiciones locativas de los Centros de Adulto Mayor de los corregimientos y zona urbana del municipio (Decreto 3075/97, Resolución 2674/2013), durante el cuatrienio.</t>
  </si>
  <si>
    <t>Programa mantenido.</t>
  </si>
  <si>
    <t>Programas: 13</t>
  </si>
  <si>
    <t>FERNANDO DE JESUS CARDENAS GOMEZ</t>
  </si>
  <si>
    <t xml:space="preserve">MARIO BUENO TORRES </t>
  </si>
  <si>
    <t xml:space="preserve">MIRYAM PATRICIA PEREZ </t>
  </si>
  <si>
    <t>Secretario Local de Salud</t>
  </si>
  <si>
    <t>SECTOR SALUD </t>
  </si>
  <si>
    <t>TABLERO DE CONTROL UMATA  VIGENCIA 2018</t>
  </si>
  <si>
    <t>1.5: Desarrollo Rural</t>
  </si>
  <si>
    <t>Agropecuario</t>
  </si>
  <si>
    <t>Fortalecimiento Institucional para el Desarrollo Rural</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</si>
  <si>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</si>
  <si>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</si>
  <si>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Asistencia Técnica Integral y Transferencia de Tecnología</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</si>
  <si>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</si>
  <si>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</si>
  <si>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</si>
  <si>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</si>
  <si>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</si>
  <si>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</si>
  <si>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</si>
  <si>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</si>
  <si>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</si>
  <si>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</si>
  <si>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</si>
  <si>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</si>
  <si>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</si>
  <si>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</si>
  <si>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</si>
  <si>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</si>
  <si>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Seguridad Alimentaria Rural</t>
  </si>
  <si>
    <t>Continuar apoyando a 1328 familias en producción de alimentos para el autoconsumo, soberanía y sostenibilidad alimentaria.</t>
  </si>
  <si>
    <t xml:space="preserve">Número de familias apoyadas. </t>
  </si>
  <si>
    <t>Promover cuatro (4) renglones productivos de economía campesina que garanticen la disponibilidad y el acceso de los alimentos a la población</t>
  </si>
  <si>
    <t>Número de renglones productivos promovidos</t>
  </si>
  <si>
    <t>Fortalecimiento de la Pesca</t>
  </si>
  <si>
    <t>Apoyar un programa para la implementación para la veda del Bocachico y el Bagre con apoyos integrales para los pescadores durante el cuatrienio</t>
  </si>
  <si>
    <t>Programa apoyado</t>
  </si>
  <si>
    <t>Apoyar un programa de fortalecimiento del Sistema de Pesca artesanal y de producción en cautiverio durante el cuatrienio</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</si>
  <si>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</si>
  <si>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</si>
  <si>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</si>
  <si>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</si>
  <si>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</si>
  <si>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</si>
  <si>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</si>
  <si>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</si>
  <si>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Crear Consejo Municipal de Pesca, durante el cuatrienio</t>
  </si>
  <si>
    <t>Consejo Municipal Pesca creado</t>
  </si>
  <si>
    <t>Fortalecimiento de Organizaciones Rurales</t>
  </si>
  <si>
    <t>Fortalecer dos (2) organizaciones de mujeres campesinas con iniciativa productivas durante el cuatrienio</t>
  </si>
  <si>
    <t>Incluir a la mujer rural en cuatro (4) iniciativas de asistencia técnica empresarial orientada al sector rural, durante el cuatrienio.</t>
  </si>
  <si>
    <t xml:space="preserve">Número de iniciativas de asistencia técnica con inclusión de mujeres. </t>
  </si>
  <si>
    <t>Desarrollo y Fortalecimiento Actividades Productivas Rurales</t>
  </si>
  <si>
    <t>Apoyar a cuatro (4) empresas del sector agropecuario en procesos de emprendimiento</t>
  </si>
  <si>
    <t xml:space="preserve">Número de empresas apoyadas. </t>
  </si>
  <si>
    <t>Fortalecer la producción y comercialización de tres (3) productos de economía campesina y pan coger que funcionan en esquemas de mercados abiertos</t>
  </si>
  <si>
    <t xml:space="preserve">Número de productos fortalecidos. </t>
  </si>
  <si>
    <t>Tierras para la Productividad</t>
  </si>
  <si>
    <t>Apoyar la titulación de cincuenta (50) predios rurales en el municipio, durante el cuatrienio</t>
  </si>
  <si>
    <t>Numero de predios apoyados</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</si>
  <si>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</si>
  <si>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</si>
  <si>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Red Institucional para el Desarrollo Rural</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</si>
  <si>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</si>
  <si>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</si>
  <si>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</si>
  <si>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</si>
  <si>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Comercialización</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</si>
  <si>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</si>
  <si>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</si>
  <si>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</si>
  <si>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</si>
  <si>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Financiación para el Desarrollo Rural</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</si>
  <si>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</si>
  <si>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</si>
  <si>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 xml:space="preserve">MARTHA PATRICIA SANCHEZ GOMEZ </t>
  </si>
  <si>
    <t>OMAR VILLABONA QUIROZ</t>
  </si>
  <si>
    <t xml:space="preserve">Directora de Umata </t>
  </si>
  <si>
    <t>SECTOR AGROPECUARIO </t>
  </si>
  <si>
    <t>TABLERO DE CONTROL OFICINA ASESORA DE PLANEACIÓN VIGENCIA 2018</t>
  </si>
  <si>
    <t>Instrumentos de Planificación Territorial</t>
  </si>
  <si>
    <t>Realizar la actualización y presentación del proyecto de Acuerdo para  aprobación del Plan de Ordenamiento Territorial, en el cuatrienio.</t>
  </si>
  <si>
    <t xml:space="preserve">Actualización y presentación del POT realizada </t>
  </si>
  <si>
    <t>Realizar estudio de curva de Isoprecios, durante el cuatrienio.</t>
  </si>
  <si>
    <t>Estudios realizados</t>
  </si>
  <si>
    <t>Realizar el estudio de actualización catastral (sobre orto fotoplano reciente 2016), durante el cuatrienio.</t>
  </si>
  <si>
    <t>Actualizar el Expediente Municipal, durante el cuatrienio.</t>
  </si>
  <si>
    <t>Expediente municipal actualizado</t>
  </si>
  <si>
    <t>Llevar a cabo la legalización de cinco (5) asentamientos con el desarrollo del programa de Legalización urbanística, durante el cuatrienio.</t>
  </si>
  <si>
    <t>Número de asentamientos legalizados</t>
  </si>
  <si>
    <t>Realizar a cinco (5) barrios legalizados el seguimiento, evaluación y control urbanístico, durante el cuatrienio.</t>
  </si>
  <si>
    <t>Número de seguimientos evaluación y control realizados</t>
  </si>
  <si>
    <t>Realizar 300 acciones de control Urbanístico (licencias, usos de suelo, publicidad, enajenación), durante el cuatrienio</t>
  </si>
  <si>
    <t>Control de acción urbanística realizado</t>
  </si>
  <si>
    <t>Actualizar en un 30% la estratificación socioeconómica del Municipio de Barrancabermeja, durante el cuatrienio.</t>
  </si>
  <si>
    <t>Porcentaje de estratificación socieconómica actualizada</t>
  </si>
  <si>
    <t>Realizar la actualización del SISBEN, de acuerdo a los lineamientos del DNP, durante el cuatrienio.</t>
  </si>
  <si>
    <t>Sisben actualizado</t>
  </si>
  <si>
    <t>Desarrollar un programa para implementar la nueva nomenclatura en el cuatrienio.</t>
  </si>
  <si>
    <t>Actualizar el Plan Maestro de Espacio Público y Dotacional, en el cuatrienio.</t>
  </si>
  <si>
    <t>Plan maestro y dotacional actualizado</t>
  </si>
  <si>
    <t xml:space="preserve">Planeación de lo Público </t>
  </si>
  <si>
    <t>Actualizar e Implementar el Sistema de Seguimiento y Evaluación del Plan de Desarrollo 2016-2019.</t>
  </si>
  <si>
    <t>Sistema de Seguimiento y Evaluación del Plan de Desarrollo actualizado implementado</t>
  </si>
  <si>
    <t>Apoyar el funcionamiento y el desarrollo del banco de programas y proyectos de inversión municipal, durante el cuatrienio.</t>
  </si>
  <si>
    <t>Banco de programas y proyectos apoyado</t>
  </si>
  <si>
    <t>Realizar la publicación anual de la revista Barrancabermeja en cifras.</t>
  </si>
  <si>
    <t>Número de publicaciones realizadas</t>
  </si>
  <si>
    <t>Apoyar la realización de los estudios y diseños de dos (2) proyectos para la competitividad, conectividad y sostenibilidad regional, durante el cuatrienio</t>
  </si>
  <si>
    <t>Número de estudios y diseños apoyados</t>
  </si>
  <si>
    <t>Apoyar administrativa, técnica y logística al Consejo Territorial de Planeación durante el cuatrienio.</t>
  </si>
  <si>
    <t>Consejo Territorial apoyado</t>
  </si>
  <si>
    <t>Apoyar administrativa, institucional y logísticamente los cuatro (4) procesos relacionados con el seguimiento, evaluación, gestión de resultados y rendición pública de cuentas durante el cuatrienio.</t>
  </si>
  <si>
    <t>Número de procesos apoyados durante el cuatrienio</t>
  </si>
  <si>
    <t>Formular y articular el plan de Etnodesarrollo a las políticas del Plan de Desarrollo municipal.</t>
  </si>
  <si>
    <t>Plan de Etnodesarrollo formulado y articulado</t>
  </si>
  <si>
    <t>Elaboración e implementación del Plan de Seguridad Alimentaria y Nutricional Municipal.</t>
  </si>
  <si>
    <t>Plan de Seguridad Alimentaria del Municipio de Barrancabermeja elaborado e implementado</t>
  </si>
  <si>
    <t>Activar el comité de Seguridad Alimentaria y Nutricional (SAN) del municipio.</t>
  </si>
  <si>
    <t>Comité activado</t>
  </si>
  <si>
    <t>2.3: Integración social</t>
  </si>
  <si>
    <t>Formular e implementar  dos (2) planes especiales de protección de bienes de interés cultural, durante el cuatrienio.</t>
  </si>
  <si>
    <t>Número Planes formulado e implementados</t>
  </si>
  <si>
    <t>Programas: 2</t>
  </si>
  <si>
    <t>ELIZABETH LOBO GUALDRON</t>
  </si>
  <si>
    <t>DEYZI SANTAMARIA JAIMES</t>
  </si>
  <si>
    <t>ELVI VICTORIA HUSBAND SERPA</t>
  </si>
  <si>
    <t xml:space="preserve">Jefe Oficina Asesora de Planeaciòn </t>
  </si>
  <si>
    <t xml:space="preserve">Profesional Especializada </t>
  </si>
  <si>
    <t>SECTOR PLANEACION Y ORDENAMIENTO TERRITORIAL </t>
  </si>
  <si>
    <t>% AVANCE 2019</t>
  </si>
  <si>
    <t>Metas Ejecutadas 2019</t>
  </si>
  <si>
    <t>presupuesto definitivo 2016</t>
  </si>
  <si>
    <t>Presupuesto ejecutado 2016</t>
  </si>
  <si>
    <t>Presupuesto ejecutado 2018</t>
  </si>
  <si>
    <t>presupuesto definitivo 2019</t>
  </si>
  <si>
    <t>Presupuesto ejecutado 2019</t>
  </si>
  <si>
    <t>% de Ejecucion 2016</t>
  </si>
  <si>
    <t>% de Ejecucion 2017</t>
  </si>
  <si>
    <t>% de Ejecucion 2018</t>
  </si>
  <si>
    <t>% de Ejecucion 2019</t>
  </si>
  <si>
    <t>Línea Base Producto</t>
  </si>
  <si>
    <t>Meta Producto cuatrenio</t>
  </si>
  <si>
    <t>15,5 km</t>
  </si>
  <si>
    <t>16,5 km</t>
  </si>
  <si>
    <t>Transito y Transporte</t>
  </si>
  <si>
    <t>Proyecto en modificacion</t>
  </si>
  <si>
    <t>Esta en pagina web</t>
  </si>
  <si>
    <t>TABLERO DE CONTROL SECRETARÍA DE INFRAESTRUCTURA VIGENCIA 2019</t>
  </si>
  <si>
    <t>OLIMPO CHIQUILLO OLIVIERI</t>
  </si>
  <si>
    <t>TABLERO DE CONTROL EDUBA - VIGENCIA 2019</t>
  </si>
  <si>
    <t>TABLERO DE CONTROL INDERBA VIGENCIA 2019</t>
  </si>
  <si>
    <t>TABLERO DE CONTROL INSPECCIÓN DE TRÁNSITO Y TRANSPORTE VIGENCIA 2019</t>
  </si>
  <si>
    <t>TABLERO DE CONTROL SECRETARÍA DE DESARROLLO ECONÓMICO Y SOCIAL VIGENCIA 2019</t>
  </si>
  <si>
    <t>Alphasig</t>
  </si>
  <si>
    <t>s</t>
  </si>
  <si>
    <t>0 subir alphasig</t>
  </si>
  <si>
    <t xml:space="preserve">4210 ARREGLAR ALPHASIG </t>
  </si>
  <si>
    <t xml:space="preserve">150 ARREGLAR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</si>
</sst>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_-* #,##0\ _€_-;\-* #,##0\ _€_-;_-* &quot;-&quot;\ _€_-;_-@_-"/>
    <numFmt numFmtId="165" formatCode="_-* #,##0.00\ _€_-;\-* #,##0.00\ _€_-;_-* &quot;-&quot;??\ _€_-;_-@_-"/>
    <numFmt numFmtId="166" formatCode="_(* #,##0_);_(* \(#,##0\);_(* &quot;-&quot;_);_(@_)"/>
    <numFmt numFmtId="167" formatCode="_(* #,##0.00_);_(* \(#,##0.00\);_(* &quot;-&quot;??_);_(@_)"/>
    <numFmt numFmtId="168" formatCode="#,##0.0"/>
    <numFmt numFmtId="169" formatCode="0.0%"/>
    <numFmt numFmtId="170" formatCode="0.0"/>
    <numFmt numFmtId="171" formatCode="0.000"/>
    <numFmt numFmtId="172" formatCode="_ [$€-2]\ * #,##0.00_ ;_ [$€-2]\ * \-#,##0.00_ ;_ [$€-2]\ * &quot;-&quot;??_ "/>
    <numFmt numFmtId="173" formatCode="_ * #,##0.00_ ;_ * \-#,##0.00_ ;_ * &quot;-&quot;??_ ;_ @_ "/>
    <numFmt numFmtId="174" formatCode="[$$-240A]\ #,##0.00"/>
    <numFmt numFmtId="175" formatCode="0_);\(0\)"/>
  </numFmts>
  <fonts count="34"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name val="Arial"/>
      <family val="2"/>
    </font>
    <font>
      <sz val="12"/>
      <name val="Arial"/>
      <family val="2"/>
    </font>
    <font>
      <b/>
      <sz val="9"/>
      <color indexed="81"/>
      <name val="Tahoma"/>
      <family val="2"/>
    </font>
    <font>
      <sz val="9"/>
      <color indexed="81"/>
      <name val="Tahoma"/>
      <family val="2"/>
    </font>
    <font>
      <sz val="11"/>
      <name val="Arial"/>
      <family val="2"/>
    </font>
    <font>
      <sz val="11"/>
      <color theme="1"/>
      <name val="Arial"/>
      <family val="2"/>
    </font>
    <font>
      <b/>
      <sz val="12"/>
      <color indexed="81"/>
      <name val="Tahoma"/>
      <family val="2"/>
    </font>
    <font>
      <sz val="12"/>
      <color indexed="81"/>
      <name val="Tahoma"/>
      <family val="2"/>
    </font>
    <font>
      <sz val="9"/>
      <color theme="1"/>
      <name val="Arial"/>
      <family val="2"/>
    </font>
    <font>
      <sz val="14"/>
      <name val="Calibri"/>
      <family val="2"/>
      <scheme val="minor"/>
    </font>
    <font>
      <sz val="12"/>
      <name val="Calibri"/>
      <family val="2"/>
      <scheme val="minor"/>
    </font>
    <font>
      <sz val="8"/>
      <name val="Calibri"/>
      <family val="2"/>
      <scheme val="minor"/>
    </font>
    <font>
      <b/>
      <sz val="14"/>
      <name val="Calibri"/>
      <family val="2"/>
      <scheme val="minor"/>
    </font>
    <font>
      <b/>
      <sz val="10"/>
      <color theme="1"/>
      <name val="Arial"/>
      <family val="2"/>
    </font>
    <font>
      <sz val="10"/>
      <name val="Arial"/>
      <family val="2"/>
    </font>
    <font>
      <b/>
      <sz val="14"/>
      <name val="Arial"/>
      <family val="2"/>
    </font>
    <font>
      <b/>
      <sz val="9"/>
      <color theme="1"/>
      <name val="Arial"/>
      <family val="2"/>
    </font>
    <font>
      <b/>
      <sz val="14"/>
      <color theme="1"/>
      <name val="Arial"/>
      <family val="2"/>
    </font>
    <font>
      <sz val="16"/>
      <name val="Calibri"/>
      <family val="2"/>
      <scheme val="minor"/>
    </font>
    <font>
      <sz val="18"/>
      <name val="Calibri"/>
      <family val="2"/>
      <scheme val="minor"/>
    </font>
    <font>
      <b/>
      <sz val="16"/>
      <color theme="1"/>
      <name val="Arial"/>
      <family val="2"/>
    </font>
    <font>
      <sz val="9"/>
      <name val="Arial"/>
      <family val="2"/>
    </font>
    <font>
      <b/>
      <sz val="16"/>
      <name val="Arial"/>
      <family val="2"/>
    </font>
    <font>
      <b/>
      <sz val="12"/>
      <name val="Calibri"/>
      <family val="2"/>
      <scheme val="minor"/>
    </font>
    <font>
      <b/>
      <sz val="11"/>
      <color theme="1"/>
      <name val="Calibri"/>
      <family val="2"/>
      <scheme val="minor"/>
    </font>
    <font>
      <sz val="8"/>
      <color theme="1"/>
      <name val="Tahoma"/>
      <family val="2"/>
    </font>
    <font>
      <b/>
      <sz val="8"/>
      <color theme="1"/>
      <name val="Arial"/>
      <family val="2"/>
    </font>
    <font>
      <sz val="9"/>
      <color theme="1"/>
      <name val="Tahoma"/>
      <family val="2"/>
    </font>
    <font>
      <b/>
      <sz val="9"/>
      <color theme="1"/>
      <name val="Tahoma"/>
      <family val="2"/>
    </font>
    <font>
      <sz val="11"/>
      <color indexed="8"/>
      <name val="Calibri"/>
      <family val="2"/>
    </font>
  </fonts>
  <fills count="27">
    <fill>
      <patternFill patternType="none"/>
    </fill>
    <fill>
      <patternFill patternType="gray125"/>
    </fill>
    <fill>
      <patternFill patternType="solid">
        <fgColor theme="3" tint="0.59999389629810485"/>
        <bgColor indexed="64"/>
      </patternFill>
    </fill>
    <fill>
      <patternFill patternType="solid">
        <fgColor rgb="FF00B05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0"/>
        <bgColor indexed="64"/>
      </patternFill>
    </fill>
    <fill>
      <patternFill patternType="solid">
        <fgColor rgb="FFFF3300"/>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00FFFF"/>
        <bgColor indexed="64"/>
      </patternFill>
    </fill>
  </fills>
  <borders count="7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000000"/>
      </left>
      <right style="thin">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13">
    <xf numFmtId="0" fontId="0" fillId="0" borderId="0"/>
    <xf numFmtId="9"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72" fontId="33" fillId="0" borderId="0"/>
    <xf numFmtId="164" fontId="1" fillId="0" borderId="0" applyFont="0" applyFill="0" applyBorder="0" applyAlignment="0" applyProtection="0"/>
    <xf numFmtId="173" fontId="18"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cellStyleXfs>
  <cellXfs count="560">
    <xf numFmtId="0" fontId="0" fillId="0" borderId="0" xfId="0"/>
    <xf numFmtId="0" fontId="2" fillId="0" borderId="0" xfId="0" applyFont="1"/>
    <xf numFmtId="0" fontId="2" fillId="0" borderId="0" xfId="0" applyFont="1"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9" fontId="4" fillId="2" borderId="3" xfId="1" applyFont="1" applyFill="1" applyBorder="1" applyAlignment="1">
      <alignment horizontal="center" vertical="center" wrapText="1"/>
    </xf>
    <xf numFmtId="9" fontId="4" fillId="2" borderId="4" xfId="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3" fontId="5"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wrapText="1"/>
    </xf>
    <xf numFmtId="0" fontId="2" fillId="4" borderId="0" xfId="0" applyFont="1" applyFill="1"/>
    <xf numFmtId="9" fontId="2" fillId="4" borderId="0" xfId="1" applyFont="1" applyFill="1"/>
    <xf numFmtId="0" fontId="2" fillId="0" borderId="9" xfId="0" applyFont="1" applyFill="1" applyBorder="1" applyAlignment="1">
      <alignment horizontal="center" vertical="center"/>
    </xf>
    <xf numFmtId="3" fontId="2" fillId="0" borderId="9"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9" xfId="1" applyFont="1" applyFill="1" applyBorder="1" applyAlignment="1">
      <alignment horizontal="center" vertical="center"/>
    </xf>
    <xf numFmtId="9" fontId="2" fillId="0" borderId="9" xfId="1" applyFont="1" applyFill="1" applyBorder="1" applyAlignment="1">
      <alignment horizontal="center" vertical="center"/>
    </xf>
    <xf numFmtId="1"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0" xfId="0" applyFont="1" applyAlignment="1">
      <alignment wrapText="1"/>
    </xf>
    <xf numFmtId="9" fontId="2" fillId="0" borderId="0" xfId="1" applyFont="1" applyAlignment="1">
      <alignment wrapText="1"/>
    </xf>
    <xf numFmtId="0" fontId="3" fillId="4" borderId="1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6" xfId="0" applyFont="1" applyFill="1" applyBorder="1" applyAlignment="1">
      <alignment vertical="center" wrapText="1"/>
    </xf>
    <xf numFmtId="0" fontId="5" fillId="0" borderId="6" xfId="0" applyFont="1" applyFill="1" applyBorder="1" applyAlignment="1">
      <alignment horizontal="justify" vertical="center"/>
    </xf>
    <xf numFmtId="0" fontId="5" fillId="0" borderId="9" xfId="0" applyFont="1" applyFill="1" applyBorder="1" applyAlignment="1">
      <alignment horizontal="justify" vertical="center" wrapText="1"/>
    </xf>
    <xf numFmtId="0" fontId="3" fillId="4" borderId="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 fillId="0" borderId="27" xfId="0" applyFont="1" applyFill="1" applyBorder="1" applyAlignment="1">
      <alignment horizontal="justify" vertical="center"/>
    </xf>
    <xf numFmtId="0" fontId="3" fillId="6" borderId="0" xfId="0" applyFont="1" applyFill="1" applyBorder="1" applyAlignment="1">
      <alignment horizontal="center" vertical="center"/>
    </xf>
    <xf numFmtId="0" fontId="4"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3" fontId="5" fillId="6" borderId="9" xfId="0" applyNumberFormat="1" applyFont="1" applyFill="1" applyBorder="1" applyAlignment="1">
      <alignment horizontal="center" vertical="center" wrapText="1"/>
    </xf>
    <xf numFmtId="0" fontId="3" fillId="6" borderId="16" xfId="0" applyFont="1" applyFill="1" applyBorder="1" applyAlignment="1">
      <alignment horizontal="center" vertical="center" wrapText="1"/>
    </xf>
    <xf numFmtId="0" fontId="2" fillId="6" borderId="0" xfId="0" applyFont="1" applyFill="1"/>
    <xf numFmtId="1" fontId="5" fillId="6" borderId="9" xfId="1" applyNumberFormat="1" applyFont="1" applyFill="1" applyBorder="1" applyAlignment="1">
      <alignment horizontal="center" vertical="center"/>
    </xf>
    <xf numFmtId="0" fontId="8" fillId="0" borderId="6" xfId="0" applyFont="1" applyFill="1" applyBorder="1" applyAlignment="1">
      <alignment horizontal="center" vertical="center"/>
    </xf>
    <xf numFmtId="3"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3" fontId="5" fillId="8" borderId="9" xfId="0" applyNumberFormat="1" applyFont="1" applyFill="1" applyBorder="1" applyAlignment="1">
      <alignment horizontal="center" vertical="center" wrapText="1"/>
    </xf>
    <xf numFmtId="0" fontId="5" fillId="8" borderId="9" xfId="0" applyFont="1" applyFill="1" applyBorder="1" applyAlignment="1">
      <alignment horizontal="center" vertical="center"/>
    </xf>
    <xf numFmtId="3" fontId="5" fillId="9" borderId="9" xfId="0" applyNumberFormat="1" applyFont="1" applyFill="1" applyBorder="1" applyAlignment="1">
      <alignment horizontal="center" vertical="center"/>
    </xf>
    <xf numFmtId="0" fontId="5" fillId="9" borderId="9" xfId="0" applyFont="1" applyFill="1" applyBorder="1" applyAlignment="1">
      <alignment horizontal="center" vertical="center"/>
    </xf>
    <xf numFmtId="0" fontId="3" fillId="7" borderId="8" xfId="0" applyFont="1" applyFill="1" applyBorder="1" applyAlignment="1">
      <alignment vertical="center" wrapText="1"/>
    </xf>
    <xf numFmtId="0" fontId="2" fillId="11" borderId="0" xfId="0" applyFont="1" applyFill="1"/>
    <xf numFmtId="0" fontId="2" fillId="10" borderId="0" xfId="0" applyFont="1" applyFill="1"/>
    <xf numFmtId="0" fontId="2" fillId="10" borderId="0" xfId="0" applyFont="1" applyFill="1" applyAlignment="1">
      <alignment wrapText="1"/>
    </xf>
    <xf numFmtId="2" fontId="5" fillId="0" borderId="9" xfId="1" applyNumberFormat="1" applyFont="1" applyFill="1" applyBorder="1" applyAlignment="1">
      <alignment horizontal="center" vertical="center"/>
    </xf>
    <xf numFmtId="0" fontId="2" fillId="0" borderId="9" xfId="0" applyFont="1" applyFill="1" applyBorder="1" applyAlignment="1">
      <alignment horizontal="justify" vertical="center"/>
    </xf>
    <xf numFmtId="0" fontId="5" fillId="0" borderId="0" xfId="0" applyFont="1" applyFill="1"/>
    <xf numFmtId="0" fontId="5" fillId="0" borderId="0" xfId="0" applyFont="1"/>
    <xf numFmtId="1" fontId="5" fillId="0" borderId="9" xfId="1" applyNumberFormat="1" applyFont="1" applyFill="1" applyBorder="1" applyAlignment="1">
      <alignment horizontal="center" vertical="center"/>
    </xf>
    <xf numFmtId="9" fontId="2" fillId="0" borderId="0" xfId="1" applyFont="1" applyFill="1"/>
    <xf numFmtId="0" fontId="2" fillId="0" borderId="0" xfId="0" applyFont="1" applyFill="1" applyAlignment="1">
      <alignment wrapText="1"/>
    </xf>
    <xf numFmtId="9" fontId="2" fillId="0" borderId="0" xfId="1" applyFont="1" applyFill="1" applyAlignment="1">
      <alignment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6" borderId="0" xfId="0" applyFont="1" applyFill="1"/>
    <xf numFmtId="0" fontId="3"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9" fontId="4" fillId="2" borderId="1" xfId="1" applyFont="1" applyFill="1" applyBorder="1" applyAlignment="1">
      <alignment horizontal="center" vertical="center" wrapText="1"/>
    </xf>
    <xf numFmtId="9" fontId="4" fillId="2" borderId="36" xfId="1"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10" fontId="3" fillId="14" borderId="13" xfId="1" applyNumberFormat="1" applyFont="1" applyFill="1" applyBorder="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12" borderId="16" xfId="0" applyFont="1" applyFill="1" applyBorder="1"/>
    <xf numFmtId="0" fontId="2" fillId="7" borderId="16" xfId="0" applyFont="1" applyFill="1" applyBorder="1"/>
    <xf numFmtId="0" fontId="2" fillId="0" borderId="16" xfId="0" applyFont="1" applyFill="1" applyBorder="1"/>
    <xf numFmtId="0" fontId="2" fillId="3" borderId="16" xfId="0" applyFont="1" applyFill="1" applyBorder="1"/>
    <xf numFmtId="0" fontId="2" fillId="14" borderId="16" xfId="0" applyFont="1" applyFill="1" applyBorder="1"/>
    <xf numFmtId="0" fontId="2" fillId="13" borderId="16" xfId="0" applyFont="1" applyFill="1" applyBorder="1" applyAlignment="1"/>
    <xf numFmtId="0" fontId="3" fillId="0"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2" borderId="9" xfId="0" applyFont="1" applyFill="1" applyBorder="1" applyAlignment="1">
      <alignment horizontal="center" vertical="center" wrapText="1"/>
    </xf>
    <xf numFmtId="0" fontId="2" fillId="0" borderId="9" xfId="0" applyFont="1" applyFill="1" applyBorder="1" applyAlignment="1">
      <alignment vertical="center" wrapText="1"/>
    </xf>
    <xf numFmtId="0" fontId="12" fillId="0" borderId="17" xfId="0" applyFont="1" applyBorder="1" applyAlignment="1">
      <alignment horizontal="center" vertical="center" wrapText="1"/>
    </xf>
    <xf numFmtId="0" fontId="2" fillId="13" borderId="17" xfId="0" applyFont="1" applyFill="1" applyBorder="1" applyAlignment="1"/>
    <xf numFmtId="0" fontId="3" fillId="2" borderId="1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17" fillId="0" borderId="16" xfId="0" applyFont="1" applyFill="1" applyBorder="1" applyAlignment="1">
      <alignment vertical="center" wrapText="1"/>
    </xf>
    <xf numFmtId="0" fontId="18" fillId="0" borderId="16" xfId="0" applyFont="1" applyFill="1" applyBorder="1" applyAlignment="1">
      <alignment horizontal="justify" vertical="center"/>
    </xf>
    <xf numFmtId="167" fontId="25" fillId="0" borderId="16" xfId="2" applyFont="1" applyFill="1" applyBorder="1" applyAlignment="1">
      <alignment horizontal="center" vertical="center"/>
    </xf>
    <xf numFmtId="0" fontId="13" fillId="10" borderId="24" xfId="0" applyFont="1" applyFill="1" applyBorder="1" applyAlignment="1">
      <alignment horizontal="center" wrapText="1"/>
    </xf>
    <xf numFmtId="0" fontId="15" fillId="10" borderId="16" xfId="0" applyFont="1" applyFill="1" applyBorder="1" applyAlignment="1">
      <alignment vertical="center" wrapText="1"/>
    </xf>
    <xf numFmtId="0" fontId="15" fillId="10" borderId="16" xfId="0" applyFont="1" applyFill="1" applyBorder="1" applyAlignment="1">
      <alignment horizontal="center" vertical="center" wrapText="1"/>
    </xf>
    <xf numFmtId="0" fontId="2" fillId="0" borderId="0" xfId="0" applyFont="1" applyAlignment="1">
      <alignment textRotation="90"/>
    </xf>
    <xf numFmtId="0" fontId="3" fillId="2" borderId="22" xfId="0" applyFont="1" applyFill="1" applyBorder="1" applyAlignment="1">
      <alignment horizontal="center" vertical="center" textRotation="90" wrapText="1"/>
    </xf>
    <xf numFmtId="0" fontId="0" fillId="15" borderId="9" xfId="0" applyFill="1" applyBorder="1"/>
    <xf numFmtId="0" fontId="28" fillId="16" borderId="9" xfId="0" applyFont="1" applyFill="1" applyBorder="1"/>
    <xf numFmtId="0" fontId="28" fillId="15" borderId="9" xfId="0" applyFont="1" applyFill="1" applyBorder="1" applyAlignment="1">
      <alignment horizontal="center" vertical="center"/>
    </xf>
    <xf numFmtId="0" fontId="28" fillId="15" borderId="9" xfId="0" applyFont="1" applyFill="1" applyBorder="1" applyAlignment="1">
      <alignment horizontal="center" vertical="center" wrapText="1"/>
    </xf>
    <xf numFmtId="9" fontId="5" fillId="0" borderId="6" xfId="1" applyFont="1" applyFill="1" applyBorder="1" applyAlignment="1">
      <alignment horizontal="center" vertical="center"/>
    </xf>
    <xf numFmtId="0" fontId="2" fillId="10" borderId="0" xfId="0" applyFont="1" applyFill="1" applyBorder="1" applyAlignment="1">
      <alignment horizontal="center" vertical="center"/>
    </xf>
    <xf numFmtId="0" fontId="2" fillId="10" borderId="0" xfId="0" applyFont="1" applyFill="1" applyBorder="1"/>
    <xf numFmtId="10" fontId="3" fillId="0" borderId="16" xfId="1" applyNumberFormat="1" applyFont="1" applyBorder="1" applyAlignment="1">
      <alignment horizontal="center" vertical="center"/>
    </xf>
    <xf numFmtId="0" fontId="12" fillId="0" borderId="50"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6" xfId="0" applyFont="1" applyFill="1" applyBorder="1" applyAlignment="1">
      <alignment horizontal="center" vertical="center" wrapText="1"/>
    </xf>
    <xf numFmtId="10" fontId="3" fillId="0" borderId="42" xfId="1" applyNumberFormat="1" applyFont="1" applyBorder="1" applyAlignment="1">
      <alignment horizontal="center" vertical="center"/>
    </xf>
    <xf numFmtId="0" fontId="2" fillId="3" borderId="50" xfId="0" applyFont="1" applyFill="1" applyBorder="1"/>
    <xf numFmtId="10" fontId="3" fillId="0" borderId="37" xfId="1" applyNumberFormat="1" applyFont="1" applyBorder="1" applyAlignment="1">
      <alignment horizontal="center" vertical="center"/>
    </xf>
    <xf numFmtId="0" fontId="3" fillId="18" borderId="12" xfId="0" applyFont="1" applyFill="1" applyBorder="1" applyAlignment="1">
      <alignment horizontal="center" vertical="center" wrapText="1"/>
    </xf>
    <xf numFmtId="0" fontId="3" fillId="18" borderId="16" xfId="0" applyFont="1" applyFill="1" applyBorder="1" applyAlignment="1">
      <alignment horizontal="center" vertical="center" wrapText="1"/>
    </xf>
    <xf numFmtId="0" fontId="2" fillId="18" borderId="0" xfId="0" applyFont="1" applyFill="1"/>
    <xf numFmtId="0" fontId="3" fillId="19" borderId="12" xfId="0" applyFont="1" applyFill="1" applyBorder="1" applyAlignment="1">
      <alignment horizontal="center" vertical="center" wrapText="1"/>
    </xf>
    <xf numFmtId="0" fontId="3" fillId="19" borderId="16" xfId="0" applyFont="1" applyFill="1" applyBorder="1" applyAlignment="1">
      <alignment horizontal="center" vertical="center" wrapText="1"/>
    </xf>
    <xf numFmtId="0" fontId="2" fillId="19" borderId="0" xfId="0" applyFont="1" applyFill="1"/>
    <xf numFmtId="0" fontId="3" fillId="8" borderId="12"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2" fillId="8" borderId="0" xfId="0" applyFont="1" applyFill="1"/>
    <xf numFmtId="0" fontId="12" fillId="8" borderId="16" xfId="0" applyFont="1" applyFill="1" applyBorder="1" applyAlignment="1">
      <alignment horizontal="center" vertical="center" wrapText="1"/>
    </xf>
    <xf numFmtId="0" fontId="2" fillId="8" borderId="16" xfId="0" applyFont="1" applyFill="1" applyBorder="1"/>
    <xf numFmtId="9" fontId="5" fillId="0" borderId="9" xfId="1" applyNumberFormat="1" applyFont="1" applyFill="1" applyBorder="1" applyAlignment="1">
      <alignment horizontal="center" vertical="center"/>
    </xf>
    <xf numFmtId="0" fontId="2" fillId="20" borderId="0" xfId="0" applyFont="1" applyFill="1"/>
    <xf numFmtId="0" fontId="5" fillId="0" borderId="9" xfId="0" applyFont="1" applyFill="1" applyBorder="1" applyAlignment="1">
      <alignment horizontal="center" vertical="center"/>
    </xf>
    <xf numFmtId="3" fontId="5" fillId="6" borderId="9"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2" fillId="0" borderId="0" xfId="0" applyFont="1"/>
    <xf numFmtId="9" fontId="2" fillId="0" borderId="0" xfId="1" applyFont="1"/>
    <xf numFmtId="10" fontId="3" fillId="0" borderId="14" xfId="1" applyNumberFormat="1" applyFont="1" applyBorder="1" applyAlignment="1">
      <alignment horizontal="center" vertical="center"/>
    </xf>
    <xf numFmtId="0" fontId="3" fillId="6" borderId="14" xfId="0" applyFont="1" applyFill="1" applyBorder="1" applyAlignment="1">
      <alignment horizontal="center" vertical="center" wrapText="1"/>
    </xf>
    <xf numFmtId="10" fontId="2" fillId="3" borderId="6" xfId="1" applyNumberFormat="1" applyFont="1" applyFill="1" applyBorder="1" applyAlignment="1">
      <alignment horizontal="center" vertical="center"/>
    </xf>
    <xf numFmtId="10" fontId="2" fillId="3" borderId="7" xfId="1" applyNumberFormat="1" applyFont="1" applyFill="1" applyBorder="1" applyAlignment="1">
      <alignment horizontal="center" vertical="center"/>
    </xf>
    <xf numFmtId="0" fontId="5" fillId="0" borderId="9" xfId="0" applyFont="1" applyFill="1" applyBorder="1" applyAlignment="1">
      <alignment horizontal="justify" vertical="center"/>
    </xf>
    <xf numFmtId="0" fontId="30" fillId="10" borderId="9" xfId="0" applyFont="1" applyFill="1" applyBorder="1"/>
    <xf numFmtId="0" fontId="31" fillId="22" borderId="9" xfId="0" applyFont="1" applyFill="1" applyBorder="1" applyAlignment="1">
      <alignment wrapText="1"/>
    </xf>
    <xf numFmtId="4" fontId="31" fillId="22" borderId="9" xfId="0" applyNumberFormat="1" applyFont="1" applyFill="1" applyBorder="1" applyAlignment="1">
      <alignment horizontal="right" wrapText="1"/>
    </xf>
    <xf numFmtId="4" fontId="20" fillId="10" borderId="9" xfId="0" applyNumberFormat="1" applyFont="1" applyFill="1" applyBorder="1"/>
    <xf numFmtId="0" fontId="20" fillId="10" borderId="9" xfId="0" applyFont="1" applyFill="1" applyBorder="1"/>
    <xf numFmtId="0" fontId="29" fillId="21" borderId="33" xfId="0" applyFont="1" applyFill="1" applyBorder="1" applyAlignment="1">
      <alignment wrapText="1"/>
    </xf>
    <xf numFmtId="4" fontId="29" fillId="21" borderId="33" xfId="0" applyNumberFormat="1" applyFont="1" applyFill="1" applyBorder="1" applyAlignment="1">
      <alignment horizontal="right" wrapText="1"/>
    </xf>
    <xf numFmtId="0" fontId="29" fillId="23" borderId="33" xfId="0" applyFont="1" applyFill="1" applyBorder="1" applyAlignment="1">
      <alignment wrapText="1"/>
    </xf>
    <xf numFmtId="4" fontId="29" fillId="23" borderId="33" xfId="0" applyNumberFormat="1" applyFont="1" applyFill="1" applyBorder="1" applyAlignment="1">
      <alignment horizontal="right" wrapText="1"/>
    </xf>
    <xf numFmtId="0" fontId="30" fillId="10" borderId="9" xfId="0" applyFont="1" applyFill="1" applyBorder="1" applyAlignment="1">
      <alignment horizontal="center" vertical="center" wrapText="1"/>
    </xf>
    <xf numFmtId="0" fontId="29" fillId="22" borderId="33" xfId="0" applyFont="1" applyFill="1" applyBorder="1" applyAlignment="1">
      <alignment wrapText="1"/>
    </xf>
    <xf numFmtId="4" fontId="29" fillId="22" borderId="33" xfId="0" applyNumberFormat="1" applyFont="1" applyFill="1" applyBorder="1" applyAlignment="1">
      <alignment horizontal="right" wrapText="1"/>
    </xf>
    <xf numFmtId="4" fontId="31" fillId="22" borderId="33" xfId="0" applyNumberFormat="1" applyFont="1" applyFill="1" applyBorder="1" applyAlignment="1">
      <alignment horizontal="right" wrapText="1"/>
    </xf>
    <xf numFmtId="4" fontId="28" fillId="0" borderId="9" xfId="0" applyNumberFormat="1" applyFont="1" applyBorder="1"/>
    <xf numFmtId="10" fontId="0" fillId="0" borderId="9" xfId="0" applyNumberFormat="1" applyFill="1" applyBorder="1"/>
    <xf numFmtId="10" fontId="28" fillId="0" borderId="9" xfId="0" applyNumberFormat="1" applyFont="1" applyFill="1" applyBorder="1"/>
    <xf numFmtId="4" fontId="2" fillId="0" borderId="0" xfId="0" applyNumberFormat="1" applyFont="1"/>
    <xf numFmtId="10" fontId="2" fillId="12" borderId="9" xfId="1" applyNumberFormat="1" applyFont="1" applyFill="1" applyBorder="1" applyAlignment="1">
      <alignment horizontal="center" vertical="center"/>
    </xf>
    <xf numFmtId="0" fontId="2" fillId="14" borderId="0" xfId="0" applyFont="1" applyFill="1" applyBorder="1"/>
    <xf numFmtId="0" fontId="2" fillId="0" borderId="0" xfId="0" applyFont="1" applyFill="1" applyBorder="1" applyAlignment="1">
      <alignment horizontal="center" vertical="center"/>
    </xf>
    <xf numFmtId="3" fontId="5"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xf>
    <xf numFmtId="1" fontId="5"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10" fontId="2" fillId="20" borderId="9" xfId="1" applyNumberFormat="1" applyFont="1" applyFill="1" applyBorder="1" applyAlignment="1">
      <alignment horizontal="center" vertical="center"/>
    </xf>
    <xf numFmtId="9" fontId="2" fillId="20" borderId="0" xfId="1" applyFont="1" applyFill="1"/>
    <xf numFmtId="9" fontId="4" fillId="2" borderId="53" xfId="1" applyFont="1" applyFill="1" applyBorder="1" applyAlignment="1">
      <alignment horizontal="center" vertical="center" wrapText="1"/>
    </xf>
    <xf numFmtId="0" fontId="3" fillId="5" borderId="54" xfId="0" applyFont="1" applyFill="1" applyBorder="1" applyAlignment="1">
      <alignment horizontal="center" vertical="center" wrapText="1"/>
    </xf>
    <xf numFmtId="2" fontId="5" fillId="0" borderId="9" xfId="0" applyNumberFormat="1" applyFont="1" applyFill="1" applyBorder="1" applyAlignment="1">
      <alignment horizontal="center" vertical="center"/>
    </xf>
    <xf numFmtId="2" fontId="5" fillId="0" borderId="27" xfId="0" applyNumberFormat="1" applyFont="1" applyFill="1" applyBorder="1" applyAlignment="1">
      <alignment horizontal="center" vertical="center"/>
    </xf>
    <xf numFmtId="170" fontId="5" fillId="0" borderId="9"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xf>
    <xf numFmtId="10" fontId="5" fillId="0" borderId="9" xfId="1" applyNumberFormat="1" applyFont="1" applyFill="1" applyBorder="1" applyAlignment="1">
      <alignment horizontal="center" vertical="center"/>
    </xf>
    <xf numFmtId="0" fontId="4" fillId="0" borderId="9" xfId="0" applyFont="1" applyFill="1" applyBorder="1" applyAlignment="1">
      <alignment horizontal="center" vertical="center"/>
    </xf>
    <xf numFmtId="170" fontId="5" fillId="0" borderId="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27" fillId="0" borderId="9" xfId="0" applyFont="1" applyFill="1" applyBorder="1" applyAlignment="1">
      <alignment horizontal="center" vertical="center" wrapText="1"/>
    </xf>
    <xf numFmtId="0" fontId="3" fillId="0" borderId="24" xfId="0" applyFont="1" applyFill="1" applyBorder="1" applyAlignment="1">
      <alignment vertical="center" wrapText="1"/>
    </xf>
    <xf numFmtId="0" fontId="14" fillId="0" borderId="27" xfId="0" applyFont="1" applyFill="1" applyBorder="1" applyAlignment="1">
      <alignment vertical="center" textRotation="90" wrapText="1"/>
    </xf>
    <xf numFmtId="0" fontId="14" fillId="0" borderId="25" xfId="0" applyFont="1" applyFill="1" applyBorder="1" applyAlignment="1">
      <alignment vertical="center" textRotation="90" wrapText="1"/>
    </xf>
    <xf numFmtId="0" fontId="5" fillId="0" borderId="9"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2" xfId="0" applyFont="1" applyFill="1" applyBorder="1" applyAlignment="1">
      <alignment horizontal="center" vertical="center"/>
    </xf>
    <xf numFmtId="3" fontId="5" fillId="0" borderId="51"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43" xfId="0" applyFont="1" applyFill="1" applyBorder="1" applyAlignment="1">
      <alignment horizontal="center" vertical="center"/>
    </xf>
    <xf numFmtId="0" fontId="8" fillId="0" borderId="6" xfId="0"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1" fontId="8" fillId="0" borderId="9" xfId="1" applyNumberFormat="1" applyFont="1" applyFill="1" applyBorder="1" applyAlignment="1">
      <alignment horizontal="center" vertical="center"/>
    </xf>
    <xf numFmtId="0" fontId="8" fillId="0" borderId="9" xfId="0" applyFont="1" applyFill="1" applyBorder="1" applyAlignment="1">
      <alignment horizontal="center" vertical="center" wrapText="1"/>
    </xf>
    <xf numFmtId="3" fontId="9" fillId="0" borderId="9" xfId="0" applyNumberFormat="1" applyFont="1" applyFill="1" applyBorder="1" applyAlignment="1">
      <alignment horizontal="center" vertical="center"/>
    </xf>
    <xf numFmtId="0" fontId="8" fillId="0" borderId="27" xfId="0" applyFont="1" applyFill="1" applyBorder="1" applyAlignment="1">
      <alignment horizontal="center" vertical="center"/>
    </xf>
    <xf numFmtId="168" fontId="5" fillId="0" borderId="9" xfId="0" applyNumberFormat="1" applyFont="1" applyFill="1" applyBorder="1" applyAlignment="1">
      <alignment horizontal="center" vertical="center"/>
    </xf>
    <xf numFmtId="4" fontId="25" fillId="0" borderId="6"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169" fontId="5" fillId="0" borderId="9" xfId="1" applyNumberFormat="1" applyFont="1" applyFill="1" applyBorder="1" applyAlignment="1">
      <alignment horizontal="center" vertical="center"/>
    </xf>
    <xf numFmtId="171" fontId="5" fillId="0" borderId="9" xfId="0" applyNumberFormat="1" applyFont="1" applyFill="1" applyBorder="1" applyAlignment="1">
      <alignment horizontal="center" vertical="center"/>
    </xf>
    <xf numFmtId="3" fontId="5" fillId="0" borderId="27"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2" fontId="5" fillId="0" borderId="6" xfId="1" applyNumberFormat="1" applyFont="1" applyFill="1" applyBorder="1" applyAlignment="1">
      <alignment horizontal="center" vertical="center"/>
    </xf>
    <xf numFmtId="1" fontId="5" fillId="0" borderId="6" xfId="1"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10" fontId="5" fillId="0" borderId="9" xfId="0" applyNumberFormat="1" applyFont="1" applyFill="1" applyBorder="1" applyAlignment="1">
      <alignment horizontal="center" vertical="center"/>
    </xf>
    <xf numFmtId="0" fontId="5" fillId="0" borderId="9" xfId="0" applyFont="1" applyFill="1" applyBorder="1" applyAlignment="1">
      <alignment horizontal="center" wrapText="1"/>
    </xf>
    <xf numFmtId="0" fontId="5" fillId="0" borderId="26" xfId="0" applyFont="1" applyFill="1" applyBorder="1" applyAlignment="1">
      <alignment horizontal="center" vertical="center"/>
    </xf>
    <xf numFmtId="4" fontId="5" fillId="0" borderId="26"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9" xfId="0" applyFont="1" applyFill="1" applyBorder="1" applyAlignment="1">
      <alignment vertical="center" wrapText="1"/>
    </xf>
    <xf numFmtId="169" fontId="5" fillId="0" borderId="9"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0" fontId="16" fillId="10" borderId="9" xfId="0" applyFont="1" applyFill="1" applyBorder="1" applyAlignment="1">
      <alignment vertical="center" textRotation="90" wrapText="1"/>
    </xf>
    <xf numFmtId="0" fontId="5" fillId="0" borderId="55" xfId="0" applyFont="1" applyFill="1" applyBorder="1" applyAlignment="1">
      <alignment horizontal="center" vertical="center"/>
    </xf>
    <xf numFmtId="0" fontId="3" fillId="24" borderId="14"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15" borderId="16" xfId="0" applyFont="1" applyFill="1" applyBorder="1" applyAlignment="1">
      <alignment horizontal="center" vertical="center" wrapText="1"/>
    </xf>
    <xf numFmtId="2" fontId="5" fillId="0" borderId="26" xfId="1" applyNumberFormat="1" applyFont="1" applyFill="1" applyBorder="1" applyAlignment="1">
      <alignment horizontal="center" vertical="center"/>
    </xf>
    <xf numFmtId="1" fontId="5" fillId="0" borderId="26" xfId="1" applyNumberFormat="1" applyFont="1" applyFill="1" applyBorder="1" applyAlignment="1">
      <alignment horizontal="center" vertical="center"/>
    </xf>
    <xf numFmtId="2" fontId="5" fillId="0" borderId="26" xfId="0" applyNumberFormat="1" applyFont="1" applyFill="1" applyBorder="1" applyAlignment="1">
      <alignment horizontal="center" vertical="center"/>
    </xf>
    <xf numFmtId="2" fontId="5" fillId="0" borderId="9" xfId="0" applyNumberFormat="1" applyFont="1" applyFill="1" applyBorder="1" applyAlignment="1">
      <alignment horizontal="center" vertical="center" wrapText="1"/>
    </xf>
    <xf numFmtId="0" fontId="3" fillId="4" borderId="56"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7" xfId="0" applyFont="1" applyFill="1" applyBorder="1" applyAlignment="1">
      <alignment horizontal="center" vertical="center" wrapText="1"/>
    </xf>
    <xf numFmtId="0" fontId="31" fillId="22" borderId="8" xfId="0" applyFont="1" applyFill="1" applyBorder="1" applyAlignment="1">
      <alignment horizontal="justify" vertical="center" wrapText="1"/>
    </xf>
    <xf numFmtId="174" fontId="31" fillId="22" borderId="9" xfId="0" applyNumberFormat="1" applyFont="1" applyFill="1" applyBorder="1" applyAlignment="1">
      <alignment horizontal="right" vertical="center" wrapText="1"/>
    </xf>
    <xf numFmtId="174" fontId="31" fillId="22" borderId="57" xfId="0" applyNumberFormat="1" applyFont="1" applyFill="1" applyBorder="1" applyAlignment="1">
      <alignment horizontal="right" vertical="center" wrapText="1"/>
    </xf>
    <xf numFmtId="0" fontId="32" fillId="0" borderId="58" xfId="0" applyFont="1" applyFill="1" applyBorder="1" applyAlignment="1">
      <alignment horizontal="center" vertical="center" wrapText="1"/>
    </xf>
    <xf numFmtId="174" fontId="32" fillId="0" borderId="59" xfId="0" applyNumberFormat="1" applyFont="1" applyFill="1" applyBorder="1" applyAlignment="1">
      <alignment horizontal="center" vertical="center" wrapText="1"/>
    </xf>
    <xf numFmtId="174" fontId="32" fillId="0" borderId="56" xfId="0" applyNumberFormat="1" applyFont="1" applyFill="1" applyBorder="1" applyAlignment="1">
      <alignment horizontal="center" vertical="center" wrapText="1"/>
    </xf>
    <xf numFmtId="0" fontId="30" fillId="10" borderId="5" xfId="0"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7" xfId="0" applyFont="1" applyFill="1" applyBorder="1" applyAlignment="1">
      <alignment horizontal="center" vertical="center" wrapText="1"/>
    </xf>
    <xf numFmtId="174" fontId="31" fillId="22" borderId="9" xfId="0" applyNumberFormat="1" applyFont="1" applyFill="1" applyBorder="1" applyAlignment="1">
      <alignment horizontal="center" vertical="center" wrapText="1"/>
    </xf>
    <xf numFmtId="174" fontId="31" fillId="22" borderId="57" xfId="0" applyNumberFormat="1"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horizontal="center" vertical="top"/>
    </xf>
    <xf numFmtId="0" fontId="30" fillId="10" borderId="61"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30" fillId="0" borderId="9" xfId="0" applyFont="1" applyFill="1" applyBorder="1"/>
    <xf numFmtId="4" fontId="31" fillId="0" borderId="9" xfId="0" applyNumberFormat="1" applyFont="1" applyFill="1" applyBorder="1" applyAlignment="1">
      <alignment horizontal="right" wrapText="1"/>
    </xf>
    <xf numFmtId="4" fontId="20" fillId="0" borderId="9" xfId="0" applyNumberFormat="1" applyFont="1" applyFill="1" applyBorder="1"/>
    <xf numFmtId="174" fontId="31" fillId="22" borderId="26" xfId="0" applyNumberFormat="1" applyFont="1" applyFill="1" applyBorder="1" applyAlignment="1">
      <alignment vertical="center" wrapText="1"/>
    </xf>
    <xf numFmtId="174" fontId="31" fillId="22" borderId="60" xfId="0" applyNumberFormat="1" applyFont="1" applyFill="1" applyBorder="1" applyAlignment="1">
      <alignment vertical="center" wrapText="1"/>
    </xf>
    <xf numFmtId="174" fontId="31" fillId="22" borderId="9" xfId="0" applyNumberFormat="1" applyFont="1" applyFill="1" applyBorder="1" applyAlignment="1">
      <alignment vertical="center" wrapText="1"/>
    </xf>
    <xf numFmtId="174" fontId="31" fillId="22" borderId="57" xfId="0" applyNumberFormat="1" applyFont="1" applyFill="1" applyBorder="1" applyAlignment="1">
      <alignment vertical="center" wrapText="1"/>
    </xf>
    <xf numFmtId="2" fontId="5" fillId="0" borderId="6" xfId="0" applyNumberFormat="1" applyFont="1" applyFill="1" applyBorder="1" applyAlignment="1">
      <alignment horizontal="center" vertical="center" wrapText="1"/>
    </xf>
    <xf numFmtId="0" fontId="2" fillId="7" borderId="0" xfId="0" applyFont="1" applyFill="1"/>
    <xf numFmtId="0" fontId="2" fillId="0" borderId="10" xfId="0" applyFont="1" applyBorder="1"/>
    <xf numFmtId="9" fontId="5" fillId="0" borderId="2" xfId="0" applyNumberFormat="1" applyFont="1" applyFill="1" applyBorder="1" applyAlignment="1">
      <alignment horizontal="center" vertical="center"/>
    </xf>
    <xf numFmtId="169" fontId="5" fillId="0" borderId="2" xfId="0" applyNumberFormat="1" applyFont="1" applyFill="1" applyBorder="1" applyAlignment="1">
      <alignment horizontal="center" vertical="center" wrapText="1"/>
    </xf>
    <xf numFmtId="167" fontId="5" fillId="0" borderId="9" xfId="2" applyFont="1" applyFill="1" applyBorder="1" applyAlignment="1">
      <alignment horizontal="center" vertical="center"/>
    </xf>
    <xf numFmtId="0" fontId="5" fillId="0" borderId="9" xfId="3" applyNumberFormat="1" applyFont="1" applyFill="1" applyBorder="1" applyAlignment="1">
      <alignment horizontal="center" vertical="center"/>
    </xf>
    <xf numFmtId="0" fontId="20" fillId="0" borderId="5" xfId="0" applyFont="1" applyFill="1" applyBorder="1" applyAlignment="1">
      <alignment horizontal="center" vertical="center" wrapText="1"/>
    </xf>
    <xf numFmtId="0" fontId="31" fillId="0" borderId="8" xfId="0" applyFont="1" applyFill="1" applyBorder="1" applyAlignment="1">
      <alignment horizontal="justify" vertical="center" wrapText="1"/>
    </xf>
    <xf numFmtId="0" fontId="30" fillId="0" borderId="9" xfId="0" applyFont="1" applyFill="1" applyBorder="1" applyAlignment="1">
      <alignment horizontal="center" vertical="center" wrapText="1"/>
    </xf>
    <xf numFmtId="0" fontId="29" fillId="0" borderId="33" xfId="0" applyFont="1" applyFill="1" applyBorder="1" applyAlignment="1">
      <alignment wrapText="1"/>
    </xf>
    <xf numFmtId="0" fontId="4" fillId="15" borderId="14"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 fillId="15" borderId="19" xfId="0" applyFont="1" applyFill="1" applyBorder="1" applyAlignment="1">
      <alignment horizontal="center" vertical="center" wrapText="1"/>
    </xf>
    <xf numFmtId="0" fontId="3" fillId="15" borderId="46"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1" fillId="0" borderId="45" xfId="0" applyFont="1" applyFill="1" applyBorder="1" applyAlignment="1">
      <alignment horizontal="justify" vertical="center" wrapText="1"/>
    </xf>
    <xf numFmtId="0" fontId="0" fillId="25" borderId="9" xfId="0" applyFill="1" applyBorder="1"/>
    <xf numFmtId="4" fontId="0" fillId="0" borderId="0" xfId="0" applyNumberFormat="1" applyFill="1" applyBorder="1"/>
    <xf numFmtId="10" fontId="2" fillId="0" borderId="0" xfId="0" applyNumberFormat="1" applyFont="1" applyFill="1"/>
    <xf numFmtId="0" fontId="3" fillId="8" borderId="0" xfId="0" applyFont="1" applyFill="1" applyBorder="1" applyAlignment="1">
      <alignment horizontal="center" vertical="center"/>
    </xf>
    <xf numFmtId="0" fontId="3" fillId="8" borderId="15" xfId="0" applyFont="1" applyFill="1" applyBorder="1" applyAlignment="1">
      <alignment horizontal="center" vertical="center" wrapText="1"/>
    </xf>
    <xf numFmtId="0" fontId="2" fillId="8" borderId="16" xfId="0" applyFont="1" applyFill="1" applyBorder="1" applyAlignment="1"/>
    <xf numFmtId="0" fontId="30" fillId="8" borderId="9" xfId="0" applyFont="1" applyFill="1" applyBorder="1"/>
    <xf numFmtId="0" fontId="31" fillId="8" borderId="9" xfId="0" applyFont="1" applyFill="1" applyBorder="1" applyAlignment="1">
      <alignment wrapText="1"/>
    </xf>
    <xf numFmtId="0" fontId="20" fillId="8" borderId="9" xfId="0" applyFont="1" applyFill="1" applyBorder="1"/>
    <xf numFmtId="0" fontId="2" fillId="8" borderId="0" xfId="0" applyFont="1" applyFill="1" applyBorder="1" applyAlignment="1"/>
    <xf numFmtId="0" fontId="4" fillId="8" borderId="0" xfId="0" applyFont="1" applyFill="1" applyBorder="1" applyAlignment="1">
      <alignment horizontal="center" vertical="center"/>
    </xf>
    <xf numFmtId="0" fontId="4" fillId="8" borderId="16" xfId="0" applyFont="1" applyFill="1" applyBorder="1" applyAlignment="1">
      <alignment horizontal="center" vertical="center" wrapText="1"/>
    </xf>
    <xf numFmtId="0" fontId="5" fillId="8" borderId="0" xfId="0" applyFont="1" applyFill="1"/>
    <xf numFmtId="10" fontId="2" fillId="7" borderId="9" xfId="1" applyNumberFormat="1" applyFont="1" applyFill="1" applyBorder="1" applyAlignment="1">
      <alignment horizontal="center" vertical="center"/>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4" borderId="31" xfId="0" applyFont="1" applyFill="1" applyBorder="1" applyAlignment="1">
      <alignment horizontal="center" vertical="center" wrapText="1"/>
    </xf>
    <xf numFmtId="0" fontId="21" fillId="0" borderId="9" xfId="0" applyFont="1" applyBorder="1" applyAlignment="1">
      <alignment horizontal="center" vertical="center" textRotation="90" wrapText="1"/>
    </xf>
    <xf numFmtId="0" fontId="3" fillId="4"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5" fillId="0" borderId="16" xfId="0" applyFont="1" applyFill="1" applyBorder="1"/>
    <xf numFmtId="167" fontId="28" fillId="0" borderId="9" xfId="2" applyFont="1" applyFill="1" applyBorder="1"/>
    <xf numFmtId="175" fontId="28" fillId="15" borderId="9" xfId="2" applyNumberFormat="1" applyFont="1" applyFill="1" applyBorder="1" applyAlignment="1">
      <alignment horizontal="center" vertical="center" wrapText="1"/>
    </xf>
    <xf numFmtId="175" fontId="0" fillId="0" borderId="9" xfId="2" applyNumberFormat="1" applyFont="1" applyFill="1" applyBorder="1"/>
    <xf numFmtId="175" fontId="28" fillId="0" borderId="9" xfId="2" applyNumberFormat="1" applyFont="1" applyFill="1" applyBorder="1"/>
    <xf numFmtId="175" fontId="0" fillId="0" borderId="0" xfId="2" applyNumberFormat="1" applyFont="1"/>
    <xf numFmtId="4" fontId="2" fillId="0" borderId="9" xfId="0" applyNumberFormat="1" applyFont="1" applyFill="1" applyBorder="1" applyAlignment="1">
      <alignment horizontal="center" vertical="center"/>
    </xf>
    <xf numFmtId="168"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1" fontId="5" fillId="0" borderId="6" xfId="0" applyNumberFormat="1" applyFont="1" applyFill="1" applyBorder="1" applyAlignment="1">
      <alignment horizontal="center" vertical="center" wrapText="1"/>
    </xf>
    <xf numFmtId="1" fontId="5" fillId="0" borderId="27" xfId="0" applyNumberFormat="1" applyFont="1" applyFill="1" applyBorder="1" applyAlignment="1">
      <alignment horizontal="center" vertical="center"/>
    </xf>
    <xf numFmtId="1" fontId="5" fillId="0" borderId="9" xfId="0" applyNumberFormat="1" applyFont="1" applyFill="1" applyBorder="1" applyAlignment="1">
      <alignment horizontal="center" vertical="center" wrapText="1"/>
    </xf>
    <xf numFmtId="4" fontId="0" fillId="0" borderId="9" xfId="0" applyNumberFormat="1" applyFill="1" applyBorder="1"/>
    <xf numFmtId="10" fontId="0" fillId="0" borderId="9" xfId="1" applyNumberFormat="1" applyFont="1" applyFill="1" applyBorder="1"/>
    <xf numFmtId="10" fontId="28" fillId="0" borderId="9" xfId="1" applyNumberFormat="1" applyFont="1" applyFill="1" applyBorder="1"/>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40" xfId="0" applyFont="1" applyFill="1" applyBorder="1"/>
    <xf numFmtId="0" fontId="2" fillId="7" borderId="38" xfId="0" applyFont="1" applyFill="1" applyBorder="1"/>
    <xf numFmtId="0" fontId="2" fillId="8" borderId="41" xfId="0" applyFont="1" applyFill="1" applyBorder="1"/>
    <xf numFmtId="0" fontId="2" fillId="3" borderId="0" xfId="0" applyFont="1" applyFill="1" applyBorder="1"/>
    <xf numFmtId="167" fontId="2" fillId="0" borderId="0" xfId="2" applyFont="1" applyFill="1"/>
    <xf numFmtId="167" fontId="2" fillId="0" borderId="0" xfId="0" applyNumberFormat="1" applyFont="1" applyFill="1"/>
    <xf numFmtId="0" fontId="3" fillId="4" borderId="16"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38" xfId="0" applyFont="1" applyBorder="1" applyAlignment="1">
      <alignment horizontal="center"/>
    </xf>
    <xf numFmtId="0" fontId="3" fillId="0" borderId="21" xfId="0" applyFont="1" applyBorder="1" applyAlignment="1">
      <alignment horizontal="center" vertical="top"/>
    </xf>
    <xf numFmtId="0" fontId="2" fillId="0" borderId="38" xfId="0" applyFont="1" applyBorder="1" applyAlignment="1">
      <alignment horizontal="center"/>
    </xf>
    <xf numFmtId="0" fontId="2" fillId="0" borderId="21" xfId="0" applyFont="1" applyBorder="1" applyAlignment="1">
      <alignment horizontal="center" vertical="top"/>
    </xf>
    <xf numFmtId="0" fontId="3" fillId="4" borderId="16" xfId="0" applyFont="1" applyFill="1" applyBorder="1" applyAlignment="1">
      <alignment horizontal="center" vertical="center" wrapText="1"/>
    </xf>
    <xf numFmtId="0" fontId="2" fillId="0" borderId="39" xfId="0" applyFont="1" applyBorder="1" applyAlignment="1">
      <alignment horizontal="center"/>
    </xf>
    <xf numFmtId="0" fontId="2" fillId="0" borderId="14" xfId="0" applyFont="1" applyBorder="1" applyAlignment="1">
      <alignment horizontal="center" vertical="top"/>
    </xf>
    <xf numFmtId="0" fontId="5" fillId="0" borderId="62" xfId="0" applyFont="1" applyFill="1" applyBorder="1" applyAlignment="1">
      <alignment horizontal="center" vertical="center"/>
    </xf>
    <xf numFmtId="3" fontId="5" fillId="0" borderId="63" xfId="0" applyNumberFormat="1" applyFont="1" applyFill="1" applyBorder="1" applyAlignment="1">
      <alignment horizontal="center" vertical="center"/>
    </xf>
    <xf numFmtId="0" fontId="5" fillId="0" borderId="63" xfId="0" applyFont="1" applyFill="1" applyBorder="1" applyAlignment="1">
      <alignment horizontal="center" vertical="center"/>
    </xf>
    <xf numFmtId="1" fontId="5" fillId="0" borderId="63" xfId="0" applyNumberFormat="1"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2" fillId="0" borderId="38" xfId="0" applyFont="1" applyFill="1" applyBorder="1" applyAlignment="1">
      <alignment horizontal="center"/>
    </xf>
    <xf numFmtId="167" fontId="0" fillId="0" borderId="9" xfId="2" applyFont="1" applyFill="1" applyBorder="1"/>
    <xf numFmtId="41" fontId="5" fillId="0" borderId="27" xfId="3" applyFont="1" applyFill="1" applyBorder="1" applyAlignment="1">
      <alignment horizontal="justify" vertical="center"/>
    </xf>
    <xf numFmtId="0" fontId="4" fillId="0" borderId="6" xfId="0" applyFont="1" applyFill="1" applyBorder="1" applyAlignment="1">
      <alignment horizontal="center" vertical="center"/>
    </xf>
    <xf numFmtId="9" fontId="4" fillId="0" borderId="9" xfId="0" applyNumberFormat="1" applyFont="1" applyFill="1" applyBorder="1" applyAlignment="1">
      <alignment horizontal="center" vertical="center"/>
    </xf>
    <xf numFmtId="4"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0" fontId="5" fillId="0" borderId="6" xfId="0" applyFont="1" applyFill="1" applyBorder="1" applyAlignment="1">
      <alignment horizontal="justify"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4" borderId="1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15" borderId="39" xfId="0" applyFont="1" applyFill="1" applyBorder="1" applyAlignment="1">
      <alignment horizontal="center" vertical="center" wrapText="1"/>
    </xf>
    <xf numFmtId="0" fontId="30" fillId="10" borderId="66" xfId="0" applyFont="1" applyFill="1" applyBorder="1" applyAlignment="1">
      <alignment horizontal="center" vertical="center" wrapText="1"/>
    </xf>
    <xf numFmtId="174" fontId="31" fillId="22" borderId="67" xfId="0" applyNumberFormat="1" applyFont="1" applyFill="1" applyBorder="1" applyAlignment="1">
      <alignment horizontal="center" vertical="center" wrapText="1"/>
    </xf>
    <xf numFmtId="174" fontId="32" fillId="0" borderId="68" xfId="0" applyNumberFormat="1" applyFont="1" applyFill="1" applyBorder="1" applyAlignment="1">
      <alignment horizontal="center" vertical="center" wrapText="1"/>
    </xf>
    <xf numFmtId="1" fontId="5" fillId="0" borderId="25" xfId="0" applyNumberFormat="1" applyFont="1" applyFill="1" applyBorder="1" applyAlignment="1">
      <alignment horizontal="center" vertical="center"/>
    </xf>
    <xf numFmtId="0" fontId="30" fillId="10" borderId="0" xfId="0" applyFont="1" applyFill="1" applyBorder="1" applyAlignment="1">
      <alignment horizontal="center" vertical="center" wrapText="1"/>
    </xf>
    <xf numFmtId="174" fontId="31" fillId="22" borderId="0" xfId="0" applyNumberFormat="1" applyFont="1" applyFill="1" applyBorder="1" applyAlignment="1">
      <alignment horizontal="center" vertical="center" wrapText="1"/>
    </xf>
    <xf numFmtId="174" fontId="32" fillId="0" borderId="0" xfId="0" applyNumberFormat="1" applyFont="1" applyFill="1" applyBorder="1" applyAlignment="1">
      <alignment horizontal="center" vertical="center" wrapText="1"/>
    </xf>
    <xf numFmtId="0" fontId="3" fillId="6" borderId="0" xfId="0" applyFont="1" applyFill="1" applyBorder="1" applyAlignment="1">
      <alignment horizontal="center" vertical="center" wrapText="1"/>
    </xf>
    <xf numFmtId="0" fontId="30" fillId="10" borderId="0" xfId="0" applyFont="1" applyFill="1" applyBorder="1"/>
    <xf numFmtId="4" fontId="31" fillId="22" borderId="0" xfId="0" applyNumberFormat="1" applyFont="1" applyFill="1" applyBorder="1" applyAlignment="1">
      <alignment horizontal="right" wrapText="1"/>
    </xf>
    <xf numFmtId="0" fontId="4" fillId="2" borderId="22" xfId="0" applyFont="1" applyFill="1" applyBorder="1" applyAlignment="1">
      <alignment horizontal="center" vertical="center" wrapText="1"/>
    </xf>
    <xf numFmtId="4" fontId="29" fillId="22" borderId="0" xfId="0" applyNumberFormat="1" applyFont="1" applyFill="1" applyBorder="1" applyAlignment="1">
      <alignment horizontal="right" wrapText="1"/>
    </xf>
    <xf numFmtId="3" fontId="5" fillId="0" borderId="26" xfId="0" applyNumberFormat="1" applyFont="1" applyFill="1" applyBorder="1" applyAlignment="1">
      <alignment horizontal="center" vertical="center"/>
    </xf>
    <xf numFmtId="4" fontId="5" fillId="0" borderId="26" xfId="0" applyNumberFormat="1" applyFont="1" applyFill="1" applyBorder="1" applyAlignment="1">
      <alignment horizontal="center" vertical="center"/>
    </xf>
    <xf numFmtId="1" fontId="5" fillId="0" borderId="26"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35" xfId="0" applyFont="1" applyFill="1" applyBorder="1" applyAlignment="1">
      <alignment horizontal="center" vertical="center"/>
    </xf>
    <xf numFmtId="0" fontId="30" fillId="0" borderId="0" xfId="0" applyFont="1" applyFill="1" applyBorder="1"/>
    <xf numFmtId="4" fontId="31" fillId="0" borderId="27" xfId="0" applyNumberFormat="1" applyFont="1" applyFill="1" applyBorder="1" applyAlignment="1">
      <alignment horizontal="right" wrapText="1"/>
    </xf>
    <xf numFmtId="4" fontId="31" fillId="0" borderId="25" xfId="0" applyNumberFormat="1" applyFont="1" applyFill="1" applyBorder="1" applyAlignment="1">
      <alignment horizontal="right" wrapText="1"/>
    </xf>
    <xf numFmtId="4" fontId="31" fillId="0" borderId="26" xfId="0" applyNumberFormat="1" applyFont="1" applyFill="1" applyBorder="1" applyAlignment="1">
      <alignment horizontal="right" wrapText="1"/>
    </xf>
    <xf numFmtId="4" fontId="20" fillId="0" borderId="0" xfId="0" applyNumberFormat="1" applyFont="1" applyFill="1" applyBorder="1"/>
    <xf numFmtId="17" fontId="31"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9" fontId="5" fillId="0" borderId="26" xfId="1" applyFont="1" applyFill="1" applyBorder="1" applyAlignment="1">
      <alignment horizontal="center" vertical="center"/>
    </xf>
    <xf numFmtId="167" fontId="5" fillId="0" borderId="26" xfId="2" applyFont="1" applyFill="1" applyBorder="1" applyAlignment="1">
      <alignment horizontal="center" vertical="center"/>
    </xf>
    <xf numFmtId="0" fontId="5" fillId="0" borderId="26" xfId="3" applyNumberFormat="1" applyFont="1" applyFill="1" applyBorder="1" applyAlignment="1">
      <alignment horizontal="center" vertical="center"/>
    </xf>
    <xf numFmtId="0" fontId="5" fillId="0" borderId="26" xfId="1"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wrapText="1"/>
    </xf>
    <xf numFmtId="0" fontId="3" fillId="17" borderId="0" xfId="0" applyFont="1" applyFill="1" applyBorder="1" applyAlignment="1">
      <alignment horizontal="center" vertical="center" wrapText="1"/>
    </xf>
    <xf numFmtId="0" fontId="30" fillId="10" borderId="53" xfId="0" applyFont="1" applyFill="1" applyBorder="1" applyAlignment="1">
      <alignment horizontal="center" vertical="center" wrapText="1"/>
    </xf>
    <xf numFmtId="174" fontId="31" fillId="22" borderId="69" xfId="0" applyNumberFormat="1" applyFont="1" applyFill="1" applyBorder="1" applyAlignment="1">
      <alignment vertical="center" wrapText="1"/>
    </xf>
    <xf numFmtId="174" fontId="31" fillId="22" borderId="67" xfId="0" applyNumberFormat="1" applyFont="1" applyFill="1" applyBorder="1" applyAlignment="1">
      <alignment vertical="center" wrapText="1"/>
    </xf>
    <xf numFmtId="174" fontId="31" fillId="22" borderId="0" xfId="0" applyNumberFormat="1" applyFont="1" applyFill="1" applyBorder="1" applyAlignment="1">
      <alignment vertical="center" wrapText="1"/>
    </xf>
    <xf numFmtId="0" fontId="3" fillId="4" borderId="42" xfId="0" applyFont="1" applyFill="1" applyBorder="1" applyAlignment="1">
      <alignment horizontal="center" vertical="center" wrapText="1"/>
    </xf>
    <xf numFmtId="0" fontId="2" fillId="0" borderId="50" xfId="0" applyFont="1" applyFill="1" applyBorder="1"/>
    <xf numFmtId="0" fontId="20" fillId="10" borderId="66" xfId="0" applyFont="1" applyFill="1" applyBorder="1" applyAlignment="1">
      <alignment horizontal="center" vertical="center" wrapText="1"/>
    </xf>
    <xf numFmtId="174" fontId="31" fillId="22" borderId="67" xfId="0" applyNumberFormat="1" applyFont="1" applyFill="1" applyBorder="1" applyAlignment="1">
      <alignment horizontal="right" vertical="center" wrapText="1"/>
    </xf>
    <xf numFmtId="0" fontId="20" fillId="10" borderId="0" xfId="0" applyFont="1" applyFill="1" applyBorder="1" applyAlignment="1">
      <alignment horizontal="center" vertical="center" wrapText="1"/>
    </xf>
    <xf numFmtId="174" fontId="31" fillId="22" borderId="0" xfId="0" applyNumberFormat="1" applyFont="1" applyFill="1" applyBorder="1" applyAlignment="1">
      <alignment horizontal="right" vertical="center" wrapText="1"/>
    </xf>
    <xf numFmtId="170" fontId="2" fillId="0" borderId="9" xfId="0" applyNumberFormat="1" applyFont="1" applyFill="1" applyBorder="1" applyAlignment="1">
      <alignment horizontal="center" vertical="center"/>
    </xf>
    <xf numFmtId="0" fontId="3" fillId="8" borderId="0" xfId="0" applyFont="1" applyFill="1" applyBorder="1" applyAlignment="1">
      <alignment horizontal="center" vertical="center" wrapText="1"/>
    </xf>
    <xf numFmtId="0" fontId="2" fillId="8" borderId="0" xfId="0" applyFont="1" applyFill="1" applyBorder="1"/>
    <xf numFmtId="0" fontId="4" fillId="0" borderId="26" xfId="0" applyFont="1" applyFill="1" applyBorder="1" applyAlignment="1">
      <alignment horizontal="center" vertical="center"/>
    </xf>
    <xf numFmtId="4" fontId="29" fillId="21" borderId="0" xfId="0" applyNumberFormat="1" applyFont="1" applyFill="1" applyBorder="1" applyAlignment="1">
      <alignment horizontal="right" wrapText="1"/>
    </xf>
    <xf numFmtId="4" fontId="20" fillId="10" borderId="0" xfId="0" applyNumberFormat="1" applyFont="1" applyFill="1" applyBorder="1"/>
    <xf numFmtId="2" fontId="5" fillId="0" borderId="26" xfId="0" applyNumberFormat="1" applyFont="1" applyFill="1" applyBorder="1" applyAlignment="1">
      <alignment horizontal="center" vertical="center" wrapText="1"/>
    </xf>
    <xf numFmtId="168" fontId="5" fillId="0" borderId="9"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169" fontId="5" fillId="0" borderId="25"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15" borderId="0" xfId="0" applyFont="1" applyFill="1" applyBorder="1" applyAlignment="1">
      <alignment horizontal="center" vertical="center" wrapText="1"/>
    </xf>
    <xf numFmtId="0" fontId="5" fillId="26" borderId="26" xfId="0" applyFont="1" applyFill="1" applyBorder="1" applyAlignment="1">
      <alignment horizontal="center" vertical="center"/>
    </xf>
    <xf numFmtId="4" fontId="5" fillId="10" borderId="9" xfId="0" applyNumberFormat="1" applyFont="1" applyFill="1" applyBorder="1" applyAlignment="1">
      <alignment horizontal="center" vertical="center" wrapText="1"/>
    </xf>
    <xf numFmtId="3" fontId="5" fillId="10" borderId="9" xfId="0" applyNumberFormat="1" applyFont="1" applyFill="1" applyBorder="1" applyAlignment="1">
      <alignment horizontal="center" vertical="center"/>
    </xf>
    <xf numFmtId="0" fontId="5" fillId="10" borderId="9" xfId="0" applyFont="1" applyFill="1" applyBorder="1" applyAlignment="1">
      <alignment horizontal="center" vertical="center"/>
    </xf>
    <xf numFmtId="1" fontId="5" fillId="10" borderId="9" xfId="1" applyNumberFormat="1" applyFont="1" applyFill="1" applyBorder="1" applyAlignment="1">
      <alignment horizontal="center" vertical="center"/>
    </xf>
    <xf numFmtId="1" fontId="5" fillId="10" borderId="9" xfId="0" applyNumberFormat="1" applyFont="1" applyFill="1" applyBorder="1" applyAlignment="1">
      <alignment horizontal="center" vertical="center"/>
    </xf>
    <xf numFmtId="0" fontId="5" fillId="10" borderId="6"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0" xfId="0" applyFont="1" applyBorder="1" applyAlignment="1">
      <alignment horizontal="center"/>
    </xf>
    <xf numFmtId="0" fontId="3" fillId="0" borderId="38"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vertical="top"/>
    </xf>
    <xf numFmtId="0" fontId="3" fillId="0" borderId="21" xfId="0" applyFont="1" applyBorder="1" applyAlignment="1">
      <alignment horizontal="center" vertical="top"/>
    </xf>
    <xf numFmtId="0" fontId="3" fillId="0" borderId="37" xfId="0" applyFont="1" applyBorder="1" applyAlignment="1">
      <alignment horizontal="center" vertical="top"/>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14" fillId="0" borderId="29" xfId="1" applyNumberFormat="1" applyFont="1" applyFill="1" applyBorder="1" applyAlignment="1">
      <alignment horizontal="center" vertical="center" textRotation="90" wrapText="1"/>
    </xf>
    <xf numFmtId="0" fontId="14" fillId="0" borderId="12" xfId="1" applyNumberFormat="1" applyFont="1" applyFill="1" applyBorder="1" applyAlignment="1">
      <alignment horizontal="center" vertical="center" textRotation="90" wrapText="1"/>
    </xf>
    <xf numFmtId="0" fontId="14" fillId="0" borderId="28" xfId="1" applyNumberFormat="1" applyFont="1" applyFill="1" applyBorder="1" applyAlignment="1">
      <alignment horizontal="center" vertical="center" textRotation="90" wrapText="1"/>
    </xf>
    <xf numFmtId="0" fontId="14" fillId="10" borderId="46" xfId="0" applyFont="1" applyFill="1" applyBorder="1" applyAlignment="1">
      <alignment horizontal="center" vertical="center" textRotation="90" wrapText="1"/>
    </xf>
    <xf numFmtId="0" fontId="14" fillId="10" borderId="47" xfId="0" applyFont="1" applyFill="1" applyBorder="1" applyAlignment="1">
      <alignment horizontal="center" vertical="center" textRotation="90" wrapText="1"/>
    </xf>
    <xf numFmtId="0" fontId="14" fillId="10" borderId="19" xfId="0" applyFont="1" applyFill="1" applyBorder="1" applyAlignment="1">
      <alignment horizontal="center" vertical="center" textRotation="90" wrapText="1"/>
    </xf>
    <xf numFmtId="0" fontId="2" fillId="0" borderId="40" xfId="0" applyFont="1" applyBorder="1" applyAlignment="1">
      <alignment horizontal="center"/>
    </xf>
    <xf numFmtId="0" fontId="2" fillId="0" borderId="38"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3" fillId="4" borderId="31" xfId="0" applyFont="1" applyFill="1" applyBorder="1" applyAlignment="1">
      <alignment horizontal="center" vertical="center" wrapText="1"/>
    </xf>
    <xf numFmtId="0" fontId="14" fillId="0" borderId="27" xfId="0" applyFont="1" applyFill="1" applyBorder="1" applyAlignment="1">
      <alignment horizontal="center" vertical="center" textRotation="90" wrapText="1"/>
    </xf>
    <xf numFmtId="0" fontId="14" fillId="0" borderId="26" xfId="0" applyFont="1" applyFill="1" applyBorder="1" applyAlignment="1">
      <alignment horizontal="center" vertical="center" textRotation="90" wrapText="1"/>
    </xf>
    <xf numFmtId="0" fontId="14" fillId="0" borderId="27" xfId="0" applyFont="1" applyFill="1" applyBorder="1" applyAlignment="1">
      <alignment horizontal="center" textRotation="90" wrapText="1"/>
    </xf>
    <xf numFmtId="0" fontId="14" fillId="0" borderId="25" xfId="0" applyFont="1" applyFill="1" applyBorder="1" applyAlignment="1">
      <alignment horizontal="center" textRotation="90" wrapText="1"/>
    </xf>
    <xf numFmtId="0" fontId="14" fillId="0" borderId="26" xfId="0" applyFont="1" applyFill="1" applyBorder="1" applyAlignment="1">
      <alignment horizontal="center" textRotation="90" wrapText="1"/>
    </xf>
    <xf numFmtId="0" fontId="14" fillId="0" borderId="9" xfId="0" applyFont="1" applyFill="1" applyBorder="1" applyAlignment="1">
      <alignment horizontal="center" vertical="center" textRotation="90" wrapText="1"/>
    </xf>
    <xf numFmtId="0" fontId="16" fillId="10" borderId="9" xfId="0" applyFont="1" applyFill="1" applyBorder="1" applyAlignment="1">
      <alignment horizontal="center" vertical="center" textRotation="90" wrapText="1"/>
    </xf>
    <xf numFmtId="0" fontId="13" fillId="10" borderId="9" xfId="0" applyFont="1" applyFill="1" applyBorder="1" applyAlignment="1" applyProtection="1">
      <alignment horizontal="center" vertical="center" textRotation="90" wrapText="1"/>
    </xf>
    <xf numFmtId="0" fontId="13" fillId="10" borderId="9" xfId="0" applyFont="1" applyFill="1" applyBorder="1" applyAlignment="1">
      <alignment horizontal="center" vertical="center" textRotation="90" wrapText="1"/>
    </xf>
    <xf numFmtId="0" fontId="21" fillId="0" borderId="9" xfId="0" applyFont="1" applyFill="1" applyBorder="1" applyAlignment="1">
      <alignment horizontal="center" vertical="center" textRotation="90" wrapText="1"/>
    </xf>
    <xf numFmtId="0" fontId="21" fillId="0" borderId="9" xfId="0" applyFont="1" applyBorder="1" applyAlignment="1">
      <alignment horizontal="center" vertical="center" textRotation="90" wrapText="1"/>
    </xf>
    <xf numFmtId="17" fontId="31" fillId="0" borderId="27" xfId="0" applyNumberFormat="1"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6" xfId="0" applyFont="1" applyFill="1" applyBorder="1" applyAlignment="1">
      <alignment horizontal="center" vertical="center" wrapText="1"/>
    </xf>
    <xf numFmtId="0" fontId="2" fillId="0" borderId="42" xfId="0" applyFont="1" applyBorder="1" applyAlignment="1">
      <alignment horizontal="center" vertical="top" wrapText="1"/>
    </xf>
    <xf numFmtId="0" fontId="2" fillId="0" borderId="21" xfId="0" applyFont="1" applyBorder="1" applyAlignment="1">
      <alignment horizontal="center" vertical="top" wrapText="1"/>
    </xf>
    <xf numFmtId="0" fontId="2" fillId="0" borderId="37" xfId="0" applyFont="1" applyBorder="1" applyAlignment="1">
      <alignment horizontal="center" vertical="top" wrapText="1"/>
    </xf>
    <xf numFmtId="0" fontId="2" fillId="0" borderId="42" xfId="0" applyFont="1" applyBorder="1" applyAlignment="1">
      <alignment horizontal="center" vertical="top"/>
    </xf>
    <xf numFmtId="0" fontId="2" fillId="0" borderId="37" xfId="0" applyFont="1" applyBorder="1" applyAlignment="1">
      <alignment horizontal="center" vertical="top"/>
    </xf>
    <xf numFmtId="0" fontId="2" fillId="0" borderId="21" xfId="0" applyFont="1" applyBorder="1" applyAlignment="1">
      <alignment horizontal="center" vertical="top"/>
    </xf>
    <xf numFmtId="0" fontId="2" fillId="0" borderId="49" xfId="0" applyFont="1" applyBorder="1" applyAlignment="1">
      <alignment horizontal="center"/>
    </xf>
    <xf numFmtId="0" fontId="3" fillId="4" borderId="9"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3" fillId="0" borderId="29" xfId="0" applyFont="1" applyFill="1" applyBorder="1" applyAlignment="1">
      <alignment horizontal="center" vertical="center" textRotation="90" wrapText="1"/>
    </xf>
    <xf numFmtId="0" fontId="23" fillId="0" borderId="12" xfId="0" applyFont="1" applyFill="1" applyBorder="1" applyAlignment="1">
      <alignment horizontal="center" vertical="center" textRotation="90" wrapText="1"/>
    </xf>
    <xf numFmtId="0" fontId="23" fillId="0" borderId="28" xfId="0" applyFont="1" applyFill="1" applyBorder="1" applyAlignment="1">
      <alignment horizontal="center" vertical="center" textRotation="90" wrapText="1"/>
    </xf>
    <xf numFmtId="0" fontId="23" fillId="10" borderId="9" xfId="0" applyFont="1" applyFill="1" applyBorder="1" applyAlignment="1">
      <alignment horizontal="center" vertical="center" textRotation="90" wrapText="1"/>
    </xf>
    <xf numFmtId="0" fontId="24" fillId="0" borderId="29" xfId="0" applyFont="1" applyFill="1" applyBorder="1" applyAlignment="1">
      <alignment horizontal="center" vertical="center" textRotation="90" wrapText="1"/>
    </xf>
    <xf numFmtId="0" fontId="24" fillId="0" borderId="12" xfId="0" applyFont="1" applyFill="1" applyBorder="1" applyAlignment="1">
      <alignment horizontal="center" vertical="center" textRotation="90" wrapText="1"/>
    </xf>
    <xf numFmtId="0" fontId="24" fillId="0" borderId="20" xfId="0" applyFont="1" applyFill="1" applyBorder="1" applyAlignment="1">
      <alignment horizontal="center" vertical="center" textRotation="90" wrapText="1"/>
    </xf>
    <xf numFmtId="0" fontId="22" fillId="10" borderId="9" xfId="0" applyFont="1" applyFill="1" applyBorder="1" applyAlignment="1">
      <alignment horizontal="center" vertical="center" textRotation="90" wrapText="1"/>
    </xf>
    <xf numFmtId="0" fontId="2" fillId="0" borderId="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4" fillId="0" borderId="25" xfId="0" applyFont="1" applyFill="1" applyBorder="1" applyAlignment="1">
      <alignment horizontal="center" vertical="center" textRotation="90" wrapText="1"/>
    </xf>
    <xf numFmtId="0" fontId="14" fillId="10" borderId="30" xfId="0" applyFont="1" applyFill="1" applyBorder="1" applyAlignment="1">
      <alignment horizontal="center" vertical="center" textRotation="90" wrapText="1"/>
    </xf>
    <xf numFmtId="0" fontId="14" fillId="10" borderId="44" xfId="0" applyFont="1" applyFill="1" applyBorder="1" applyAlignment="1">
      <alignment horizontal="center" vertical="center" textRotation="90" wrapText="1"/>
    </xf>
    <xf numFmtId="0" fontId="14" fillId="10" borderId="45" xfId="0" applyFont="1" applyFill="1" applyBorder="1" applyAlignment="1">
      <alignment horizontal="center" vertical="center" textRotation="90" wrapText="1"/>
    </xf>
    <xf numFmtId="0" fontId="2" fillId="0" borderId="40" xfId="0" applyFont="1" applyFill="1" applyBorder="1" applyAlignment="1">
      <alignment horizontal="center"/>
    </xf>
    <xf numFmtId="0" fontId="2" fillId="0" borderId="41" xfId="0" applyFont="1" applyFill="1" applyBorder="1" applyAlignment="1">
      <alignment horizontal="center"/>
    </xf>
    <xf numFmtId="0" fontId="3" fillId="4" borderId="16" xfId="0" applyFont="1" applyFill="1" applyBorder="1" applyAlignment="1">
      <alignment horizontal="center" vertical="center" wrapText="1"/>
    </xf>
    <xf numFmtId="0" fontId="2" fillId="0" borderId="39" xfId="0" applyFont="1" applyBorder="1" applyAlignment="1">
      <alignment horizontal="center"/>
    </xf>
    <xf numFmtId="0" fontId="2" fillId="0" borderId="14" xfId="0" applyFont="1" applyBorder="1" applyAlignment="1">
      <alignment horizontal="center" vertical="top"/>
    </xf>
    <xf numFmtId="0" fontId="2" fillId="0" borderId="14" xfId="0" applyFont="1" applyBorder="1" applyAlignment="1">
      <alignment horizontal="center" vertical="center"/>
    </xf>
    <xf numFmtId="0" fontId="3" fillId="0" borderId="9" xfId="0" applyFont="1" applyFill="1" applyBorder="1" applyAlignment="1">
      <alignment horizontal="center" vertical="center" wrapText="1"/>
    </xf>
    <xf numFmtId="0" fontId="22" fillId="0" borderId="9" xfId="0" applyFont="1" applyFill="1" applyBorder="1" applyAlignment="1">
      <alignment horizontal="center" vertical="center" textRotation="90" wrapText="1"/>
    </xf>
    <xf numFmtId="0" fontId="24" fillId="0" borderId="9" xfId="0" applyFont="1" applyFill="1" applyBorder="1" applyAlignment="1">
      <alignment horizontal="center" vertical="center" textRotation="90" wrapText="1"/>
    </xf>
    <xf numFmtId="0" fontId="24" fillId="0" borderId="9" xfId="0" applyFont="1" applyBorder="1" applyAlignment="1">
      <alignment horizontal="center" vertical="center" textRotation="90" wrapText="1"/>
    </xf>
    <xf numFmtId="0" fontId="16" fillId="0" borderId="16"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16" fillId="0" borderId="29" xfId="0" applyFont="1" applyFill="1" applyBorder="1" applyAlignment="1">
      <alignment horizontal="center" vertical="center" textRotation="90" wrapText="1"/>
    </xf>
    <xf numFmtId="0" fontId="16" fillId="0" borderId="12" xfId="0" applyFont="1" applyFill="1" applyBorder="1" applyAlignment="1">
      <alignment horizontal="center" vertical="center" textRotation="90" wrapText="1"/>
    </xf>
    <xf numFmtId="0" fontId="16" fillId="0" borderId="28" xfId="0" applyFont="1" applyFill="1" applyBorder="1" applyAlignment="1">
      <alignment horizontal="center" vertical="center" textRotation="90" wrapText="1"/>
    </xf>
    <xf numFmtId="0" fontId="16" fillId="0" borderId="29" xfId="0" applyFont="1" applyFill="1" applyBorder="1" applyAlignment="1">
      <alignment horizontal="center" vertical="center" textRotation="88" wrapText="1"/>
    </xf>
    <xf numFmtId="0" fontId="16" fillId="0" borderId="28" xfId="0" applyFont="1" applyFill="1" applyBorder="1" applyAlignment="1">
      <alignment horizontal="center" vertical="center" textRotation="88" wrapText="1"/>
    </xf>
    <xf numFmtId="0" fontId="22" fillId="10" borderId="27" xfId="0" applyFont="1" applyFill="1" applyBorder="1" applyAlignment="1">
      <alignment horizontal="center" vertical="center" textRotation="90" wrapText="1"/>
    </xf>
    <xf numFmtId="0" fontId="22" fillId="10" borderId="25" xfId="0" applyFont="1" applyFill="1" applyBorder="1" applyAlignment="1">
      <alignment horizontal="center" vertical="center" textRotation="90" wrapText="1"/>
    </xf>
    <xf numFmtId="0" fontId="22" fillId="10" borderId="26" xfId="0" applyFont="1" applyFill="1" applyBorder="1" applyAlignment="1">
      <alignment horizontal="center" vertical="center" textRotation="90" wrapText="1"/>
    </xf>
    <xf numFmtId="0" fontId="3" fillId="4" borderId="26"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3" fillId="10" borderId="46"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14" fillId="0" borderId="29" xfId="0" applyFont="1" applyFill="1" applyBorder="1" applyAlignment="1">
      <alignment horizontal="center" vertical="center" textRotation="90" wrapText="1"/>
    </xf>
    <xf numFmtId="0" fontId="14" fillId="0" borderId="12" xfId="0" applyFont="1" applyFill="1" applyBorder="1" applyAlignment="1">
      <alignment horizontal="center" vertical="center" textRotation="90" wrapText="1"/>
    </xf>
    <xf numFmtId="0" fontId="14" fillId="0" borderId="28" xfId="0" applyFont="1" applyFill="1" applyBorder="1" applyAlignment="1">
      <alignment horizontal="center" vertical="center" textRotation="90" wrapText="1"/>
    </xf>
    <xf numFmtId="0" fontId="3" fillId="4" borderId="10" xfId="0" applyFont="1" applyFill="1" applyBorder="1" applyAlignment="1">
      <alignment horizontal="center" vertical="center" textRotation="90" wrapText="1"/>
    </xf>
    <xf numFmtId="0" fontId="3" fillId="4" borderId="18" xfId="0" applyFont="1" applyFill="1" applyBorder="1" applyAlignment="1">
      <alignment horizontal="center" vertical="center" textRotation="90"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10" borderId="16" xfId="0" applyFont="1" applyFill="1" applyBorder="1" applyAlignment="1">
      <alignment horizontal="center" vertical="center" textRotation="90" wrapText="1"/>
    </xf>
    <xf numFmtId="0" fontId="26" fillId="10" borderId="27" xfId="0" applyFont="1" applyFill="1" applyBorder="1" applyAlignment="1">
      <alignment horizontal="center" vertical="center" textRotation="90" wrapText="1"/>
    </xf>
    <xf numFmtId="0" fontId="26" fillId="10" borderId="25" xfId="0" applyFont="1" applyFill="1" applyBorder="1" applyAlignment="1">
      <alignment horizontal="center" vertical="center" textRotation="90" wrapText="1"/>
    </xf>
    <xf numFmtId="0" fontId="26" fillId="10" borderId="26" xfId="0" applyFont="1" applyFill="1" applyBorder="1" applyAlignment="1">
      <alignment horizontal="center" vertical="center" textRotation="90"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10" borderId="16" xfId="0" applyFont="1" applyFill="1" applyBorder="1" applyAlignment="1">
      <alignment horizontal="center" vertical="center" textRotation="90" wrapText="1"/>
    </xf>
    <xf numFmtId="0" fontId="16" fillId="10" borderId="39" xfId="0" applyFont="1" applyFill="1" applyBorder="1" applyAlignment="1">
      <alignment horizontal="center" vertical="center" textRotation="90" wrapText="1"/>
    </xf>
    <xf numFmtId="0" fontId="19" fillId="0" borderId="52" xfId="0" applyFont="1" applyFill="1" applyBorder="1" applyAlignment="1">
      <alignment horizontal="center" vertical="center" textRotation="90" wrapText="1"/>
    </xf>
    <xf numFmtId="0" fontId="19" fillId="0" borderId="0" xfId="0" applyFont="1" applyFill="1" applyBorder="1" applyAlignment="1">
      <alignment horizontal="center" vertical="center" textRotation="90" wrapText="1"/>
    </xf>
    <xf numFmtId="0" fontId="19" fillId="0" borderId="35" xfId="0" applyFont="1" applyFill="1" applyBorder="1" applyAlignment="1">
      <alignment horizontal="center" vertical="center" textRotation="90" wrapText="1"/>
    </xf>
  </cellXfs>
  <cellStyles count="13">
    <cellStyle name="Millares" xfId="2" builtinId="3"/>
    <cellStyle name="Millares [0]" xfId="3" builtinId="6"/>
    <cellStyle name="Millares [0] 2" xfId="6"/>
    <cellStyle name="Millares [0] 2 2" xfId="9"/>
    <cellStyle name="Millares 10 2" xfId="5"/>
    <cellStyle name="Millares 10 2 2" xfId="7"/>
    <cellStyle name="Millares 2 3" xfId="11"/>
    <cellStyle name="Millares 3" xfId="12"/>
    <cellStyle name="Millares 4" xfId="10"/>
    <cellStyle name="Normal" xfId="0" builtinId="0"/>
    <cellStyle name="Normal 2" xfId="4"/>
    <cellStyle name="Normal 2 2" xfId="8"/>
    <cellStyle name="Porcentaje" xfId="1" builtinId="5"/>
  </cellStyles>
  <dxfs count="283">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00B05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499984740745262"/>
        </patternFill>
      </fill>
    </dxf>
    <dxf>
      <fill>
        <patternFill>
          <bgColor rgb="FFFF0000"/>
        </patternFill>
      </fill>
    </dxf>
    <dxf>
      <fill>
        <patternFill>
          <bgColor rgb="FFFFFF00"/>
        </patternFill>
      </fill>
    </dxf>
    <dxf>
      <fill>
        <patternFill>
          <bgColor rgb="FF00B050"/>
        </patternFill>
      </fill>
    </dxf>
    <dxf>
      <fill>
        <patternFill>
          <bgColor theme="0" tint="-0.499984740745262"/>
        </patternFill>
      </fill>
    </dxf>
    <dxf>
      <fill>
        <patternFill patternType="solid">
          <fgColor rgb="FF00B050"/>
          <bgColor rgb="FF000000"/>
        </patternFill>
      </fill>
    </dxf>
  </dxfs>
  <tableStyles count="0" defaultTableStyle="TableStyleMedium2" defaultPivotStyle="PivotStyleLight16"/>
  <colors>
    <mruColors>
      <color rgb="FF00FFFF"/>
      <color rgb="FFFF3399"/>
      <color rgb="FFCC99FF"/>
      <color rgb="FF33CC33"/>
      <color rgb="FFFF33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scritorio%20Juan\Asesor%20DDT-JFO\POAI\Copia%20de%20Anexo-1--Plan-Indicativo%20Versi&#243;n%2011%20jul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filterMode="1">
    <tabColor rgb="FFFF0000"/>
  </sheetPr>
  <dimension ref="A1:T35"/>
  <sheetViews>
    <sheetView view="pageBreakPreview" zoomScale="85" zoomScaleNormal="70" zoomScaleSheetLayoutView="85" workbookViewId="0">
      <selection activeCell="B4" sqref="B4"/>
    </sheetView>
  </sheetViews>
  <sheetFormatPr baseColWidth="10" defaultColWidth="11.42578125" defaultRowHeight="15" x14ac:dyDescent="0.2"/>
  <cols>
    <col min="1" max="1" width="2.85546875" style="1" customWidth="1"/>
    <col min="2" max="4" width="27.7109375" style="1" customWidth="1"/>
    <col min="5" max="6" width="62.7109375" style="1" customWidth="1"/>
    <col min="7" max="11" width="20.5703125" style="1" customWidth="1"/>
    <col min="12" max="12" width="18.42578125" style="46"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A1" s="138"/>
      <c r="B1" s="440" t="s">
        <v>0</v>
      </c>
      <c r="C1" s="440"/>
      <c r="D1" s="440"/>
      <c r="E1" s="440"/>
      <c r="F1" s="440"/>
      <c r="G1" s="440"/>
      <c r="H1" s="440"/>
      <c r="I1" s="440"/>
      <c r="J1" s="440"/>
      <c r="K1" s="440"/>
      <c r="L1" s="440"/>
      <c r="M1" s="440"/>
      <c r="N1" s="440"/>
      <c r="O1" s="440"/>
      <c r="P1" s="440"/>
      <c r="Q1" s="440"/>
      <c r="R1" s="138"/>
      <c r="S1" s="138"/>
      <c r="T1" s="138"/>
    </row>
    <row r="2" spans="1:20" ht="16.5" thickBot="1" x14ac:dyDescent="0.25">
      <c r="A2" s="138"/>
      <c r="B2" s="138"/>
      <c r="C2" s="138"/>
      <c r="D2" s="2"/>
      <c r="E2" s="294"/>
      <c r="F2" s="294"/>
      <c r="G2" s="294"/>
      <c r="H2" s="294"/>
      <c r="I2" s="294"/>
      <c r="J2" s="294"/>
      <c r="K2" s="294"/>
      <c r="L2" s="41"/>
      <c r="M2" s="294"/>
      <c r="N2" s="294"/>
      <c r="O2" s="294"/>
      <c r="P2" s="294"/>
      <c r="Q2" s="294"/>
      <c r="R2" s="138"/>
      <c r="S2" s="138"/>
      <c r="T2" s="138"/>
    </row>
    <row r="3" spans="1:20" ht="32.25" thickBot="1" x14ac:dyDescent="0.25">
      <c r="A3" s="138"/>
      <c r="B3" s="3" t="s">
        <v>1</v>
      </c>
      <c r="C3" s="37" t="s">
        <v>2</v>
      </c>
      <c r="D3" s="4" t="s">
        <v>3</v>
      </c>
      <c r="E3" s="5" t="s">
        <v>4</v>
      </c>
      <c r="F3" s="5" t="s">
        <v>5</v>
      </c>
      <c r="G3" s="6" t="s">
        <v>6</v>
      </c>
      <c r="H3" s="6" t="s">
        <v>7</v>
      </c>
      <c r="I3" s="6" t="s">
        <v>8</v>
      </c>
      <c r="J3" s="6" t="s">
        <v>9</v>
      </c>
      <c r="K3" s="6" t="s">
        <v>10</v>
      </c>
      <c r="L3" s="42" t="s">
        <v>11</v>
      </c>
      <c r="M3" s="6" t="s">
        <v>12</v>
      </c>
      <c r="N3" s="6" t="s">
        <v>13</v>
      </c>
      <c r="O3" s="6" t="s">
        <v>14</v>
      </c>
      <c r="P3" s="7" t="s">
        <v>15</v>
      </c>
      <c r="Q3" s="8" t="s">
        <v>16</v>
      </c>
      <c r="R3" s="138"/>
      <c r="S3" s="138"/>
      <c r="T3" s="138"/>
    </row>
    <row r="4" spans="1:20" ht="30.75" thickBot="1" x14ac:dyDescent="0.25">
      <c r="A4" s="2"/>
      <c r="B4" s="30"/>
      <c r="C4" s="38"/>
      <c r="D4" s="441" t="s">
        <v>17</v>
      </c>
      <c r="E4" s="33" t="s">
        <v>18</v>
      </c>
      <c r="F4" s="33" t="s">
        <v>19</v>
      </c>
      <c r="G4" s="9">
        <v>34611</v>
      </c>
      <c r="H4" s="9">
        <v>500</v>
      </c>
      <c r="I4" s="9">
        <v>500</v>
      </c>
      <c r="J4" s="9">
        <v>500</v>
      </c>
      <c r="K4" s="9">
        <v>500</v>
      </c>
      <c r="L4" s="43">
        <v>0</v>
      </c>
      <c r="M4" s="9"/>
      <c r="N4" s="10"/>
      <c r="O4" s="11"/>
      <c r="P4" s="142">
        <f t="shared" ref="P4:P29" si="0">IF(H4=0,"-",IF((L4/H4)&lt;=1,(L4/H4),1))</f>
        <v>0</v>
      </c>
      <c r="Q4" s="143">
        <f>IF(((L4+M4+N4+O4)/(G4))&lt;=1,((L4+M4+N4+O4)/(G4)),1)</f>
        <v>0</v>
      </c>
      <c r="R4" s="2"/>
      <c r="S4" s="138"/>
      <c r="T4" s="139"/>
    </row>
    <row r="5" spans="1:20" s="14" customFormat="1" ht="30.75" thickBot="1" x14ac:dyDescent="0.25">
      <c r="A5" s="2"/>
      <c r="B5" s="31"/>
      <c r="C5" s="39"/>
      <c r="D5" s="442"/>
      <c r="E5" s="144" t="s">
        <v>20</v>
      </c>
      <c r="F5" s="144" t="s">
        <v>21</v>
      </c>
      <c r="G5" s="12">
        <v>7543</v>
      </c>
      <c r="H5" s="12">
        <v>0</v>
      </c>
      <c r="I5" s="12">
        <v>200</v>
      </c>
      <c r="J5" s="12">
        <v>200</v>
      </c>
      <c r="K5" s="12">
        <v>100</v>
      </c>
      <c r="L5" s="44">
        <v>0</v>
      </c>
      <c r="M5" s="12"/>
      <c r="N5" s="12"/>
      <c r="O5" s="13"/>
      <c r="P5" s="142" t="str">
        <f t="shared" si="0"/>
        <v>-</v>
      </c>
      <c r="Q5" s="143">
        <f t="shared" ref="Q5:Q29" si="1">IF(((L5+M5+N5+O5)/(G5))&lt;=1,((L5+M5+N5+O5)/(G5)),1)</f>
        <v>0</v>
      </c>
      <c r="R5" s="2"/>
      <c r="T5" s="15"/>
    </row>
    <row r="6" spans="1:20" s="14" customFormat="1" ht="30.75" thickBot="1" x14ac:dyDescent="0.25">
      <c r="A6" s="2"/>
      <c r="B6" s="31"/>
      <c r="C6" s="39"/>
      <c r="D6" s="442"/>
      <c r="E6" s="144" t="s">
        <v>22</v>
      </c>
      <c r="F6" s="144" t="s">
        <v>23</v>
      </c>
      <c r="G6" s="12">
        <v>1</v>
      </c>
      <c r="H6" s="12">
        <v>0</v>
      </c>
      <c r="I6" s="12">
        <v>0</v>
      </c>
      <c r="J6" s="12">
        <v>0</v>
      </c>
      <c r="K6" s="12">
        <v>0</v>
      </c>
      <c r="L6" s="44">
        <v>0</v>
      </c>
      <c r="M6" s="12"/>
      <c r="N6" s="12"/>
      <c r="O6" s="13"/>
      <c r="P6" s="142" t="str">
        <f t="shared" si="0"/>
        <v>-</v>
      </c>
      <c r="Q6" s="143">
        <f t="shared" si="1"/>
        <v>0</v>
      </c>
      <c r="R6" s="2"/>
      <c r="T6" s="15"/>
    </row>
    <row r="7" spans="1:20" s="14" customFormat="1" ht="30.75" thickBot="1" x14ac:dyDescent="0.25">
      <c r="A7" s="2"/>
      <c r="B7" s="31"/>
      <c r="C7" s="39"/>
      <c r="D7" s="442"/>
      <c r="E7" s="144" t="s">
        <v>24</v>
      </c>
      <c r="F7" s="144" t="s">
        <v>25</v>
      </c>
      <c r="G7" s="12">
        <v>1</v>
      </c>
      <c r="H7" s="12">
        <v>0</v>
      </c>
      <c r="I7" s="12">
        <v>1</v>
      </c>
      <c r="J7" s="12">
        <v>1</v>
      </c>
      <c r="K7" s="12">
        <v>1</v>
      </c>
      <c r="L7" s="44">
        <v>0</v>
      </c>
      <c r="M7" s="12"/>
      <c r="N7" s="12"/>
      <c r="O7" s="13"/>
      <c r="P7" s="142" t="str">
        <f t="shared" si="0"/>
        <v>-</v>
      </c>
      <c r="Q7" s="143">
        <f t="shared" si="1"/>
        <v>0</v>
      </c>
      <c r="R7" s="2"/>
      <c r="T7" s="15"/>
    </row>
    <row r="8" spans="1:20" s="14" customFormat="1" ht="30.75" thickBot="1" x14ac:dyDescent="0.25">
      <c r="A8" s="2"/>
      <c r="B8" s="31"/>
      <c r="C8" s="39"/>
      <c r="D8" s="442"/>
      <c r="E8" s="144" t="s">
        <v>26</v>
      </c>
      <c r="F8" s="144" t="s">
        <v>27</v>
      </c>
      <c r="G8" s="12">
        <v>1</v>
      </c>
      <c r="H8" s="12">
        <v>0</v>
      </c>
      <c r="I8" s="12">
        <v>1</v>
      </c>
      <c r="J8" s="12">
        <v>0</v>
      </c>
      <c r="K8" s="12">
        <v>0</v>
      </c>
      <c r="L8" s="44">
        <v>0</v>
      </c>
      <c r="M8" s="12"/>
      <c r="N8" s="12"/>
      <c r="O8" s="13"/>
      <c r="P8" s="142" t="str">
        <f t="shared" si="0"/>
        <v>-</v>
      </c>
      <c r="Q8" s="143">
        <f t="shared" si="1"/>
        <v>0</v>
      </c>
      <c r="R8" s="2"/>
      <c r="T8" s="15"/>
    </row>
    <row r="9" spans="1:20" ht="30.75" thickBot="1" x14ac:dyDescent="0.25">
      <c r="A9" s="138"/>
      <c r="B9" s="31"/>
      <c r="C9" s="39"/>
      <c r="D9" s="442"/>
      <c r="E9" s="144" t="s">
        <v>28</v>
      </c>
      <c r="F9" s="144" t="s">
        <v>29</v>
      </c>
      <c r="G9" s="135">
        <v>1</v>
      </c>
      <c r="H9" s="135">
        <v>0</v>
      </c>
      <c r="I9" s="135">
        <v>0.4</v>
      </c>
      <c r="J9" s="135">
        <v>0.3</v>
      </c>
      <c r="K9" s="135">
        <v>0.3</v>
      </c>
      <c r="L9" s="137">
        <v>0</v>
      </c>
      <c r="M9" s="135"/>
      <c r="N9" s="135"/>
      <c r="O9" s="16"/>
      <c r="P9" s="142" t="str">
        <f t="shared" si="0"/>
        <v>-</v>
      </c>
      <c r="Q9" s="143">
        <f t="shared" si="1"/>
        <v>0</v>
      </c>
      <c r="R9" s="2"/>
      <c r="S9" s="138"/>
      <c r="T9" s="139"/>
    </row>
    <row r="10" spans="1:20" ht="30.75" thickBot="1" x14ac:dyDescent="0.25">
      <c r="A10" s="138"/>
      <c r="B10" s="31"/>
      <c r="C10" s="39"/>
      <c r="D10" s="442"/>
      <c r="E10" s="144" t="s">
        <v>30</v>
      </c>
      <c r="F10" s="144" t="s">
        <v>31</v>
      </c>
      <c r="G10" s="135">
        <v>1</v>
      </c>
      <c r="H10" s="135">
        <v>0</v>
      </c>
      <c r="I10" s="135">
        <v>0</v>
      </c>
      <c r="J10" s="135">
        <v>1</v>
      </c>
      <c r="K10" s="135">
        <v>0</v>
      </c>
      <c r="L10" s="137">
        <v>0</v>
      </c>
      <c r="M10" s="135"/>
      <c r="N10" s="135"/>
      <c r="O10" s="16"/>
      <c r="P10" s="142" t="str">
        <f t="shared" si="0"/>
        <v>-</v>
      </c>
      <c r="Q10" s="143">
        <f t="shared" si="1"/>
        <v>0</v>
      </c>
      <c r="R10" s="2"/>
      <c r="S10" s="138"/>
      <c r="T10" s="139"/>
    </row>
    <row r="11" spans="1:20" ht="30.75" thickBot="1" x14ac:dyDescent="0.25">
      <c r="A11" s="138"/>
      <c r="B11" s="31"/>
      <c r="C11" s="39"/>
      <c r="D11" s="442"/>
      <c r="E11" s="144" t="s">
        <v>32</v>
      </c>
      <c r="F11" s="144" t="s">
        <v>33</v>
      </c>
      <c r="G11" s="135">
        <v>16.5</v>
      </c>
      <c r="H11" s="135">
        <v>0.2</v>
      </c>
      <c r="I11" s="135">
        <v>0</v>
      </c>
      <c r="J11" s="135">
        <v>0.8</v>
      </c>
      <c r="K11" s="135">
        <v>0</v>
      </c>
      <c r="L11" s="137">
        <v>0</v>
      </c>
      <c r="M11" s="135"/>
      <c r="N11" s="135"/>
      <c r="O11" s="16"/>
      <c r="P11" s="142">
        <f t="shared" si="0"/>
        <v>0</v>
      </c>
      <c r="Q11" s="143">
        <f>IF(((L11+M11+N11+O11)/(G11))&lt;=1,((L11+M11+N11+O11)/(G11)),1)</f>
        <v>0</v>
      </c>
      <c r="R11" s="2"/>
      <c r="S11" s="138"/>
      <c r="T11" s="139"/>
    </row>
    <row r="12" spans="1:20" ht="48.75" customHeight="1" thickBot="1" x14ac:dyDescent="0.25">
      <c r="A12" s="138"/>
      <c r="B12" s="31"/>
      <c r="C12" s="39"/>
      <c r="D12" s="442"/>
      <c r="E12" s="144" t="s">
        <v>34</v>
      </c>
      <c r="F12" s="144" t="s">
        <v>35</v>
      </c>
      <c r="G12" s="135">
        <v>1</v>
      </c>
      <c r="H12" s="135">
        <v>0</v>
      </c>
      <c r="I12" s="135">
        <v>0</v>
      </c>
      <c r="J12" s="135">
        <v>0</v>
      </c>
      <c r="K12" s="135">
        <v>1</v>
      </c>
      <c r="L12" s="137">
        <v>0</v>
      </c>
      <c r="M12" s="135"/>
      <c r="N12" s="135"/>
      <c r="O12" s="16"/>
      <c r="P12" s="142" t="str">
        <f t="shared" si="0"/>
        <v>-</v>
      </c>
      <c r="Q12" s="143">
        <f t="shared" si="1"/>
        <v>0</v>
      </c>
      <c r="R12" s="2"/>
      <c r="S12" s="138"/>
      <c r="T12" s="139"/>
    </row>
    <row r="13" spans="1:20" ht="45.75" thickBot="1" x14ac:dyDescent="0.25">
      <c r="A13" s="138"/>
      <c r="B13" s="31"/>
      <c r="C13" s="39"/>
      <c r="D13" s="442"/>
      <c r="E13" s="144" t="s">
        <v>36</v>
      </c>
      <c r="F13" s="144" t="s">
        <v>37</v>
      </c>
      <c r="G13" s="135">
        <v>1</v>
      </c>
      <c r="H13" s="135">
        <v>0</v>
      </c>
      <c r="I13" s="135">
        <v>0</v>
      </c>
      <c r="J13" s="135">
        <v>0</v>
      </c>
      <c r="K13" s="135">
        <v>1</v>
      </c>
      <c r="L13" s="137">
        <v>0</v>
      </c>
      <c r="M13" s="135"/>
      <c r="N13" s="135"/>
      <c r="O13" s="16"/>
      <c r="P13" s="142" t="str">
        <f t="shared" si="0"/>
        <v>-</v>
      </c>
      <c r="Q13" s="143">
        <f t="shared" si="1"/>
        <v>0</v>
      </c>
      <c r="R13" s="2"/>
      <c r="S13" s="138"/>
      <c r="T13" s="139"/>
    </row>
    <row r="14" spans="1:20" ht="38.25" customHeight="1" thickBot="1" x14ac:dyDescent="0.25">
      <c r="A14" s="138"/>
      <c r="B14" s="31"/>
      <c r="C14" s="39"/>
      <c r="D14" s="442"/>
      <c r="E14" s="144" t="s">
        <v>38</v>
      </c>
      <c r="F14" s="144" t="s">
        <v>39</v>
      </c>
      <c r="G14" s="135">
        <v>9</v>
      </c>
      <c r="H14" s="135">
        <v>1</v>
      </c>
      <c r="I14" s="135">
        <v>4</v>
      </c>
      <c r="J14" s="135">
        <v>4</v>
      </c>
      <c r="K14" s="135">
        <v>0</v>
      </c>
      <c r="L14" s="137">
        <v>0</v>
      </c>
      <c r="M14" s="135"/>
      <c r="N14" s="135"/>
      <c r="O14" s="16"/>
      <c r="P14" s="142">
        <f t="shared" si="0"/>
        <v>0</v>
      </c>
      <c r="Q14" s="143">
        <f t="shared" si="1"/>
        <v>0</v>
      </c>
      <c r="R14" s="2"/>
      <c r="S14" s="138"/>
      <c r="T14" s="139"/>
    </row>
    <row r="15" spans="1:20" ht="30.75" thickBot="1" x14ac:dyDescent="0.25">
      <c r="A15" s="138"/>
      <c r="B15" s="31"/>
      <c r="C15" s="39"/>
      <c r="D15" s="442"/>
      <c r="E15" s="144" t="s">
        <v>40</v>
      </c>
      <c r="F15" s="144" t="s">
        <v>41</v>
      </c>
      <c r="G15" s="135">
        <v>500</v>
      </c>
      <c r="H15" s="135">
        <v>0</v>
      </c>
      <c r="I15" s="135">
        <v>200</v>
      </c>
      <c r="J15" s="135">
        <v>200</v>
      </c>
      <c r="K15" s="135">
        <v>100</v>
      </c>
      <c r="L15" s="137">
        <v>0</v>
      </c>
      <c r="M15" s="135"/>
      <c r="N15" s="135"/>
      <c r="O15" s="16"/>
      <c r="P15" s="142" t="str">
        <f t="shared" si="0"/>
        <v>-</v>
      </c>
      <c r="Q15" s="143">
        <f t="shared" si="1"/>
        <v>0</v>
      </c>
      <c r="R15" s="2"/>
      <c r="S15" s="138"/>
      <c r="T15" s="139"/>
    </row>
    <row r="16" spans="1:20" ht="30.75" thickBot="1" x14ac:dyDescent="0.25">
      <c r="A16" s="138"/>
      <c r="B16" s="31"/>
      <c r="C16" s="39"/>
      <c r="D16" s="442"/>
      <c r="E16" s="144" t="s">
        <v>42</v>
      </c>
      <c r="F16" s="144" t="s">
        <v>43</v>
      </c>
      <c r="G16" s="135">
        <v>500</v>
      </c>
      <c r="H16" s="135">
        <v>0</v>
      </c>
      <c r="I16" s="135">
        <v>200</v>
      </c>
      <c r="J16" s="135">
        <v>200</v>
      </c>
      <c r="K16" s="135">
        <v>100</v>
      </c>
      <c r="L16" s="137">
        <v>0</v>
      </c>
      <c r="M16" s="135"/>
      <c r="N16" s="135"/>
      <c r="O16" s="16"/>
      <c r="P16" s="142" t="str">
        <f t="shared" si="0"/>
        <v>-</v>
      </c>
      <c r="Q16" s="143">
        <f t="shared" si="1"/>
        <v>0</v>
      </c>
      <c r="R16" s="2"/>
      <c r="S16" s="138"/>
      <c r="T16" s="139"/>
    </row>
    <row r="17" spans="2:20" ht="30.75" thickBot="1" x14ac:dyDescent="0.25">
      <c r="B17" s="31"/>
      <c r="C17" s="39"/>
      <c r="D17" s="442"/>
      <c r="E17" s="144" t="s">
        <v>44</v>
      </c>
      <c r="F17" s="144" t="s">
        <v>45</v>
      </c>
      <c r="G17" s="135">
        <v>500</v>
      </c>
      <c r="H17" s="135"/>
      <c r="I17" s="135">
        <v>200</v>
      </c>
      <c r="J17" s="135">
        <v>200</v>
      </c>
      <c r="K17" s="135">
        <v>100</v>
      </c>
      <c r="L17" s="137">
        <v>0</v>
      </c>
      <c r="M17" s="135"/>
      <c r="N17" s="135"/>
      <c r="O17" s="16"/>
      <c r="P17" s="142" t="str">
        <f t="shared" si="0"/>
        <v>-</v>
      </c>
      <c r="Q17" s="143">
        <f t="shared" si="1"/>
        <v>0</v>
      </c>
      <c r="R17" s="2"/>
      <c r="S17" s="138"/>
      <c r="T17" s="139"/>
    </row>
    <row r="18" spans="2:20" ht="30.75" thickBot="1" x14ac:dyDescent="0.25">
      <c r="B18" s="31"/>
      <c r="C18" s="39"/>
      <c r="D18" s="442"/>
      <c r="E18" s="144" t="s">
        <v>46</v>
      </c>
      <c r="F18" s="144" t="s">
        <v>47</v>
      </c>
      <c r="G18" s="135">
        <v>1</v>
      </c>
      <c r="H18" s="135">
        <v>1</v>
      </c>
      <c r="I18" s="135">
        <v>1</v>
      </c>
      <c r="J18" s="135">
        <v>1</v>
      </c>
      <c r="K18" s="135">
        <v>1</v>
      </c>
      <c r="L18" s="137">
        <v>0</v>
      </c>
      <c r="M18" s="135"/>
      <c r="N18" s="135"/>
      <c r="O18" s="16"/>
      <c r="P18" s="142">
        <f t="shared" si="0"/>
        <v>0</v>
      </c>
      <c r="Q18" s="143">
        <f t="shared" si="1"/>
        <v>0</v>
      </c>
      <c r="R18" s="2"/>
      <c r="S18" s="138"/>
      <c r="T18" s="139"/>
    </row>
    <row r="19" spans="2:20" ht="30.75" thickBot="1" x14ac:dyDescent="0.25">
      <c r="B19" s="31"/>
      <c r="C19" s="39"/>
      <c r="D19" s="442"/>
      <c r="E19" s="144" t="s">
        <v>48</v>
      </c>
      <c r="F19" s="144" t="s">
        <v>49</v>
      </c>
      <c r="G19" s="135">
        <v>0.82</v>
      </c>
      <c r="H19" s="135">
        <v>0.08</v>
      </c>
      <c r="I19" s="135">
        <v>0.06</v>
      </c>
      <c r="J19" s="135">
        <v>0.03</v>
      </c>
      <c r="K19" s="135">
        <v>0.03</v>
      </c>
      <c r="L19" s="137">
        <v>0</v>
      </c>
      <c r="M19" s="135"/>
      <c r="N19" s="135"/>
      <c r="O19" s="16"/>
      <c r="P19" s="142">
        <f t="shared" si="0"/>
        <v>0</v>
      </c>
      <c r="Q19" s="143">
        <f t="shared" si="1"/>
        <v>0</v>
      </c>
      <c r="R19" s="2"/>
      <c r="S19" s="138"/>
      <c r="T19" s="139"/>
    </row>
    <row r="20" spans="2:20" ht="30.75" thickBot="1" x14ac:dyDescent="0.25">
      <c r="B20" s="31"/>
      <c r="C20" s="39"/>
      <c r="D20" s="442"/>
      <c r="E20" s="144" t="s">
        <v>50</v>
      </c>
      <c r="F20" s="144" t="s">
        <v>51</v>
      </c>
      <c r="G20" s="135">
        <v>6</v>
      </c>
      <c r="H20" s="135">
        <v>0</v>
      </c>
      <c r="I20" s="135">
        <v>0</v>
      </c>
      <c r="J20" s="135">
        <v>0</v>
      </c>
      <c r="K20" s="135">
        <v>1</v>
      </c>
      <c r="L20" s="137">
        <v>0</v>
      </c>
      <c r="M20" s="135"/>
      <c r="N20" s="135"/>
      <c r="O20" s="16"/>
      <c r="P20" s="142" t="str">
        <f t="shared" si="0"/>
        <v>-</v>
      </c>
      <c r="Q20" s="143">
        <f t="shared" si="1"/>
        <v>0</v>
      </c>
      <c r="R20" s="2"/>
      <c r="S20" s="138"/>
      <c r="T20" s="139"/>
    </row>
    <row r="21" spans="2:20" ht="30.75" thickBot="1" x14ac:dyDescent="0.25">
      <c r="B21" s="31"/>
      <c r="C21" s="39"/>
      <c r="D21" s="442"/>
      <c r="E21" s="144" t="s">
        <v>52</v>
      </c>
      <c r="F21" s="144" t="s">
        <v>53</v>
      </c>
      <c r="G21" s="135">
        <v>1</v>
      </c>
      <c r="H21" s="135">
        <v>1</v>
      </c>
      <c r="I21" s="135">
        <v>1</v>
      </c>
      <c r="J21" s="135">
        <v>1</v>
      </c>
      <c r="K21" s="135">
        <v>1</v>
      </c>
      <c r="L21" s="137">
        <v>0</v>
      </c>
      <c r="M21" s="135"/>
      <c r="N21" s="135"/>
      <c r="O21" s="16"/>
      <c r="P21" s="142">
        <f t="shared" si="0"/>
        <v>0</v>
      </c>
      <c r="Q21" s="143">
        <f t="shared" si="1"/>
        <v>0</v>
      </c>
      <c r="R21" s="2"/>
      <c r="S21" s="138"/>
      <c r="T21" s="139"/>
    </row>
    <row r="22" spans="2:20" ht="30.75" thickBot="1" x14ac:dyDescent="0.25">
      <c r="B22" s="31"/>
      <c r="C22" s="39"/>
      <c r="D22" s="442"/>
      <c r="E22" s="144" t="s">
        <v>54</v>
      </c>
      <c r="F22" s="144" t="s">
        <v>49</v>
      </c>
      <c r="G22" s="135">
        <v>0.2</v>
      </c>
      <c r="H22" s="135">
        <v>0</v>
      </c>
      <c r="I22" s="135">
        <v>0.1</v>
      </c>
      <c r="J22" s="135">
        <v>0.05</v>
      </c>
      <c r="K22" s="135">
        <v>0.05</v>
      </c>
      <c r="L22" s="137">
        <v>0</v>
      </c>
      <c r="M22" s="135"/>
      <c r="N22" s="135"/>
      <c r="O22" s="16"/>
      <c r="P22" s="142" t="str">
        <f t="shared" si="0"/>
        <v>-</v>
      </c>
      <c r="Q22" s="143">
        <f t="shared" si="1"/>
        <v>0</v>
      </c>
      <c r="R22" s="2"/>
      <c r="S22" s="138"/>
      <c r="T22" s="139"/>
    </row>
    <row r="23" spans="2:20" ht="45.75" thickBot="1" x14ac:dyDescent="0.25">
      <c r="B23" s="31"/>
      <c r="C23" s="39"/>
      <c r="D23" s="442"/>
      <c r="E23" s="144" t="s">
        <v>55</v>
      </c>
      <c r="F23" s="144" t="s">
        <v>56</v>
      </c>
      <c r="G23" s="135">
        <v>380</v>
      </c>
      <c r="H23" s="135">
        <v>0</v>
      </c>
      <c r="I23" s="135">
        <v>100</v>
      </c>
      <c r="J23" s="135">
        <v>100</v>
      </c>
      <c r="K23" s="135">
        <v>50</v>
      </c>
      <c r="L23" s="137">
        <v>0</v>
      </c>
      <c r="M23" s="135"/>
      <c r="N23" s="135"/>
      <c r="O23" s="16"/>
      <c r="P23" s="142" t="str">
        <f t="shared" si="0"/>
        <v>-</v>
      </c>
      <c r="Q23" s="143">
        <f t="shared" si="1"/>
        <v>0</v>
      </c>
      <c r="R23" s="2"/>
      <c r="S23" s="138"/>
      <c r="T23" s="139"/>
    </row>
    <row r="24" spans="2:20" ht="30.75" thickBot="1" x14ac:dyDescent="0.25">
      <c r="B24" s="31"/>
      <c r="C24" s="39"/>
      <c r="D24" s="442"/>
      <c r="E24" s="144" t="s">
        <v>57</v>
      </c>
      <c r="F24" s="144" t="s">
        <v>58</v>
      </c>
      <c r="G24" s="135">
        <v>2550</v>
      </c>
      <c r="H24" s="135">
        <v>15</v>
      </c>
      <c r="I24" s="135">
        <v>15</v>
      </c>
      <c r="J24" s="135">
        <v>10</v>
      </c>
      <c r="K24" s="135">
        <v>10</v>
      </c>
      <c r="L24" s="137">
        <v>0</v>
      </c>
      <c r="M24" s="135"/>
      <c r="N24" s="135"/>
      <c r="O24" s="16"/>
      <c r="P24" s="142">
        <f t="shared" si="0"/>
        <v>0</v>
      </c>
      <c r="Q24" s="143">
        <f t="shared" si="1"/>
        <v>0</v>
      </c>
      <c r="R24" s="2"/>
      <c r="S24" s="138"/>
      <c r="T24" s="139"/>
    </row>
    <row r="25" spans="2:20" ht="30.75" thickBot="1" x14ac:dyDescent="0.25">
      <c r="B25" s="31"/>
      <c r="C25" s="39"/>
      <c r="D25" s="442"/>
      <c r="E25" s="144" t="s">
        <v>59</v>
      </c>
      <c r="F25" s="144" t="s">
        <v>60</v>
      </c>
      <c r="G25" s="135">
        <v>5.5</v>
      </c>
      <c r="H25" s="135">
        <v>0</v>
      </c>
      <c r="I25" s="135">
        <v>0.5</v>
      </c>
      <c r="J25" s="135">
        <v>0.3</v>
      </c>
      <c r="K25" s="135">
        <v>0.2</v>
      </c>
      <c r="L25" s="137">
        <v>0</v>
      </c>
      <c r="M25" s="135"/>
      <c r="N25" s="135"/>
      <c r="O25" s="16"/>
      <c r="P25" s="142" t="str">
        <f t="shared" si="0"/>
        <v>-</v>
      </c>
      <c r="Q25" s="143">
        <f t="shared" si="1"/>
        <v>0</v>
      </c>
      <c r="R25" s="2"/>
      <c r="S25" s="138"/>
      <c r="T25" s="139"/>
    </row>
    <row r="26" spans="2:20" ht="30.75" thickBot="1" x14ac:dyDescent="0.25">
      <c r="B26" s="31"/>
      <c r="C26" s="39"/>
      <c r="D26" s="442"/>
      <c r="E26" s="144" t="s">
        <v>61</v>
      </c>
      <c r="F26" s="144" t="s">
        <v>62</v>
      </c>
      <c r="G26" s="135">
        <v>2</v>
      </c>
      <c r="H26" s="135">
        <v>0</v>
      </c>
      <c r="I26" s="135">
        <v>0</v>
      </c>
      <c r="J26" s="135">
        <v>1</v>
      </c>
      <c r="K26" s="135">
        <v>0</v>
      </c>
      <c r="L26" s="137">
        <v>0</v>
      </c>
      <c r="M26" s="135"/>
      <c r="N26" s="135"/>
      <c r="O26" s="16"/>
      <c r="P26" s="142" t="str">
        <f t="shared" si="0"/>
        <v>-</v>
      </c>
      <c r="Q26" s="143">
        <f t="shared" si="1"/>
        <v>0</v>
      </c>
      <c r="R26" s="2"/>
      <c r="S26" s="138"/>
      <c r="T26" s="139"/>
    </row>
    <row r="27" spans="2:20" ht="30.75" thickBot="1" x14ac:dyDescent="0.25">
      <c r="B27" s="31"/>
      <c r="C27" s="39"/>
      <c r="D27" s="442"/>
      <c r="E27" s="144" t="s">
        <v>63</v>
      </c>
      <c r="F27" s="144" t="s">
        <v>64</v>
      </c>
      <c r="G27" s="135">
        <v>0.8</v>
      </c>
      <c r="H27" s="135">
        <v>7.4999999999999997E-3</v>
      </c>
      <c r="I27" s="135">
        <v>7.4999999999999997E-3</v>
      </c>
      <c r="J27" s="135">
        <v>7.4999999999999997E-3</v>
      </c>
      <c r="K27" s="135">
        <v>7.4999999999999997E-3</v>
      </c>
      <c r="L27" s="137">
        <v>0</v>
      </c>
      <c r="M27" s="135"/>
      <c r="N27" s="135"/>
      <c r="O27" s="16"/>
      <c r="P27" s="142">
        <f t="shared" si="0"/>
        <v>0</v>
      </c>
      <c r="Q27" s="143">
        <f t="shared" si="1"/>
        <v>0</v>
      </c>
      <c r="R27" s="2"/>
      <c r="S27" s="138"/>
      <c r="T27" s="139"/>
    </row>
    <row r="28" spans="2:20" ht="30.75" thickBot="1" x14ac:dyDescent="0.25">
      <c r="B28" s="31"/>
      <c r="C28" s="39"/>
      <c r="D28" s="442"/>
      <c r="E28" s="144" t="s">
        <v>65</v>
      </c>
      <c r="F28" s="144" t="s">
        <v>66</v>
      </c>
      <c r="G28" s="135">
        <v>1</v>
      </c>
      <c r="H28" s="135">
        <v>0</v>
      </c>
      <c r="I28" s="135">
        <v>0</v>
      </c>
      <c r="J28" s="135">
        <v>0</v>
      </c>
      <c r="K28" s="135">
        <v>1</v>
      </c>
      <c r="L28" s="137">
        <v>0</v>
      </c>
      <c r="M28" s="135"/>
      <c r="N28" s="135"/>
      <c r="O28" s="16"/>
      <c r="P28" s="142" t="str">
        <f t="shared" si="0"/>
        <v>-</v>
      </c>
      <c r="Q28" s="143">
        <f t="shared" si="1"/>
        <v>0</v>
      </c>
      <c r="R28" s="2"/>
      <c r="S28" s="138"/>
      <c r="T28" s="139"/>
    </row>
    <row r="29" spans="2:20" ht="30.75" thickBot="1" x14ac:dyDescent="0.25">
      <c r="B29" s="31"/>
      <c r="C29" s="39"/>
      <c r="D29" s="442"/>
      <c r="E29" s="144" t="s">
        <v>67</v>
      </c>
      <c r="F29" s="144" t="s">
        <v>68</v>
      </c>
      <c r="G29" s="135">
        <v>0.4</v>
      </c>
      <c r="H29" s="135">
        <v>0.02</v>
      </c>
      <c r="I29" s="135">
        <v>0.04</v>
      </c>
      <c r="J29" s="135">
        <v>0.04</v>
      </c>
      <c r="K29" s="135">
        <v>0</v>
      </c>
      <c r="L29" s="137">
        <v>0</v>
      </c>
      <c r="M29" s="135"/>
      <c r="N29" s="135"/>
      <c r="O29" s="16"/>
      <c r="P29" s="142">
        <f t="shared" si="0"/>
        <v>0</v>
      </c>
      <c r="Q29" s="143">
        <f t="shared" si="1"/>
        <v>0</v>
      </c>
      <c r="R29" s="2"/>
      <c r="S29" s="138"/>
      <c r="T29" s="139"/>
    </row>
    <row r="30" spans="2:20" ht="48" thickBot="1" x14ac:dyDescent="0.25">
      <c r="B30" s="434" t="s">
        <v>69</v>
      </c>
      <c r="C30" s="434" t="s">
        <v>70</v>
      </c>
      <c r="D30" s="436" t="s">
        <v>71</v>
      </c>
      <c r="E30" s="25" t="s">
        <v>72</v>
      </c>
      <c r="F30" s="35"/>
      <c r="G30" s="438" t="s">
        <v>73</v>
      </c>
      <c r="H30" s="293" t="s">
        <v>74</v>
      </c>
      <c r="I30" s="25" t="s">
        <v>75</v>
      </c>
      <c r="J30" s="26" t="s">
        <v>76</v>
      </c>
      <c r="K30" s="26" t="s">
        <v>77</v>
      </c>
      <c r="L30" s="141" t="s">
        <v>78</v>
      </c>
      <c r="M30" s="25" t="s">
        <v>79</v>
      </c>
      <c r="N30" s="26" t="s">
        <v>80</v>
      </c>
      <c r="O30" s="26" t="s">
        <v>77</v>
      </c>
      <c r="P30" s="27" t="s">
        <v>15</v>
      </c>
      <c r="Q30" s="28" t="s">
        <v>16</v>
      </c>
      <c r="R30" s="138"/>
      <c r="S30" s="138"/>
      <c r="T30" s="138"/>
    </row>
    <row r="31" spans="2:20" ht="23.25" customHeight="1" thickBot="1" x14ac:dyDescent="0.25">
      <c r="B31" s="435"/>
      <c r="C31" s="435"/>
      <c r="D31" s="437"/>
      <c r="E31" s="29">
        <f>COUNTA(E4:E29)</f>
        <v>26</v>
      </c>
      <c r="F31" s="36"/>
      <c r="G31" s="439"/>
      <c r="H31" s="299">
        <f t="shared" ref="H31:O31" si="2">COUNTIF(H4:H29,"&gt;0")</f>
        <v>9</v>
      </c>
      <c r="I31" s="299">
        <f t="shared" si="2"/>
        <v>18</v>
      </c>
      <c r="J31" s="299">
        <f t="shared" si="2"/>
        <v>20</v>
      </c>
      <c r="K31" s="299">
        <f t="shared" si="2"/>
        <v>19</v>
      </c>
      <c r="L31" s="45">
        <f t="shared" si="2"/>
        <v>0</v>
      </c>
      <c r="M31" s="299">
        <f t="shared" si="2"/>
        <v>0</v>
      </c>
      <c r="N31" s="299">
        <f t="shared" si="2"/>
        <v>0</v>
      </c>
      <c r="O31" s="299">
        <f t="shared" si="2"/>
        <v>0</v>
      </c>
      <c r="P31" s="140">
        <f>AVERAGE(P4:P29)</f>
        <v>0</v>
      </c>
      <c r="Q31" s="140">
        <f>AVERAGE(Q4:Q29)</f>
        <v>0</v>
      </c>
      <c r="R31" s="138"/>
      <c r="S31" s="138"/>
      <c r="T31" s="138"/>
    </row>
    <row r="32" spans="2:20" ht="27.75" customHeight="1" x14ac:dyDescent="0.2">
      <c r="B32" s="138"/>
      <c r="C32" s="138"/>
      <c r="D32" s="138"/>
      <c r="E32" s="138"/>
      <c r="F32" s="138"/>
      <c r="G32" s="138"/>
      <c r="H32" s="138"/>
      <c r="I32" s="138"/>
      <c r="J32" s="138"/>
      <c r="K32" s="138"/>
      <c r="M32" s="138"/>
      <c r="N32" s="138"/>
      <c r="O32" s="138"/>
      <c r="P32" s="138"/>
      <c r="Q32" s="138"/>
      <c r="R32" s="138"/>
      <c r="S32" s="138"/>
      <c r="T32" s="138"/>
    </row>
    <row r="34" ht="12" customHeight="1" x14ac:dyDescent="0.2"/>
    <row r="35" ht="55.5" customHeight="1" x14ac:dyDescent="0.2"/>
  </sheetData>
  <autoFilter ref="B3:Q31">
    <filterColumn colId="14">
      <colorFilter dxfId="282"/>
    </filterColumn>
  </autoFilter>
  <mergeCells count="6">
    <mergeCell ref="B30:B31"/>
    <mergeCell ref="C30:C31"/>
    <mergeCell ref="D30:D31"/>
    <mergeCell ref="G30:G31"/>
    <mergeCell ref="B1:Q1"/>
    <mergeCell ref="D4:D29"/>
  </mergeCells>
  <conditionalFormatting sqref="P4:Q29">
    <cfRule type="cellIs" dxfId="281" priority="53" operator="equal">
      <formula>"-"</formula>
    </cfRule>
    <cfRule type="cellIs" dxfId="280" priority="54" operator="between">
      <formula>0.9</formula>
      <formula>1</formula>
    </cfRule>
    <cfRule type="cellIs" dxfId="279" priority="55" operator="between">
      <formula>0.7</formula>
      <formula>0.899</formula>
    </cfRule>
    <cfRule type="cellIs" dxfId="278" priority="56" operator="between">
      <formula>0</formula>
      <formula>0.699</formula>
    </cfRule>
  </conditionalFormatting>
  <conditionalFormatting sqref="P4:Q29">
    <cfRule type="cellIs" dxfId="277" priority="49" operator="equal">
      <formula>"-"</formula>
    </cfRule>
    <cfRule type="cellIs" dxfId="276" priority="50" operator="lessThan">
      <formula>0.699</formula>
    </cfRule>
    <cfRule type="cellIs" dxfId="275" priority="51" operator="between">
      <formula>0.7</formula>
      <formula>0.8999</formula>
    </cfRule>
    <cfRule type="cellIs" dxfId="274" priority="52" operator="between">
      <formula>0.9</formula>
      <formula>1</formula>
    </cfRule>
  </conditionalFormatting>
  <conditionalFormatting sqref="P4:Q29">
    <cfRule type="cellIs" dxfId="273" priority="45" operator="equal">
      <formula>"-"</formula>
    </cfRule>
    <cfRule type="cellIs" dxfId="272" priority="46" operator="lessThan">
      <formula>0.69999</formula>
    </cfRule>
    <cfRule type="cellIs" dxfId="271" priority="47" operator="between">
      <formula>0.7</formula>
      <formula>0.8999</formula>
    </cfRule>
    <cfRule type="cellIs" dxfId="270" priority="48" operator="between">
      <formula>0.9</formula>
      <formula>1</formula>
    </cfRule>
  </conditionalFormatting>
  <conditionalFormatting sqref="P4:Q29">
    <cfRule type="cellIs" dxfId="269" priority="41" operator="equal">
      <formula>"-"</formula>
    </cfRule>
    <cfRule type="cellIs" dxfId="268" priority="42" operator="between">
      <formula>0.9</formula>
      <formula>1</formula>
    </cfRule>
    <cfRule type="cellIs" dxfId="267" priority="43" operator="between">
      <formula>0.7</formula>
      <formula>0.899</formula>
    </cfRule>
    <cfRule type="cellIs" dxfId="266" priority="44" operator="lessThan">
      <formula>0.699</formula>
    </cfRule>
  </conditionalFormatting>
  <conditionalFormatting sqref="P4:Q29">
    <cfRule type="cellIs" dxfId="265" priority="37" operator="equal">
      <formula>"-"</formula>
    </cfRule>
    <cfRule type="cellIs" dxfId="264" priority="38" operator="lessThan">
      <formula>0.699</formula>
    </cfRule>
    <cfRule type="cellIs" dxfId="263" priority="39" operator="between">
      <formula>0.9</formula>
      <formula>1</formula>
    </cfRule>
    <cfRule type="cellIs" dxfId="262" priority="40" operator="between">
      <formula>0.7</formula>
      <formula>"89.99%"</formula>
    </cfRule>
  </conditionalFormatting>
  <conditionalFormatting sqref="P4:Q29">
    <cfRule type="cellIs" dxfId="261" priority="33" operator="equal">
      <formula>"-"</formula>
    </cfRule>
    <cfRule type="cellIs" dxfId="260" priority="34" operator="lessThan">
      <formula>0.699</formula>
    </cfRule>
    <cfRule type="cellIs" dxfId="259" priority="35" operator="between">
      <formula>0.7</formula>
      <formula>0.899</formula>
    </cfRule>
    <cfRule type="cellIs" dxfId="258" priority="36" operator="between">
      <formula>0.9</formula>
      <formula>1</formula>
    </cfRule>
  </conditionalFormatting>
  <conditionalFormatting sqref="P4:Q29">
    <cfRule type="cellIs" dxfId="257" priority="29" operator="equal">
      <formula>"-"</formula>
    </cfRule>
    <cfRule type="cellIs" dxfId="256" priority="30" operator="lessThan">
      <formula>0.699</formula>
    </cfRule>
    <cfRule type="cellIs" dxfId="255" priority="31" operator="between">
      <formula>0.7</formula>
      <formula>0.9166666</formula>
    </cfRule>
    <cfRule type="cellIs" dxfId="254"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3399"/>
  </sheetPr>
  <dimension ref="A1:Y407"/>
  <sheetViews>
    <sheetView topLeftCell="K1" zoomScale="80" zoomScaleNormal="80" zoomScaleSheetLayoutView="70" workbookViewId="0">
      <selection activeCell="Q4" sqref="Q4"/>
    </sheetView>
  </sheetViews>
  <sheetFormatPr baseColWidth="10" defaultColWidth="11.42578125" defaultRowHeight="15" x14ac:dyDescent="0.2"/>
  <cols>
    <col min="1" max="1" width="2.85546875" style="1" customWidth="1"/>
    <col min="2" max="2" width="22.42578125" style="1" customWidth="1"/>
    <col min="3" max="3" width="16.85546875" style="1" customWidth="1"/>
    <col min="4" max="4" width="23" style="1" customWidth="1"/>
    <col min="5" max="5" width="38.42578125" style="1" customWidth="1"/>
    <col min="6" max="6" width="62.7109375" style="1" customWidth="1"/>
    <col min="7" max="8" width="23.28515625" style="138" customWidth="1"/>
    <col min="9" max="9" width="19.5703125" style="1" customWidth="1"/>
    <col min="10" max="12" width="22.28515625" style="1" bestFit="1" customWidth="1"/>
    <col min="13" max="13" width="24.140625" style="1" bestFit="1" customWidth="1"/>
    <col min="14" max="14" width="17.42578125" style="46" customWidth="1"/>
    <col min="15" max="15" width="21.7109375" style="1" bestFit="1" customWidth="1"/>
    <col min="16" max="16" width="23.28515625" style="1" customWidth="1"/>
    <col min="17" max="17" width="20.42578125" style="1" customWidth="1"/>
    <col min="18" max="19" width="15.140625" style="1" customWidth="1"/>
    <col min="20" max="21" width="15.140625" style="138" customWidth="1"/>
    <col min="22" max="22" width="15.140625" style="1" customWidth="1"/>
    <col min="23" max="23" width="11.42578125" style="1" customWidth="1"/>
    <col min="24" max="16384" width="11.42578125" style="1"/>
  </cols>
  <sheetData>
    <row r="1" spans="1:25" ht="42" customHeight="1" x14ac:dyDescent="0.2">
      <c r="A1" s="138"/>
      <c r="B1" s="440" t="s">
        <v>796</v>
      </c>
      <c r="C1" s="440"/>
      <c r="D1" s="440"/>
      <c r="E1" s="440"/>
      <c r="F1" s="440"/>
      <c r="G1" s="440"/>
      <c r="H1" s="440"/>
      <c r="I1" s="440"/>
      <c r="J1" s="440"/>
      <c r="K1" s="440"/>
      <c r="L1" s="440"/>
      <c r="M1" s="440"/>
      <c r="N1" s="440"/>
      <c r="O1" s="440"/>
      <c r="P1" s="440"/>
      <c r="Q1" s="440"/>
      <c r="R1" s="440"/>
      <c r="S1" s="440"/>
      <c r="T1" s="294"/>
      <c r="U1" s="302"/>
      <c r="V1" s="138"/>
      <c r="W1" s="138"/>
      <c r="X1" s="138"/>
      <c r="Y1" s="138"/>
    </row>
    <row r="2" spans="1:25" ht="16.5" thickBot="1" x14ac:dyDescent="0.25">
      <c r="A2" s="138"/>
      <c r="B2" s="138"/>
      <c r="C2" s="138"/>
      <c r="D2" s="2"/>
      <c r="E2" s="294"/>
      <c r="F2" s="294"/>
      <c r="G2" s="334"/>
      <c r="H2" s="334"/>
      <c r="I2" s="294"/>
      <c r="J2" s="294"/>
      <c r="K2" s="294"/>
      <c r="L2" s="294"/>
      <c r="M2" s="294"/>
      <c r="N2" s="294"/>
      <c r="O2" s="294"/>
      <c r="P2" s="294"/>
      <c r="Q2" s="294"/>
      <c r="R2" s="294"/>
      <c r="S2" s="294"/>
      <c r="T2" s="294"/>
      <c r="U2" s="302"/>
      <c r="V2" s="138"/>
      <c r="W2" s="138"/>
      <c r="X2" s="138"/>
      <c r="Y2" s="138"/>
    </row>
    <row r="3" spans="1:25" ht="54" customHeight="1" thickBot="1" x14ac:dyDescent="0.25">
      <c r="A3" s="138"/>
      <c r="B3" s="90" t="s">
        <v>1</v>
      </c>
      <c r="C3" s="90" t="s">
        <v>2</v>
      </c>
      <c r="D3" s="97" t="s">
        <v>3</v>
      </c>
      <c r="E3" s="98" t="s">
        <v>4</v>
      </c>
      <c r="F3" s="98" t="s">
        <v>5</v>
      </c>
      <c r="G3" s="6" t="s">
        <v>1419</v>
      </c>
      <c r="H3" s="6" t="s">
        <v>1420</v>
      </c>
      <c r="I3" s="99" t="s">
        <v>6</v>
      </c>
      <c r="J3" s="99" t="s">
        <v>7</v>
      </c>
      <c r="K3" s="99" t="s">
        <v>8</v>
      </c>
      <c r="L3" s="6" t="s">
        <v>9</v>
      </c>
      <c r="M3" s="6" t="s">
        <v>10</v>
      </c>
      <c r="N3" s="6" t="s">
        <v>11</v>
      </c>
      <c r="O3" s="6" t="s">
        <v>12</v>
      </c>
      <c r="P3" s="6" t="s">
        <v>13</v>
      </c>
      <c r="Q3" s="6" t="s">
        <v>14</v>
      </c>
      <c r="R3" s="7" t="s">
        <v>15</v>
      </c>
      <c r="S3" s="7" t="s">
        <v>151</v>
      </c>
      <c r="T3" s="7" t="s">
        <v>152</v>
      </c>
      <c r="U3" s="7" t="s">
        <v>1408</v>
      </c>
      <c r="V3" s="8" t="s">
        <v>16</v>
      </c>
      <c r="W3" s="138"/>
      <c r="X3" s="138"/>
      <c r="Y3" s="138"/>
    </row>
    <row r="4" spans="1:25" ht="90" customHeight="1" thickBot="1" x14ac:dyDescent="0.25">
      <c r="A4" s="2"/>
      <c r="B4" s="104" t="s">
        <v>797</v>
      </c>
      <c r="C4" s="105" t="s">
        <v>798</v>
      </c>
      <c r="D4" s="100" t="s">
        <v>799</v>
      </c>
      <c r="E4" s="101" t="s">
        <v>800</v>
      </c>
      <c r="F4" s="101" t="s">
        <v>801</v>
      </c>
      <c r="G4" s="102">
        <v>241172945248</v>
      </c>
      <c r="H4" s="102">
        <v>964961780992</v>
      </c>
      <c r="I4" s="102">
        <v>964961780992</v>
      </c>
      <c r="J4" s="102">
        <v>224152379190</v>
      </c>
      <c r="K4" s="102">
        <v>241172945248</v>
      </c>
      <c r="L4" s="102">
        <v>241172945248</v>
      </c>
      <c r="M4" s="102">
        <v>241172945248</v>
      </c>
      <c r="N4" s="204">
        <v>231301787794</v>
      </c>
      <c r="O4" s="102">
        <v>241172945248</v>
      </c>
      <c r="P4" s="102">
        <v>241172945248</v>
      </c>
      <c r="Q4" s="102">
        <v>241172945248</v>
      </c>
      <c r="R4" s="162">
        <v>1</v>
      </c>
      <c r="S4" s="162">
        <f>IF(K4=0,"-",IF((O4/K4)&lt;=1,(O4/K4),1))</f>
        <v>1</v>
      </c>
      <c r="T4" s="162">
        <v>1</v>
      </c>
      <c r="U4" s="162">
        <f>IF(M4=0,"-",IF((Q4/M4)&lt;=1,(Q4/M4),1))</f>
        <v>1</v>
      </c>
      <c r="V4" s="162">
        <f>IF(((N4+O4+P4+Q4)/(I4))&lt;=1,((N4+O4+P4+Q4)/(I4)),1)</f>
        <v>0.98949061231878566</v>
      </c>
      <c r="W4" s="2"/>
      <c r="X4" s="138"/>
      <c r="Y4" s="139"/>
    </row>
    <row r="5" spans="1:25" ht="51" customHeight="1" thickBot="1" x14ac:dyDescent="0.25">
      <c r="A5" s="138"/>
      <c r="B5" s="519" t="s">
        <v>69</v>
      </c>
      <c r="C5" s="519" t="s">
        <v>70</v>
      </c>
      <c r="D5" s="519" t="s">
        <v>802</v>
      </c>
      <c r="E5" s="299" t="s">
        <v>72</v>
      </c>
      <c r="F5" s="299"/>
      <c r="G5" s="339"/>
      <c r="H5" s="339"/>
      <c r="I5" s="519" t="s">
        <v>73</v>
      </c>
      <c r="J5" s="299" t="s">
        <v>74</v>
      </c>
      <c r="K5" s="299" t="s">
        <v>75</v>
      </c>
      <c r="L5" s="35" t="s">
        <v>76</v>
      </c>
      <c r="M5" s="26" t="s">
        <v>77</v>
      </c>
      <c r="N5" s="223" t="s">
        <v>78</v>
      </c>
      <c r="O5" s="25" t="s">
        <v>79</v>
      </c>
      <c r="P5" s="26" t="s">
        <v>80</v>
      </c>
      <c r="Q5" s="26" t="s">
        <v>1409</v>
      </c>
      <c r="R5" s="27" t="s">
        <v>15</v>
      </c>
      <c r="S5" s="27" t="s">
        <v>151</v>
      </c>
      <c r="T5" s="27" t="s">
        <v>152</v>
      </c>
      <c r="U5" s="27" t="s">
        <v>1408</v>
      </c>
      <c r="V5" s="28" t="s">
        <v>16</v>
      </c>
      <c r="W5" s="138"/>
      <c r="X5" s="138"/>
      <c r="Y5" s="138"/>
    </row>
    <row r="6" spans="1:25" ht="24.75" customHeight="1" thickBot="1" x14ac:dyDescent="0.25">
      <c r="A6" s="138"/>
      <c r="B6" s="519"/>
      <c r="C6" s="519"/>
      <c r="D6" s="519"/>
      <c r="E6" s="299">
        <f>COUNTA(E4:E4)</f>
        <v>1</v>
      </c>
      <c r="F6" s="299"/>
      <c r="G6" s="339"/>
      <c r="H6" s="339"/>
      <c r="I6" s="519"/>
      <c r="J6" s="299">
        <f t="shared" ref="J6:Q6" si="0">COUNTIF(J4:J4,"&gt;0")</f>
        <v>1</v>
      </c>
      <c r="K6" s="299">
        <f t="shared" si="0"/>
        <v>1</v>
      </c>
      <c r="L6" s="297">
        <f t="shared" si="0"/>
        <v>1</v>
      </c>
      <c r="M6" s="299">
        <f t="shared" si="0"/>
        <v>1</v>
      </c>
      <c r="N6" s="224">
        <f t="shared" si="0"/>
        <v>1</v>
      </c>
      <c r="O6" s="299">
        <f t="shared" si="0"/>
        <v>1</v>
      </c>
      <c r="P6" s="299">
        <f t="shared" si="0"/>
        <v>1</v>
      </c>
      <c r="Q6" s="299">
        <f t="shared" si="0"/>
        <v>1</v>
      </c>
      <c r="R6" s="140">
        <v>1</v>
      </c>
      <c r="S6" s="140">
        <f>AVERAGE(S4:S4)</f>
        <v>1</v>
      </c>
      <c r="T6" s="140">
        <v>1</v>
      </c>
      <c r="U6" s="140">
        <f>AVERAGE(U4:U4)</f>
        <v>1</v>
      </c>
      <c r="V6" s="140">
        <f>AVERAGE(V4:V4)</f>
        <v>0.98949061231878566</v>
      </c>
      <c r="W6" s="138"/>
      <c r="X6" s="138"/>
      <c r="Y6" s="138"/>
    </row>
    <row r="7" spans="1:25" ht="48" customHeight="1" thickBot="1" x14ac:dyDescent="0.25">
      <c r="A7" s="138"/>
      <c r="B7" s="520" t="s">
        <v>803</v>
      </c>
      <c r="C7" s="520"/>
      <c r="D7" s="520"/>
      <c r="E7" s="520" t="s">
        <v>804</v>
      </c>
      <c r="F7" s="520"/>
      <c r="G7" s="340"/>
      <c r="H7" s="340"/>
      <c r="I7" s="520"/>
      <c r="J7" s="520"/>
      <c r="K7" s="520"/>
      <c r="L7" s="95" t="s">
        <v>198</v>
      </c>
      <c r="M7" s="81" t="s">
        <v>199</v>
      </c>
      <c r="N7" s="81" t="s">
        <v>200</v>
      </c>
      <c r="O7" s="81"/>
      <c r="P7" s="81"/>
      <c r="Q7" s="81"/>
      <c r="R7" s="81" t="s">
        <v>201</v>
      </c>
      <c r="S7" s="82" t="s">
        <v>202</v>
      </c>
      <c r="T7" s="164"/>
      <c r="U7" s="164"/>
      <c r="V7" s="138"/>
      <c r="W7" s="138"/>
      <c r="X7" s="138"/>
      <c r="Y7" s="138"/>
    </row>
    <row r="8" spans="1:25" ht="52.5" customHeight="1" thickBot="1" x14ac:dyDescent="0.25">
      <c r="A8" s="138"/>
      <c r="B8" s="521" t="s">
        <v>805</v>
      </c>
      <c r="C8" s="521"/>
      <c r="D8" s="521"/>
      <c r="E8" s="521" t="s">
        <v>806</v>
      </c>
      <c r="F8" s="521"/>
      <c r="G8" s="341"/>
      <c r="H8" s="341"/>
      <c r="I8" s="522"/>
      <c r="J8" s="522"/>
      <c r="K8" s="522"/>
      <c r="L8" s="96"/>
      <c r="M8" s="83"/>
      <c r="N8" s="84"/>
      <c r="O8" s="85"/>
      <c r="P8" s="85"/>
      <c r="Q8" s="85"/>
      <c r="R8" s="86"/>
      <c r="S8" s="87"/>
      <c r="T8" s="163"/>
      <c r="U8" s="163"/>
      <c r="V8" s="138"/>
      <c r="W8" s="138"/>
      <c r="X8" s="138"/>
      <c r="Y8" s="138"/>
    </row>
    <row r="9" spans="1:25" ht="33" customHeight="1" x14ac:dyDescent="0.2">
      <c r="A9" s="138"/>
      <c r="B9" s="138"/>
      <c r="C9" s="138"/>
      <c r="D9" s="138"/>
      <c r="E9" s="138"/>
      <c r="F9" s="138"/>
      <c r="I9" s="138"/>
      <c r="J9" s="138"/>
      <c r="K9" s="138"/>
      <c r="L9" s="138"/>
      <c r="M9" s="145" t="s">
        <v>341</v>
      </c>
      <c r="N9" s="145" t="s">
        <v>206</v>
      </c>
      <c r="O9" s="145" t="s">
        <v>207</v>
      </c>
      <c r="P9" s="138"/>
      <c r="Q9" s="138"/>
      <c r="R9" s="138"/>
      <c r="S9" s="138"/>
      <c r="V9" s="138"/>
      <c r="W9" s="138"/>
      <c r="X9" s="138"/>
      <c r="Y9" s="138"/>
    </row>
    <row r="10" spans="1:25" ht="21.75" x14ac:dyDescent="0.2">
      <c r="A10" s="138"/>
      <c r="B10" s="138"/>
      <c r="C10" s="138"/>
      <c r="D10" s="138"/>
      <c r="E10" s="138"/>
      <c r="F10" s="138"/>
      <c r="I10" s="138"/>
      <c r="J10" s="138"/>
      <c r="K10" s="138"/>
      <c r="L10" s="138"/>
      <c r="M10" s="150" t="s">
        <v>807</v>
      </c>
      <c r="N10" s="151">
        <v>1040106754.49</v>
      </c>
      <c r="O10" s="151">
        <v>990497430.10000002</v>
      </c>
      <c r="P10" s="153">
        <v>966990000</v>
      </c>
      <c r="Q10" s="138"/>
      <c r="R10" s="138"/>
      <c r="S10" s="138"/>
      <c r="V10" s="138"/>
      <c r="W10" s="138"/>
      <c r="X10" s="138"/>
      <c r="Y10" s="138"/>
    </row>
    <row r="11" spans="1:25" x14ac:dyDescent="0.2">
      <c r="A11" s="138"/>
      <c r="B11" s="138"/>
      <c r="C11" s="138"/>
      <c r="D11" s="138"/>
      <c r="E11" s="138"/>
      <c r="F11" s="138"/>
      <c r="I11" s="138"/>
      <c r="J11" s="138"/>
      <c r="K11" s="138"/>
      <c r="L11" s="138"/>
      <c r="M11" s="138"/>
      <c r="N11" s="2"/>
      <c r="O11" s="138"/>
      <c r="P11" s="138"/>
      <c r="Q11" s="138"/>
      <c r="R11" s="138"/>
      <c r="S11" s="138"/>
      <c r="V11" s="138"/>
      <c r="W11" s="138"/>
      <c r="X11" s="138"/>
      <c r="Y11" s="138"/>
    </row>
    <row r="12" spans="1:25" x14ac:dyDescent="0.2">
      <c r="A12" s="138"/>
      <c r="B12" s="138"/>
      <c r="C12" s="138"/>
      <c r="D12" s="138"/>
      <c r="E12" s="138"/>
      <c r="F12" s="138"/>
      <c r="I12" s="138"/>
      <c r="J12" s="138"/>
      <c r="K12" s="138"/>
      <c r="L12" s="138"/>
      <c r="M12" s="138"/>
      <c r="N12" s="2"/>
      <c r="O12" s="138"/>
      <c r="P12" s="138"/>
      <c r="Q12" s="138"/>
      <c r="R12" s="138"/>
      <c r="S12" s="138"/>
      <c r="V12" s="138"/>
      <c r="W12" s="138"/>
      <c r="X12" s="138"/>
      <c r="Y12" s="138"/>
    </row>
    <row r="13" spans="1:25" x14ac:dyDescent="0.2">
      <c r="A13" s="138"/>
      <c r="B13" s="138"/>
      <c r="C13" s="138"/>
      <c r="D13" s="138"/>
      <c r="E13" s="138"/>
      <c r="F13" s="138"/>
      <c r="I13" s="138"/>
      <c r="J13" s="138"/>
      <c r="K13" s="138"/>
      <c r="L13" s="138"/>
      <c r="M13" s="138"/>
      <c r="N13" s="2"/>
      <c r="O13" s="138"/>
      <c r="P13" s="138"/>
      <c r="Q13" s="138"/>
      <c r="R13" s="138"/>
      <c r="S13" s="138"/>
      <c r="V13" s="138"/>
      <c r="W13" s="138"/>
      <c r="X13" s="138"/>
      <c r="Y13" s="138"/>
    </row>
    <row r="14" spans="1:25" x14ac:dyDescent="0.2">
      <c r="A14" s="138"/>
      <c r="B14" s="138"/>
      <c r="C14" s="138"/>
      <c r="D14" s="138"/>
      <c r="E14" s="138"/>
      <c r="F14" s="138"/>
      <c r="I14" s="138"/>
      <c r="J14" s="138"/>
      <c r="K14" s="138"/>
      <c r="L14" s="138"/>
      <c r="M14" s="138"/>
      <c r="N14" s="2"/>
      <c r="O14" s="138"/>
      <c r="P14" s="138"/>
      <c r="Q14" s="138"/>
      <c r="R14" s="138"/>
      <c r="S14" s="138"/>
      <c r="V14" s="138"/>
      <c r="W14" s="138"/>
      <c r="X14" s="138"/>
      <c r="Y14" s="138"/>
    </row>
    <row r="15" spans="1:25" x14ac:dyDescent="0.2">
      <c r="A15" s="138"/>
      <c r="B15" s="138"/>
      <c r="C15" s="138"/>
      <c r="D15" s="138"/>
      <c r="E15" s="138"/>
      <c r="F15" s="138"/>
      <c r="I15" s="138"/>
      <c r="J15" s="138"/>
      <c r="K15" s="138"/>
      <c r="L15" s="138"/>
      <c r="M15" s="138"/>
      <c r="N15" s="2"/>
      <c r="O15" s="138"/>
      <c r="P15" s="138"/>
      <c r="Q15" s="138"/>
      <c r="R15" s="138"/>
      <c r="S15" s="138"/>
      <c r="V15" s="138"/>
      <c r="W15" s="138"/>
      <c r="X15" s="138"/>
      <c r="Y15" s="138"/>
    </row>
    <row r="16" spans="1:25" x14ac:dyDescent="0.2">
      <c r="A16" s="138"/>
      <c r="B16" s="138"/>
      <c r="C16" s="138"/>
      <c r="D16" s="138"/>
      <c r="E16" s="138"/>
      <c r="F16" s="138"/>
      <c r="I16" s="138"/>
      <c r="J16" s="138"/>
      <c r="K16" s="138"/>
      <c r="L16" s="138"/>
      <c r="M16" s="138"/>
      <c r="N16" s="2"/>
      <c r="O16" s="138"/>
      <c r="P16" s="138"/>
      <c r="Q16" s="138"/>
      <c r="R16" s="138"/>
      <c r="S16" s="138"/>
      <c r="V16" s="138"/>
      <c r="W16" s="138"/>
      <c r="X16" s="138"/>
      <c r="Y16" s="138"/>
    </row>
    <row r="17" spans="14:14" x14ac:dyDescent="0.2">
      <c r="N17" s="2"/>
    </row>
    <row r="18" spans="14:14" x14ac:dyDescent="0.2">
      <c r="N18" s="2"/>
    </row>
    <row r="19" spans="14:14" x14ac:dyDescent="0.2">
      <c r="N19" s="2"/>
    </row>
    <row r="20" spans="14:14" x14ac:dyDescent="0.2">
      <c r="N20" s="2"/>
    </row>
    <row r="21" spans="14:14" x14ac:dyDescent="0.2">
      <c r="N21" s="2"/>
    </row>
    <row r="22" spans="14:14" x14ac:dyDescent="0.2">
      <c r="N22" s="2"/>
    </row>
    <row r="23" spans="14:14" x14ac:dyDescent="0.2">
      <c r="N23" s="2"/>
    </row>
    <row r="24" spans="14:14" x14ac:dyDescent="0.2">
      <c r="N24" s="2"/>
    </row>
    <row r="25" spans="14:14" x14ac:dyDescent="0.2">
      <c r="N25" s="2"/>
    </row>
    <row r="26" spans="14:14" x14ac:dyDescent="0.2">
      <c r="N26" s="2"/>
    </row>
    <row r="27" spans="14:14" x14ac:dyDescent="0.2">
      <c r="N27" s="2"/>
    </row>
    <row r="28" spans="14:14" x14ac:dyDescent="0.2">
      <c r="N28" s="2"/>
    </row>
    <row r="29" spans="14:14" x14ac:dyDescent="0.2">
      <c r="N29" s="2"/>
    </row>
    <row r="30" spans="14:14" x14ac:dyDescent="0.2">
      <c r="N30" s="2"/>
    </row>
    <row r="31" spans="14:14" x14ac:dyDescent="0.2">
      <c r="N31" s="2"/>
    </row>
    <row r="32" spans="14:14" x14ac:dyDescent="0.2">
      <c r="N32" s="2"/>
    </row>
    <row r="33" spans="14:14" x14ac:dyDescent="0.2">
      <c r="N33" s="2"/>
    </row>
    <row r="34" spans="14:14" x14ac:dyDescent="0.2">
      <c r="N34" s="2"/>
    </row>
    <row r="35" spans="14:14" x14ac:dyDescent="0.2">
      <c r="N35" s="2"/>
    </row>
    <row r="36" spans="14:14" x14ac:dyDescent="0.2">
      <c r="N36" s="2"/>
    </row>
    <row r="37" spans="14:14" x14ac:dyDescent="0.2">
      <c r="N37" s="2"/>
    </row>
    <row r="38" spans="14:14" x14ac:dyDescent="0.2">
      <c r="N38" s="2"/>
    </row>
    <row r="39" spans="14:14" x14ac:dyDescent="0.2">
      <c r="N39" s="2"/>
    </row>
    <row r="40" spans="14:14" x14ac:dyDescent="0.2">
      <c r="N40" s="2"/>
    </row>
    <row r="41" spans="14:14" x14ac:dyDescent="0.2">
      <c r="N41" s="2"/>
    </row>
    <row r="42" spans="14:14" x14ac:dyDescent="0.2">
      <c r="N42" s="2"/>
    </row>
    <row r="43" spans="14:14" x14ac:dyDescent="0.2">
      <c r="N43" s="2"/>
    </row>
    <row r="44" spans="14:14" x14ac:dyDescent="0.2">
      <c r="N44" s="2"/>
    </row>
    <row r="45" spans="14:14" x14ac:dyDescent="0.2">
      <c r="N45" s="2"/>
    </row>
    <row r="46" spans="14:14" x14ac:dyDescent="0.2">
      <c r="N46" s="2"/>
    </row>
    <row r="47" spans="14:14" x14ac:dyDescent="0.2">
      <c r="N47" s="2"/>
    </row>
    <row r="48" spans="14:14" x14ac:dyDescent="0.2">
      <c r="N48" s="2"/>
    </row>
    <row r="49" spans="14:14" x14ac:dyDescent="0.2">
      <c r="N49" s="2"/>
    </row>
    <row r="50" spans="14:14" x14ac:dyDescent="0.2">
      <c r="N50" s="2"/>
    </row>
    <row r="51" spans="14:14" x14ac:dyDescent="0.2">
      <c r="N51" s="2"/>
    </row>
    <row r="52" spans="14:14" x14ac:dyDescent="0.2">
      <c r="N52" s="2"/>
    </row>
    <row r="53" spans="14:14" x14ac:dyDescent="0.2">
      <c r="N53" s="2"/>
    </row>
    <row r="54" spans="14:14" x14ac:dyDescent="0.2">
      <c r="N54" s="2"/>
    </row>
    <row r="55" spans="14:14" x14ac:dyDescent="0.2">
      <c r="N55" s="2"/>
    </row>
    <row r="56" spans="14:14" x14ac:dyDescent="0.2">
      <c r="N56" s="2"/>
    </row>
    <row r="57" spans="14:14" x14ac:dyDescent="0.2">
      <c r="N57" s="2"/>
    </row>
    <row r="58" spans="14:14" x14ac:dyDescent="0.2">
      <c r="N58" s="2"/>
    </row>
    <row r="59" spans="14:14" x14ac:dyDescent="0.2">
      <c r="N59" s="2"/>
    </row>
    <row r="60" spans="14:14" x14ac:dyDescent="0.2">
      <c r="N60" s="2"/>
    </row>
    <row r="61" spans="14:14" x14ac:dyDescent="0.2">
      <c r="N61" s="2"/>
    </row>
    <row r="62" spans="14:14" x14ac:dyDescent="0.2">
      <c r="N62" s="2"/>
    </row>
    <row r="63" spans="14:14" x14ac:dyDescent="0.2">
      <c r="N63" s="2"/>
    </row>
    <row r="64" spans="14:14" x14ac:dyDescent="0.2">
      <c r="N64" s="2"/>
    </row>
    <row r="65" spans="14:14" x14ac:dyDescent="0.2">
      <c r="N65" s="2"/>
    </row>
    <row r="66" spans="14:14" x14ac:dyDescent="0.2">
      <c r="N66" s="2"/>
    </row>
    <row r="67" spans="14:14" x14ac:dyDescent="0.2">
      <c r="N67" s="2"/>
    </row>
    <row r="68" spans="14:14" x14ac:dyDescent="0.2">
      <c r="N68" s="2"/>
    </row>
    <row r="69" spans="14:14" x14ac:dyDescent="0.2">
      <c r="N69" s="2"/>
    </row>
    <row r="70" spans="14:14" x14ac:dyDescent="0.2">
      <c r="N70" s="2"/>
    </row>
    <row r="71" spans="14:14" x14ac:dyDescent="0.2">
      <c r="N71" s="2"/>
    </row>
    <row r="72" spans="14:14" x14ac:dyDescent="0.2">
      <c r="N72" s="2"/>
    </row>
    <row r="73" spans="14:14" x14ac:dyDescent="0.2">
      <c r="N73" s="2"/>
    </row>
    <row r="74" spans="14:14" x14ac:dyDescent="0.2">
      <c r="N74" s="2"/>
    </row>
    <row r="75" spans="14:14" x14ac:dyDescent="0.2">
      <c r="N75" s="2"/>
    </row>
    <row r="76" spans="14:14" x14ac:dyDescent="0.2">
      <c r="N76" s="2"/>
    </row>
    <row r="77" spans="14:14" x14ac:dyDescent="0.2">
      <c r="N77" s="2"/>
    </row>
    <row r="78" spans="14:14" x14ac:dyDescent="0.2">
      <c r="N78" s="2"/>
    </row>
    <row r="79" spans="14:14" x14ac:dyDescent="0.2">
      <c r="N79" s="2"/>
    </row>
    <row r="80" spans="14:14" x14ac:dyDescent="0.2">
      <c r="N80" s="2"/>
    </row>
    <row r="81" spans="14:14" x14ac:dyDescent="0.2">
      <c r="N81" s="2"/>
    </row>
    <row r="82" spans="14:14" x14ac:dyDescent="0.2">
      <c r="N82" s="2"/>
    </row>
    <row r="83" spans="14:14" x14ac:dyDescent="0.2">
      <c r="N83" s="2"/>
    </row>
    <row r="84" spans="14:14" x14ac:dyDescent="0.2">
      <c r="N84" s="2"/>
    </row>
    <row r="85" spans="14:14" x14ac:dyDescent="0.2">
      <c r="N85" s="2"/>
    </row>
    <row r="86" spans="14:14" x14ac:dyDescent="0.2">
      <c r="N86" s="2"/>
    </row>
    <row r="87" spans="14:14" x14ac:dyDescent="0.2">
      <c r="N87" s="2"/>
    </row>
    <row r="88" spans="14:14" x14ac:dyDescent="0.2">
      <c r="N88" s="2"/>
    </row>
    <row r="89" spans="14:14" x14ac:dyDescent="0.2">
      <c r="N89" s="2"/>
    </row>
    <row r="90" spans="14:14" x14ac:dyDescent="0.2">
      <c r="N90" s="2"/>
    </row>
    <row r="91" spans="14:14" x14ac:dyDescent="0.2">
      <c r="N91" s="2"/>
    </row>
    <row r="92" spans="14:14" x14ac:dyDescent="0.2">
      <c r="N92" s="2"/>
    </row>
    <row r="93" spans="14:14" x14ac:dyDescent="0.2">
      <c r="N93" s="2"/>
    </row>
    <row r="94" spans="14:14" x14ac:dyDescent="0.2">
      <c r="N94" s="2"/>
    </row>
    <row r="95" spans="14:14" x14ac:dyDescent="0.2">
      <c r="N95" s="2"/>
    </row>
    <row r="96" spans="14:14" x14ac:dyDescent="0.2">
      <c r="N96" s="2"/>
    </row>
    <row r="97" spans="14:14" x14ac:dyDescent="0.2">
      <c r="N97" s="2"/>
    </row>
    <row r="98" spans="14:14" x14ac:dyDescent="0.2">
      <c r="N98" s="2"/>
    </row>
    <row r="99" spans="14:14" x14ac:dyDescent="0.2">
      <c r="N99" s="2"/>
    </row>
    <row r="100" spans="14:14" x14ac:dyDescent="0.2">
      <c r="N100" s="2"/>
    </row>
    <row r="101" spans="14:14" x14ac:dyDescent="0.2">
      <c r="N101" s="2"/>
    </row>
    <row r="102" spans="14:14" x14ac:dyDescent="0.2">
      <c r="N102" s="2"/>
    </row>
    <row r="103" spans="14:14" x14ac:dyDescent="0.2">
      <c r="N103" s="2"/>
    </row>
    <row r="104" spans="14:14" x14ac:dyDescent="0.2">
      <c r="N104" s="2"/>
    </row>
    <row r="105" spans="14:14" x14ac:dyDescent="0.2">
      <c r="N105" s="2"/>
    </row>
    <row r="106" spans="14:14" x14ac:dyDescent="0.2">
      <c r="N106" s="2"/>
    </row>
    <row r="107" spans="14:14" x14ac:dyDescent="0.2">
      <c r="N107" s="2"/>
    </row>
    <row r="108" spans="14:14" x14ac:dyDescent="0.2">
      <c r="N108" s="2"/>
    </row>
    <row r="109" spans="14:14" x14ac:dyDescent="0.2">
      <c r="N109" s="2"/>
    </row>
    <row r="110" spans="14:14" x14ac:dyDescent="0.2">
      <c r="N110" s="2"/>
    </row>
    <row r="111" spans="14:14" x14ac:dyDescent="0.2">
      <c r="N111" s="2"/>
    </row>
    <row r="112" spans="14:14" x14ac:dyDescent="0.2">
      <c r="N112" s="2"/>
    </row>
    <row r="113" spans="14:14" x14ac:dyDescent="0.2">
      <c r="N113" s="2"/>
    </row>
    <row r="114" spans="14:14" x14ac:dyDescent="0.2">
      <c r="N114" s="2"/>
    </row>
    <row r="115" spans="14:14" x14ac:dyDescent="0.2">
      <c r="N115" s="2"/>
    </row>
    <row r="116" spans="14:14" x14ac:dyDescent="0.2">
      <c r="N116" s="2"/>
    </row>
    <row r="117" spans="14:14" x14ac:dyDescent="0.2">
      <c r="N117" s="2"/>
    </row>
    <row r="118" spans="14:14" x14ac:dyDescent="0.2">
      <c r="N118" s="2"/>
    </row>
    <row r="119" spans="14:14" x14ac:dyDescent="0.2">
      <c r="N119" s="2"/>
    </row>
    <row r="120" spans="14:14" x14ac:dyDescent="0.2">
      <c r="N120" s="2"/>
    </row>
    <row r="121" spans="14:14" x14ac:dyDescent="0.2">
      <c r="N121" s="2"/>
    </row>
    <row r="122" spans="14:14" x14ac:dyDescent="0.2">
      <c r="N122" s="2"/>
    </row>
    <row r="123" spans="14:14" x14ac:dyDescent="0.2">
      <c r="N123" s="2"/>
    </row>
    <row r="124" spans="14:14" x14ac:dyDescent="0.2">
      <c r="N124" s="2"/>
    </row>
    <row r="125" spans="14:14" x14ac:dyDescent="0.2">
      <c r="N125" s="2"/>
    </row>
    <row r="126" spans="14:14" x14ac:dyDescent="0.2">
      <c r="N126" s="2"/>
    </row>
    <row r="127" spans="14:14" x14ac:dyDescent="0.2">
      <c r="N127" s="2"/>
    </row>
    <row r="128" spans="14:14" x14ac:dyDescent="0.2">
      <c r="N128" s="2"/>
    </row>
    <row r="129" spans="14:14" x14ac:dyDescent="0.2">
      <c r="N129" s="2"/>
    </row>
    <row r="130" spans="14:14" x14ac:dyDescent="0.2">
      <c r="N130" s="2"/>
    </row>
    <row r="131" spans="14:14" x14ac:dyDescent="0.2">
      <c r="N131" s="2"/>
    </row>
    <row r="132" spans="14:14" x14ac:dyDescent="0.2">
      <c r="N132" s="2"/>
    </row>
    <row r="133" spans="14:14" x14ac:dyDescent="0.2">
      <c r="N133" s="2"/>
    </row>
    <row r="134" spans="14:14" x14ac:dyDescent="0.2">
      <c r="N134" s="2"/>
    </row>
    <row r="135" spans="14:14" x14ac:dyDescent="0.2">
      <c r="N135" s="2"/>
    </row>
    <row r="136" spans="14:14" x14ac:dyDescent="0.2">
      <c r="N136" s="2"/>
    </row>
    <row r="137" spans="14:14" x14ac:dyDescent="0.2">
      <c r="N137" s="2"/>
    </row>
    <row r="138" spans="14:14" x14ac:dyDescent="0.2">
      <c r="N138" s="2"/>
    </row>
    <row r="139" spans="14:14" x14ac:dyDescent="0.2">
      <c r="N139" s="2"/>
    </row>
    <row r="140" spans="14:14" x14ac:dyDescent="0.2">
      <c r="N140" s="2"/>
    </row>
    <row r="141" spans="14:14" x14ac:dyDescent="0.2">
      <c r="N141" s="2"/>
    </row>
    <row r="142" spans="14:14" x14ac:dyDescent="0.2">
      <c r="N142" s="2"/>
    </row>
    <row r="143" spans="14:14" x14ac:dyDescent="0.2">
      <c r="N143" s="2"/>
    </row>
    <row r="144" spans="14:14" x14ac:dyDescent="0.2">
      <c r="N144" s="2"/>
    </row>
    <row r="145" spans="14:14" x14ac:dyDescent="0.2">
      <c r="N145" s="2"/>
    </row>
    <row r="146" spans="14:14" x14ac:dyDescent="0.2">
      <c r="N146" s="2"/>
    </row>
    <row r="147" spans="14:14" x14ac:dyDescent="0.2">
      <c r="N147" s="2"/>
    </row>
    <row r="148" spans="14:14" x14ac:dyDescent="0.2">
      <c r="N148" s="2"/>
    </row>
    <row r="149" spans="14:14" x14ac:dyDescent="0.2">
      <c r="N149" s="2"/>
    </row>
    <row r="150" spans="14:14" x14ac:dyDescent="0.2">
      <c r="N150" s="2"/>
    </row>
    <row r="151" spans="14:14" x14ac:dyDescent="0.2">
      <c r="N151" s="2"/>
    </row>
    <row r="152" spans="14:14" x14ac:dyDescent="0.2">
      <c r="N152" s="2"/>
    </row>
    <row r="153" spans="14:14" x14ac:dyDescent="0.2">
      <c r="N153" s="2"/>
    </row>
    <row r="154" spans="14:14" x14ac:dyDescent="0.2">
      <c r="N154" s="2"/>
    </row>
    <row r="155" spans="14:14" x14ac:dyDescent="0.2">
      <c r="N155" s="2"/>
    </row>
    <row r="156" spans="14:14" x14ac:dyDescent="0.2">
      <c r="N156" s="2"/>
    </row>
    <row r="157" spans="14:14" x14ac:dyDescent="0.2">
      <c r="N157" s="2"/>
    </row>
    <row r="158" spans="14:14" x14ac:dyDescent="0.2">
      <c r="N158" s="2"/>
    </row>
    <row r="159" spans="14:14" x14ac:dyDescent="0.2">
      <c r="N159" s="2"/>
    </row>
    <row r="160" spans="14:14" x14ac:dyDescent="0.2">
      <c r="N160" s="2"/>
    </row>
    <row r="161" spans="14:14" x14ac:dyDescent="0.2">
      <c r="N161" s="2"/>
    </row>
    <row r="162" spans="14:14" x14ac:dyDescent="0.2">
      <c r="N162" s="2"/>
    </row>
    <row r="163" spans="14:14" x14ac:dyDescent="0.2">
      <c r="N163" s="2"/>
    </row>
    <row r="164" spans="14:14" x14ac:dyDescent="0.2">
      <c r="N164" s="2"/>
    </row>
    <row r="165" spans="14:14" x14ac:dyDescent="0.2">
      <c r="N165" s="2"/>
    </row>
    <row r="166" spans="14:14" x14ac:dyDescent="0.2">
      <c r="N166" s="2"/>
    </row>
    <row r="167" spans="14:14" x14ac:dyDescent="0.2">
      <c r="N167" s="2"/>
    </row>
    <row r="168" spans="14:14" x14ac:dyDescent="0.2">
      <c r="N168" s="2"/>
    </row>
    <row r="169" spans="14:14" x14ac:dyDescent="0.2">
      <c r="N169" s="2"/>
    </row>
    <row r="170" spans="14:14" x14ac:dyDescent="0.2">
      <c r="N170" s="2"/>
    </row>
    <row r="171" spans="14:14" x14ac:dyDescent="0.2">
      <c r="N171" s="2"/>
    </row>
    <row r="172" spans="14:14" x14ac:dyDescent="0.2">
      <c r="N172" s="2"/>
    </row>
    <row r="173" spans="14:14" x14ac:dyDescent="0.2">
      <c r="N173" s="2"/>
    </row>
    <row r="174" spans="14:14" x14ac:dyDescent="0.2">
      <c r="N174" s="2"/>
    </row>
    <row r="175" spans="14:14" x14ac:dyDescent="0.2">
      <c r="N175" s="2"/>
    </row>
    <row r="176" spans="14:14" x14ac:dyDescent="0.2">
      <c r="N176" s="2"/>
    </row>
    <row r="177" spans="14:14" x14ac:dyDescent="0.2">
      <c r="N177" s="2"/>
    </row>
    <row r="178" spans="14:14" x14ac:dyDescent="0.2">
      <c r="N178" s="2"/>
    </row>
    <row r="179" spans="14:14" x14ac:dyDescent="0.2">
      <c r="N179" s="2"/>
    </row>
    <row r="180" spans="14:14" x14ac:dyDescent="0.2">
      <c r="N180" s="2"/>
    </row>
    <row r="181" spans="14:14" x14ac:dyDescent="0.2">
      <c r="N181" s="2"/>
    </row>
    <row r="182" spans="14:14" x14ac:dyDescent="0.2">
      <c r="N182" s="2"/>
    </row>
    <row r="183" spans="14:14" x14ac:dyDescent="0.2">
      <c r="N183" s="2"/>
    </row>
    <row r="184" spans="14:14" x14ac:dyDescent="0.2">
      <c r="N184" s="2"/>
    </row>
    <row r="185" spans="14:14" x14ac:dyDescent="0.2">
      <c r="N185" s="2"/>
    </row>
    <row r="186" spans="14:14" x14ac:dyDescent="0.2">
      <c r="N186" s="2"/>
    </row>
    <row r="187" spans="14:14" x14ac:dyDescent="0.2">
      <c r="N187" s="2"/>
    </row>
    <row r="188" spans="14:14" x14ac:dyDescent="0.2">
      <c r="N188" s="2"/>
    </row>
    <row r="189" spans="14:14" x14ac:dyDescent="0.2">
      <c r="N189" s="2"/>
    </row>
    <row r="190" spans="14:14" x14ac:dyDescent="0.2">
      <c r="N190" s="2"/>
    </row>
    <row r="191" spans="14:14" x14ac:dyDescent="0.2">
      <c r="N191" s="2"/>
    </row>
    <row r="192" spans="14:14" x14ac:dyDescent="0.2">
      <c r="N192" s="2"/>
    </row>
    <row r="193" spans="14:14" x14ac:dyDescent="0.2">
      <c r="N193" s="2"/>
    </row>
    <row r="194" spans="14:14" x14ac:dyDescent="0.2">
      <c r="N194" s="2"/>
    </row>
    <row r="195" spans="14:14" x14ac:dyDescent="0.2">
      <c r="N195" s="2"/>
    </row>
    <row r="196" spans="14:14" x14ac:dyDescent="0.2">
      <c r="N196" s="2"/>
    </row>
    <row r="197" spans="14:14" x14ac:dyDescent="0.2">
      <c r="N197" s="2"/>
    </row>
    <row r="198" spans="14:14" x14ac:dyDescent="0.2">
      <c r="N198" s="2"/>
    </row>
    <row r="199" spans="14:14" x14ac:dyDescent="0.2">
      <c r="N199" s="2"/>
    </row>
    <row r="200" spans="14:14" x14ac:dyDescent="0.2">
      <c r="N200" s="2"/>
    </row>
    <row r="201" spans="14:14" x14ac:dyDescent="0.2">
      <c r="N201" s="2"/>
    </row>
    <row r="202" spans="14:14" x14ac:dyDescent="0.2">
      <c r="N202" s="2"/>
    </row>
    <row r="203" spans="14:14" x14ac:dyDescent="0.2">
      <c r="N203" s="2"/>
    </row>
    <row r="204" spans="14:14" x14ac:dyDescent="0.2">
      <c r="N204" s="2"/>
    </row>
    <row r="205" spans="14:14" x14ac:dyDescent="0.2">
      <c r="N205" s="2"/>
    </row>
    <row r="206" spans="14:14" x14ac:dyDescent="0.2">
      <c r="N206" s="2"/>
    </row>
    <row r="207" spans="14:14" x14ac:dyDescent="0.2">
      <c r="N207" s="2"/>
    </row>
    <row r="208" spans="14:14" x14ac:dyDescent="0.2">
      <c r="N208" s="2"/>
    </row>
    <row r="209" spans="14:14" x14ac:dyDescent="0.2">
      <c r="N209" s="2"/>
    </row>
    <row r="210" spans="14:14" x14ac:dyDescent="0.2">
      <c r="N210" s="2"/>
    </row>
    <row r="211" spans="14:14" x14ac:dyDescent="0.2">
      <c r="N211" s="2"/>
    </row>
    <row r="212" spans="14:14" x14ac:dyDescent="0.2">
      <c r="N212" s="2"/>
    </row>
    <row r="213" spans="14:14" x14ac:dyDescent="0.2">
      <c r="N213" s="2"/>
    </row>
    <row r="214" spans="14:14" x14ac:dyDescent="0.2">
      <c r="N214" s="2"/>
    </row>
    <row r="215" spans="14:14" x14ac:dyDescent="0.2">
      <c r="N215" s="2"/>
    </row>
    <row r="216" spans="14:14" x14ac:dyDescent="0.2">
      <c r="N216" s="2"/>
    </row>
    <row r="217" spans="14:14" x14ac:dyDescent="0.2">
      <c r="N217" s="2"/>
    </row>
    <row r="218" spans="14:14" x14ac:dyDescent="0.2">
      <c r="N218" s="2"/>
    </row>
    <row r="219" spans="14:14" x14ac:dyDescent="0.2">
      <c r="N219" s="2"/>
    </row>
    <row r="220" spans="14:14" x14ac:dyDescent="0.2">
      <c r="N220" s="2"/>
    </row>
    <row r="221" spans="14:14" x14ac:dyDescent="0.2">
      <c r="N221" s="2"/>
    </row>
    <row r="222" spans="14:14" x14ac:dyDescent="0.2">
      <c r="N222" s="2"/>
    </row>
    <row r="223" spans="14:14" x14ac:dyDescent="0.2">
      <c r="N223" s="2"/>
    </row>
    <row r="224" spans="14:14" x14ac:dyDescent="0.2">
      <c r="N224" s="2"/>
    </row>
    <row r="225" spans="14:14" x14ac:dyDescent="0.2">
      <c r="N225" s="2"/>
    </row>
    <row r="226" spans="14:14" x14ac:dyDescent="0.2">
      <c r="N226" s="2"/>
    </row>
    <row r="227" spans="14:14" x14ac:dyDescent="0.2">
      <c r="N227" s="2"/>
    </row>
    <row r="228" spans="14:14" x14ac:dyDescent="0.2">
      <c r="N228" s="2"/>
    </row>
    <row r="229" spans="14:14" x14ac:dyDescent="0.2">
      <c r="N229" s="2"/>
    </row>
    <row r="230" spans="14:14" x14ac:dyDescent="0.2">
      <c r="N230" s="2"/>
    </row>
    <row r="231" spans="14:14" x14ac:dyDescent="0.2">
      <c r="N231" s="2"/>
    </row>
    <row r="232" spans="14:14" x14ac:dyDescent="0.2">
      <c r="N232" s="2"/>
    </row>
    <row r="233" spans="14:14" x14ac:dyDescent="0.2">
      <c r="N233" s="2"/>
    </row>
    <row r="234" spans="14:14" x14ac:dyDescent="0.2">
      <c r="N234" s="2"/>
    </row>
    <row r="235" spans="14:14" x14ac:dyDescent="0.2">
      <c r="N235" s="2"/>
    </row>
    <row r="236" spans="14:14" x14ac:dyDescent="0.2">
      <c r="N236" s="2"/>
    </row>
    <row r="237" spans="14:14" x14ac:dyDescent="0.2">
      <c r="N237" s="2"/>
    </row>
    <row r="238" spans="14:14" x14ac:dyDescent="0.2">
      <c r="N238" s="2"/>
    </row>
    <row r="239" spans="14:14" x14ac:dyDescent="0.2">
      <c r="N239" s="2"/>
    </row>
    <row r="240" spans="14:14" x14ac:dyDescent="0.2">
      <c r="N240" s="2"/>
    </row>
    <row r="241" spans="14:14" x14ac:dyDescent="0.2">
      <c r="N241" s="2"/>
    </row>
    <row r="242" spans="14:14" x14ac:dyDescent="0.2">
      <c r="N242" s="2"/>
    </row>
    <row r="243" spans="14:14" x14ac:dyDescent="0.2">
      <c r="N243" s="2"/>
    </row>
    <row r="244" spans="14:14" x14ac:dyDescent="0.2">
      <c r="N244" s="2"/>
    </row>
    <row r="245" spans="14:14" x14ac:dyDescent="0.2">
      <c r="N245" s="2"/>
    </row>
    <row r="246" spans="14:14" x14ac:dyDescent="0.2">
      <c r="N246" s="2"/>
    </row>
    <row r="247" spans="14:14" x14ac:dyDescent="0.2">
      <c r="N247" s="2"/>
    </row>
    <row r="248" spans="14:14" x14ac:dyDescent="0.2">
      <c r="N248" s="2"/>
    </row>
    <row r="249" spans="14:14" x14ac:dyDescent="0.2">
      <c r="N249" s="2"/>
    </row>
    <row r="250" spans="14:14" x14ac:dyDescent="0.2">
      <c r="N250" s="2"/>
    </row>
    <row r="251" spans="14:14" x14ac:dyDescent="0.2">
      <c r="N251" s="2"/>
    </row>
    <row r="252" spans="14:14" x14ac:dyDescent="0.2">
      <c r="N252" s="2"/>
    </row>
    <row r="253" spans="14:14" x14ac:dyDescent="0.2">
      <c r="N253" s="2"/>
    </row>
    <row r="254" spans="14:14" x14ac:dyDescent="0.2">
      <c r="N254" s="2"/>
    </row>
    <row r="255" spans="14:14" x14ac:dyDescent="0.2">
      <c r="N255" s="2"/>
    </row>
    <row r="256" spans="14:14" x14ac:dyDescent="0.2">
      <c r="N256" s="2"/>
    </row>
    <row r="257" spans="14:14" x14ac:dyDescent="0.2">
      <c r="N257" s="2"/>
    </row>
    <row r="258" spans="14:14" x14ac:dyDescent="0.2">
      <c r="N258" s="2"/>
    </row>
    <row r="259" spans="14:14" x14ac:dyDescent="0.2">
      <c r="N259" s="2"/>
    </row>
    <row r="260" spans="14:14" x14ac:dyDescent="0.2">
      <c r="N260" s="2"/>
    </row>
    <row r="261" spans="14:14" x14ac:dyDescent="0.2">
      <c r="N261" s="2"/>
    </row>
    <row r="262" spans="14:14" x14ac:dyDescent="0.2">
      <c r="N262" s="2"/>
    </row>
    <row r="263" spans="14:14" x14ac:dyDescent="0.2">
      <c r="N263" s="2"/>
    </row>
    <row r="264" spans="14:14" x14ac:dyDescent="0.2">
      <c r="N264" s="2"/>
    </row>
    <row r="265" spans="14:14" x14ac:dyDescent="0.2">
      <c r="N265" s="2"/>
    </row>
    <row r="266" spans="14:14" x14ac:dyDescent="0.2">
      <c r="N266" s="2"/>
    </row>
    <row r="267" spans="14:14" x14ac:dyDescent="0.2">
      <c r="N267" s="2"/>
    </row>
    <row r="268" spans="14:14" x14ac:dyDescent="0.2">
      <c r="N268" s="2"/>
    </row>
    <row r="269" spans="14:14" x14ac:dyDescent="0.2">
      <c r="N269" s="2"/>
    </row>
    <row r="270" spans="14:14" x14ac:dyDescent="0.2">
      <c r="N270" s="2"/>
    </row>
    <row r="271" spans="14:14" x14ac:dyDescent="0.2">
      <c r="N271" s="2"/>
    </row>
    <row r="272" spans="14:14" x14ac:dyDescent="0.2">
      <c r="N272" s="2"/>
    </row>
    <row r="273" spans="14:14" x14ac:dyDescent="0.2">
      <c r="N273" s="2"/>
    </row>
    <row r="274" spans="14:14" x14ac:dyDescent="0.2">
      <c r="N274" s="2"/>
    </row>
    <row r="275" spans="14:14" x14ac:dyDescent="0.2">
      <c r="N275" s="2"/>
    </row>
    <row r="276" spans="14:14" x14ac:dyDescent="0.2">
      <c r="N276" s="2"/>
    </row>
    <row r="277" spans="14:14" x14ac:dyDescent="0.2">
      <c r="N277" s="2"/>
    </row>
    <row r="278" spans="14:14" x14ac:dyDescent="0.2">
      <c r="N278" s="2"/>
    </row>
    <row r="279" spans="14:14" x14ac:dyDescent="0.2">
      <c r="N279" s="2"/>
    </row>
    <row r="280" spans="14:14" x14ac:dyDescent="0.2">
      <c r="N280" s="2"/>
    </row>
    <row r="281" spans="14:14" x14ac:dyDescent="0.2">
      <c r="N281" s="2"/>
    </row>
    <row r="282" spans="14:14" x14ac:dyDescent="0.2">
      <c r="N282" s="2"/>
    </row>
    <row r="283" spans="14:14" x14ac:dyDescent="0.2">
      <c r="N283" s="2"/>
    </row>
    <row r="284" spans="14:14" x14ac:dyDescent="0.2">
      <c r="N284" s="2"/>
    </row>
    <row r="285" spans="14:14" x14ac:dyDescent="0.2">
      <c r="N285" s="2"/>
    </row>
    <row r="286" spans="14:14" x14ac:dyDescent="0.2">
      <c r="N286" s="2"/>
    </row>
    <row r="287" spans="14:14" x14ac:dyDescent="0.2">
      <c r="N287" s="2"/>
    </row>
    <row r="288" spans="14:14" x14ac:dyDescent="0.2">
      <c r="N288" s="2"/>
    </row>
    <row r="289" spans="14:14" x14ac:dyDescent="0.2">
      <c r="N289" s="2"/>
    </row>
    <row r="290" spans="14:14" x14ac:dyDescent="0.2">
      <c r="N290" s="2"/>
    </row>
    <row r="291" spans="14:14" x14ac:dyDescent="0.2">
      <c r="N291" s="2"/>
    </row>
    <row r="292" spans="14:14" x14ac:dyDescent="0.2">
      <c r="N292" s="2"/>
    </row>
    <row r="293" spans="14:14" x14ac:dyDescent="0.2">
      <c r="N293" s="2"/>
    </row>
    <row r="294" spans="14:14" x14ac:dyDescent="0.2">
      <c r="N294" s="2"/>
    </row>
    <row r="295" spans="14:14" x14ac:dyDescent="0.2">
      <c r="N295" s="2"/>
    </row>
    <row r="296" spans="14:14" x14ac:dyDescent="0.2">
      <c r="N296" s="2"/>
    </row>
    <row r="297" spans="14:14" x14ac:dyDescent="0.2">
      <c r="N297" s="2"/>
    </row>
    <row r="298" spans="14:14" x14ac:dyDescent="0.2">
      <c r="N298" s="2"/>
    </row>
    <row r="299" spans="14:14" x14ac:dyDescent="0.2">
      <c r="N299" s="2"/>
    </row>
    <row r="300" spans="14:14" x14ac:dyDescent="0.2">
      <c r="N300" s="2"/>
    </row>
    <row r="301" spans="14:14" x14ac:dyDescent="0.2">
      <c r="N301" s="2"/>
    </row>
    <row r="302" spans="14:14" x14ac:dyDescent="0.2">
      <c r="N302" s="2"/>
    </row>
    <row r="303" spans="14:14" x14ac:dyDescent="0.2">
      <c r="N303" s="2"/>
    </row>
    <row r="304" spans="14:14" x14ac:dyDescent="0.2">
      <c r="N304" s="2"/>
    </row>
    <row r="305" spans="14:14" x14ac:dyDescent="0.2">
      <c r="N305" s="2"/>
    </row>
    <row r="306" spans="14:14" x14ac:dyDescent="0.2">
      <c r="N306" s="2"/>
    </row>
    <row r="307" spans="14:14" x14ac:dyDescent="0.2">
      <c r="N307" s="2"/>
    </row>
    <row r="308" spans="14:14" x14ac:dyDescent="0.2">
      <c r="N308" s="2"/>
    </row>
    <row r="309" spans="14:14" x14ac:dyDescent="0.2">
      <c r="N309" s="2"/>
    </row>
    <row r="310" spans="14:14" x14ac:dyDescent="0.2">
      <c r="N310" s="2"/>
    </row>
    <row r="311" spans="14:14" x14ac:dyDescent="0.2">
      <c r="N311" s="2"/>
    </row>
    <row r="312" spans="14:14" x14ac:dyDescent="0.2">
      <c r="N312" s="2"/>
    </row>
    <row r="313" spans="14:14" x14ac:dyDescent="0.2">
      <c r="N313" s="2"/>
    </row>
    <row r="314" spans="14:14" x14ac:dyDescent="0.2">
      <c r="N314" s="2"/>
    </row>
    <row r="315" spans="14:14" x14ac:dyDescent="0.2">
      <c r="N315" s="2"/>
    </row>
    <row r="316" spans="14:14" x14ac:dyDescent="0.2">
      <c r="N316" s="2"/>
    </row>
    <row r="317" spans="14:14" x14ac:dyDescent="0.2">
      <c r="N317" s="2"/>
    </row>
    <row r="318" spans="14:14" x14ac:dyDescent="0.2">
      <c r="N318" s="2"/>
    </row>
    <row r="319" spans="14:14" x14ac:dyDescent="0.2">
      <c r="N319" s="2"/>
    </row>
    <row r="320" spans="14:14" x14ac:dyDescent="0.2">
      <c r="N320" s="2"/>
    </row>
    <row r="321" spans="14:14" x14ac:dyDescent="0.2">
      <c r="N321" s="2"/>
    </row>
    <row r="322" spans="14:14" x14ac:dyDescent="0.2">
      <c r="N322" s="2"/>
    </row>
    <row r="323" spans="14:14" x14ac:dyDescent="0.2">
      <c r="N323" s="2"/>
    </row>
    <row r="324" spans="14:14" x14ac:dyDescent="0.2">
      <c r="N324" s="2"/>
    </row>
    <row r="325" spans="14:14" x14ac:dyDescent="0.2">
      <c r="N325" s="2"/>
    </row>
    <row r="326" spans="14:14" x14ac:dyDescent="0.2">
      <c r="N326" s="2"/>
    </row>
    <row r="327" spans="14:14" x14ac:dyDescent="0.2">
      <c r="N327" s="2"/>
    </row>
    <row r="328" spans="14:14" x14ac:dyDescent="0.2">
      <c r="N328" s="2"/>
    </row>
    <row r="329" spans="14:14" x14ac:dyDescent="0.2">
      <c r="N329" s="2"/>
    </row>
    <row r="330" spans="14:14" x14ac:dyDescent="0.2">
      <c r="N330" s="2"/>
    </row>
    <row r="331" spans="14:14" x14ac:dyDescent="0.2">
      <c r="N331" s="2"/>
    </row>
    <row r="332" spans="14:14" x14ac:dyDescent="0.2">
      <c r="N332" s="2"/>
    </row>
    <row r="333" spans="14:14" x14ac:dyDescent="0.2">
      <c r="N333" s="2"/>
    </row>
    <row r="334" spans="14:14" x14ac:dyDescent="0.2">
      <c r="N334" s="2"/>
    </row>
    <row r="335" spans="14:14" x14ac:dyDescent="0.2">
      <c r="N335" s="2"/>
    </row>
    <row r="336" spans="14:14" x14ac:dyDescent="0.2">
      <c r="N336" s="2"/>
    </row>
    <row r="337" spans="14:14" x14ac:dyDescent="0.2">
      <c r="N337" s="2"/>
    </row>
    <row r="338" spans="14:14" x14ac:dyDescent="0.2">
      <c r="N338" s="2"/>
    </row>
    <row r="339" spans="14:14" x14ac:dyDescent="0.2">
      <c r="N339" s="2"/>
    </row>
    <row r="340" spans="14:14" x14ac:dyDescent="0.2">
      <c r="N340" s="2"/>
    </row>
    <row r="341" spans="14:14" x14ac:dyDescent="0.2">
      <c r="N341" s="2"/>
    </row>
    <row r="342" spans="14:14" x14ac:dyDescent="0.2">
      <c r="N342" s="2"/>
    </row>
    <row r="343" spans="14:14" x14ac:dyDescent="0.2">
      <c r="N343" s="2"/>
    </row>
    <row r="344" spans="14:14" x14ac:dyDescent="0.2">
      <c r="N344" s="2"/>
    </row>
    <row r="345" spans="14:14" x14ac:dyDescent="0.2">
      <c r="N345" s="2"/>
    </row>
    <row r="346" spans="14:14" x14ac:dyDescent="0.2">
      <c r="N346" s="2"/>
    </row>
    <row r="347" spans="14:14" x14ac:dyDescent="0.2">
      <c r="N347" s="2"/>
    </row>
    <row r="348" spans="14:14" x14ac:dyDescent="0.2">
      <c r="N348" s="2"/>
    </row>
    <row r="349" spans="14:14" x14ac:dyDescent="0.2">
      <c r="N349" s="2"/>
    </row>
    <row r="350" spans="14:14" x14ac:dyDescent="0.2">
      <c r="N350" s="2"/>
    </row>
    <row r="351" spans="14:14" x14ac:dyDescent="0.2">
      <c r="N351" s="2"/>
    </row>
    <row r="352" spans="14:14" x14ac:dyDescent="0.2">
      <c r="N352" s="2"/>
    </row>
    <row r="353" spans="14:14" x14ac:dyDescent="0.2">
      <c r="N353" s="2"/>
    </row>
    <row r="354" spans="14:14" x14ac:dyDescent="0.2">
      <c r="N354" s="2"/>
    </row>
    <row r="355" spans="14:14" x14ac:dyDescent="0.2">
      <c r="N355" s="2"/>
    </row>
    <row r="356" spans="14:14" x14ac:dyDescent="0.2">
      <c r="N356" s="2"/>
    </row>
    <row r="357" spans="14:14" x14ac:dyDescent="0.2">
      <c r="N357" s="2"/>
    </row>
    <row r="358" spans="14:14" x14ac:dyDescent="0.2">
      <c r="N358" s="2"/>
    </row>
    <row r="359" spans="14:14" x14ac:dyDescent="0.2">
      <c r="N359" s="2"/>
    </row>
    <row r="360" spans="14:14" x14ac:dyDescent="0.2">
      <c r="N360" s="2"/>
    </row>
    <row r="361" spans="14:14" x14ac:dyDescent="0.2">
      <c r="N361" s="2"/>
    </row>
    <row r="362" spans="14:14" x14ac:dyDescent="0.2">
      <c r="N362" s="2"/>
    </row>
    <row r="363" spans="14:14" x14ac:dyDescent="0.2">
      <c r="N363" s="2"/>
    </row>
    <row r="364" spans="14:14" x14ac:dyDescent="0.2">
      <c r="N364" s="2"/>
    </row>
    <row r="365" spans="14:14" x14ac:dyDescent="0.2">
      <c r="N365" s="2"/>
    </row>
    <row r="366" spans="14:14" x14ac:dyDescent="0.2">
      <c r="N366" s="2"/>
    </row>
    <row r="367" spans="14:14" x14ac:dyDescent="0.2">
      <c r="N367" s="2"/>
    </row>
    <row r="368" spans="14:14" x14ac:dyDescent="0.2">
      <c r="N368" s="2"/>
    </row>
    <row r="369" spans="14:14" x14ac:dyDescent="0.2">
      <c r="N369" s="2"/>
    </row>
    <row r="370" spans="14:14" x14ac:dyDescent="0.2">
      <c r="N370" s="2"/>
    </row>
    <row r="371" spans="14:14" x14ac:dyDescent="0.2">
      <c r="N371" s="2"/>
    </row>
    <row r="372" spans="14:14" x14ac:dyDescent="0.2">
      <c r="N372" s="2"/>
    </row>
    <row r="373" spans="14:14" x14ac:dyDescent="0.2">
      <c r="N373" s="2"/>
    </row>
    <row r="374" spans="14:14" x14ac:dyDescent="0.2">
      <c r="N374" s="2"/>
    </row>
    <row r="375" spans="14:14" x14ac:dyDescent="0.2">
      <c r="N375" s="2"/>
    </row>
    <row r="376" spans="14:14" x14ac:dyDescent="0.2">
      <c r="N376" s="2"/>
    </row>
    <row r="377" spans="14:14" x14ac:dyDescent="0.2">
      <c r="N377" s="2"/>
    </row>
    <row r="378" spans="14:14" x14ac:dyDescent="0.2">
      <c r="N378" s="2"/>
    </row>
    <row r="379" spans="14:14" x14ac:dyDescent="0.2">
      <c r="N379" s="2"/>
    </row>
    <row r="380" spans="14:14" x14ac:dyDescent="0.2">
      <c r="N380" s="2"/>
    </row>
    <row r="381" spans="14:14" x14ac:dyDescent="0.2">
      <c r="N381" s="2"/>
    </row>
    <row r="382" spans="14:14" x14ac:dyDescent="0.2">
      <c r="N382" s="2"/>
    </row>
    <row r="383" spans="14:14" x14ac:dyDescent="0.2">
      <c r="N383" s="2"/>
    </row>
    <row r="384" spans="14:14" x14ac:dyDescent="0.2">
      <c r="N384" s="2"/>
    </row>
    <row r="385" spans="14:14" x14ac:dyDescent="0.2">
      <c r="N385" s="2"/>
    </row>
    <row r="386" spans="14:14" x14ac:dyDescent="0.2">
      <c r="N386" s="2"/>
    </row>
    <row r="387" spans="14:14" x14ac:dyDescent="0.2">
      <c r="N387" s="2"/>
    </row>
    <row r="388" spans="14:14" x14ac:dyDescent="0.2">
      <c r="N388" s="2"/>
    </row>
    <row r="389" spans="14:14" x14ac:dyDescent="0.2">
      <c r="N389" s="2"/>
    </row>
    <row r="390" spans="14:14" x14ac:dyDescent="0.2">
      <c r="N390" s="2"/>
    </row>
    <row r="391" spans="14:14" x14ac:dyDescent="0.2">
      <c r="N391" s="2"/>
    </row>
    <row r="392" spans="14:14" x14ac:dyDescent="0.2">
      <c r="N392" s="2"/>
    </row>
    <row r="393" spans="14:14" x14ac:dyDescent="0.2">
      <c r="N393" s="2"/>
    </row>
    <row r="394" spans="14:14" x14ac:dyDescent="0.2">
      <c r="N394" s="2"/>
    </row>
    <row r="395" spans="14:14" x14ac:dyDescent="0.2">
      <c r="N395" s="2"/>
    </row>
    <row r="396" spans="14:14" x14ac:dyDescent="0.2">
      <c r="N396" s="2"/>
    </row>
    <row r="397" spans="14:14" x14ac:dyDescent="0.2">
      <c r="N397" s="2"/>
    </row>
    <row r="398" spans="14:14" x14ac:dyDescent="0.2">
      <c r="N398" s="2"/>
    </row>
    <row r="399" spans="14:14" x14ac:dyDescent="0.2">
      <c r="N399" s="2"/>
    </row>
    <row r="400" spans="14:14" x14ac:dyDescent="0.2">
      <c r="N400" s="2"/>
    </row>
    <row r="401" spans="14:14" x14ac:dyDescent="0.2">
      <c r="N401" s="2"/>
    </row>
    <row r="402" spans="14:14" x14ac:dyDescent="0.2">
      <c r="N402" s="2"/>
    </row>
    <row r="403" spans="14:14" x14ac:dyDescent="0.2">
      <c r="N403" s="2"/>
    </row>
    <row r="404" spans="14:14" x14ac:dyDescent="0.2">
      <c r="N404" s="2"/>
    </row>
    <row r="405" spans="14:14" x14ac:dyDescent="0.2">
      <c r="N405" s="2"/>
    </row>
    <row r="406" spans="14:14" x14ac:dyDescent="0.2">
      <c r="N406" s="2"/>
    </row>
    <row r="407" spans="14:14" x14ac:dyDescent="0.2">
      <c r="N407" s="2"/>
    </row>
  </sheetData>
  <sheetProtection formatCells="0" formatColumns="0" formatRows="0"/>
  <autoFilter ref="A3:Y10"/>
  <mergeCells count="11">
    <mergeCell ref="B7:D7"/>
    <mergeCell ref="E7:F7"/>
    <mergeCell ref="I7:K7"/>
    <mergeCell ref="B8:D8"/>
    <mergeCell ref="E8:F8"/>
    <mergeCell ref="I8:K8"/>
    <mergeCell ref="B1:S1"/>
    <mergeCell ref="B5:B6"/>
    <mergeCell ref="C5:C6"/>
    <mergeCell ref="D5:D6"/>
    <mergeCell ref="I5:I6"/>
  </mergeCells>
  <conditionalFormatting sqref="R4:S4 V4">
    <cfRule type="cellIs" dxfId="139" priority="12" operator="equal">
      <formula>"-"</formula>
    </cfRule>
    <cfRule type="cellIs" dxfId="138" priority="13" operator="lessThan">
      <formula>0.5</formula>
    </cfRule>
    <cfRule type="cellIs" dxfId="137" priority="14" operator="between">
      <formula>0.5</formula>
      <formula>0.75</formula>
    </cfRule>
    <cfRule type="cellIs" dxfId="136" priority="15" operator="between">
      <formula>0.75</formula>
      <formula>1</formula>
    </cfRule>
  </conditionalFormatting>
  <conditionalFormatting sqref="R4:S4 V4">
    <cfRule type="cellIs" dxfId="135" priority="11" operator="equal">
      <formula>0</formula>
    </cfRule>
  </conditionalFormatting>
  <conditionalFormatting sqref="T4">
    <cfRule type="cellIs" dxfId="134" priority="7" operator="equal">
      <formula>"-"</formula>
    </cfRule>
    <cfRule type="cellIs" dxfId="133" priority="8" operator="lessThan">
      <formula>0.5</formula>
    </cfRule>
    <cfRule type="cellIs" dxfId="132" priority="9" operator="between">
      <formula>0.5</formula>
      <formula>0.75</formula>
    </cfRule>
    <cfRule type="cellIs" dxfId="131" priority="10" operator="between">
      <formula>0.75</formula>
      <formula>1</formula>
    </cfRule>
  </conditionalFormatting>
  <conditionalFormatting sqref="T4">
    <cfRule type="cellIs" dxfId="130" priority="6" operator="equal">
      <formula>0</formula>
    </cfRule>
  </conditionalFormatting>
  <conditionalFormatting sqref="U4">
    <cfRule type="cellIs" dxfId="129" priority="2" operator="equal">
      <formula>"-"</formula>
    </cfRule>
    <cfRule type="cellIs" dxfId="128" priority="3" operator="lessThan">
      <formula>0.5</formula>
    </cfRule>
    <cfRule type="cellIs" dxfId="127" priority="4" operator="between">
      <formula>0.5</formula>
      <formula>0.75</formula>
    </cfRule>
    <cfRule type="cellIs" dxfId="126" priority="5" operator="between">
      <formula>0.75</formula>
      <formula>1</formula>
    </cfRule>
  </conditionalFormatting>
  <conditionalFormatting sqref="U4">
    <cfRule type="cellIs" dxfId="125" priority="1" operator="equal">
      <formula>0</formula>
    </cfRule>
  </conditionalFormatting>
  <printOptions horizontalCentered="1"/>
  <pageMargins left="0.31496062992125984" right="0.31496062992125984" top="0.74803149606299213" bottom="0.74803149606299213" header="0.31496062992125984" footer="0.31496062992125984"/>
  <pageSetup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3399"/>
  </sheetPr>
  <dimension ref="A1:AC84"/>
  <sheetViews>
    <sheetView topLeftCell="E1" zoomScale="80" zoomScaleNormal="80" zoomScaleSheetLayoutView="70" workbookViewId="0">
      <pane xSplit="2" ySplit="3" topLeftCell="N4" activePane="bottomRight" state="frozen"/>
      <selection activeCell="E1" sqref="E1"/>
      <selection pane="topRight" activeCell="G1" sqref="G1"/>
      <selection pane="bottomLeft" activeCell="E4" sqref="E4"/>
      <selection pane="bottomRight" activeCell="N3" sqref="N3:U3"/>
    </sheetView>
  </sheetViews>
  <sheetFormatPr baseColWidth="10" defaultColWidth="11.42578125" defaultRowHeight="15" x14ac:dyDescent="0.2"/>
  <cols>
    <col min="1" max="1" width="2.85546875" style="1" customWidth="1"/>
    <col min="2" max="2" width="19.85546875" style="1" customWidth="1"/>
    <col min="3" max="3" width="18.140625" style="1" customWidth="1"/>
    <col min="4" max="4" width="22.42578125" style="1" customWidth="1"/>
    <col min="5" max="5" width="46" style="1" customWidth="1"/>
    <col min="6" max="6" width="31.140625" style="1" customWidth="1"/>
    <col min="7" max="8" width="23.42578125" style="138" customWidth="1"/>
    <col min="9" max="9" width="20.5703125" style="1" customWidth="1"/>
    <col min="10" max="10" width="15.7109375" style="1" customWidth="1"/>
    <col min="11" max="11" width="15" style="130" customWidth="1"/>
    <col min="12" max="12" width="16.42578125" style="130" customWidth="1"/>
    <col min="13" max="13" width="16.7109375" style="2" bestFit="1" customWidth="1"/>
    <col min="14" max="15" width="14.5703125" style="46" customWidth="1"/>
    <col min="16" max="17" width="15.140625" style="130" customWidth="1"/>
    <col min="18" max="19" width="18.28515625" style="130" customWidth="1"/>
    <col min="20" max="20" width="16.28515625" style="1" customWidth="1"/>
    <col min="21" max="21" width="16.28515625" style="138" customWidth="1"/>
    <col min="22" max="22" width="15.7109375" style="1" customWidth="1"/>
    <col min="23" max="23" width="15.140625" style="1" customWidth="1"/>
    <col min="24" max="25" width="15.140625" style="138" customWidth="1"/>
    <col min="26" max="26" width="14.7109375" style="1" customWidth="1"/>
    <col min="27" max="27" width="11.42578125" style="1" customWidth="1"/>
    <col min="28" max="16384" width="11.42578125" style="1"/>
  </cols>
  <sheetData>
    <row r="1" spans="1:29" ht="42" customHeight="1" x14ac:dyDescent="0.2">
      <c r="A1" s="138"/>
      <c r="B1" s="440" t="s">
        <v>1426</v>
      </c>
      <c r="C1" s="440"/>
      <c r="D1" s="440"/>
      <c r="E1" s="440"/>
      <c r="F1" s="440"/>
      <c r="G1" s="440"/>
      <c r="H1" s="440"/>
      <c r="I1" s="440"/>
      <c r="J1" s="440"/>
      <c r="K1" s="440"/>
      <c r="L1" s="440"/>
      <c r="M1" s="440"/>
      <c r="N1" s="440"/>
      <c r="O1" s="440"/>
      <c r="P1" s="440"/>
      <c r="Q1" s="440"/>
      <c r="R1" s="440"/>
      <c r="S1" s="440"/>
      <c r="T1" s="440"/>
      <c r="U1" s="440"/>
      <c r="V1" s="440"/>
      <c r="W1" s="440"/>
      <c r="X1" s="294"/>
      <c r="Y1" s="302"/>
      <c r="Z1" s="138"/>
      <c r="AA1" s="138"/>
      <c r="AB1" s="138"/>
      <c r="AC1" s="138"/>
    </row>
    <row r="2" spans="1:29" ht="16.5" thickBot="1" x14ac:dyDescent="0.25">
      <c r="A2" s="138"/>
      <c r="B2" s="138"/>
      <c r="C2" s="138"/>
      <c r="D2" s="2"/>
      <c r="E2" s="294"/>
      <c r="F2" s="294"/>
      <c r="G2" s="334"/>
      <c r="H2" s="334"/>
      <c r="I2" s="294"/>
      <c r="J2" s="294"/>
      <c r="K2" s="294"/>
      <c r="L2" s="282"/>
      <c r="M2" s="294"/>
      <c r="N2" s="294"/>
      <c r="O2" s="363"/>
      <c r="P2" s="294"/>
      <c r="Q2" s="363"/>
      <c r="R2" s="282"/>
      <c r="S2" s="282"/>
      <c r="T2" s="294"/>
      <c r="U2" s="363"/>
      <c r="V2" s="294"/>
      <c r="W2" s="294"/>
      <c r="X2" s="294"/>
      <c r="Y2" s="302"/>
      <c r="Z2" s="138"/>
      <c r="AA2" s="138"/>
      <c r="AB2" s="138"/>
      <c r="AC2" s="138"/>
    </row>
    <row r="3" spans="1:29" ht="54"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AA3" s="138"/>
      <c r="AB3" s="138"/>
      <c r="AC3" s="138"/>
    </row>
    <row r="4" spans="1:29" ht="45.75" customHeight="1" x14ac:dyDescent="0.2">
      <c r="A4" s="2"/>
      <c r="B4" s="508" t="s">
        <v>260</v>
      </c>
      <c r="C4" s="524" t="s">
        <v>808</v>
      </c>
      <c r="D4" s="523" t="s">
        <v>17</v>
      </c>
      <c r="E4" s="33" t="s">
        <v>18</v>
      </c>
      <c r="F4" s="33" t="s">
        <v>19</v>
      </c>
      <c r="G4" s="144">
        <v>32611</v>
      </c>
      <c r="H4" s="144">
        <v>34611</v>
      </c>
      <c r="I4" s="9">
        <v>2000</v>
      </c>
      <c r="J4" s="9">
        <v>1000</v>
      </c>
      <c r="K4" s="9">
        <v>400</v>
      </c>
      <c r="L4" s="135">
        <v>600</v>
      </c>
      <c r="M4" s="12">
        <v>0</v>
      </c>
      <c r="N4" s="10">
        <v>1021.45</v>
      </c>
      <c r="O4" s="10">
        <v>2042</v>
      </c>
      <c r="P4" s="9">
        <v>775.34</v>
      </c>
      <c r="Q4" s="9"/>
      <c r="R4" s="352">
        <f>3066+824.75</f>
        <v>3890.75</v>
      </c>
      <c r="S4" s="352"/>
      <c r="T4" s="352">
        <v>2930.32</v>
      </c>
      <c r="U4" s="418"/>
      <c r="V4" s="162">
        <v>1</v>
      </c>
      <c r="W4" s="162">
        <v>1</v>
      </c>
      <c r="X4" s="162">
        <v>1</v>
      </c>
      <c r="Y4" s="162" t="str">
        <f t="shared" ref="Y4:Y35" si="0">IF(M4=0,"-",IF((T4/M4)&lt;=1,(T4/M4),1))</f>
        <v>-</v>
      </c>
      <c r="Z4" s="162">
        <f t="shared" ref="Z4:Z13" si="1">IF(((N4+P4+R4+T4)/(I4))&lt;=1,((N4+P4+R4+T4)/(I4)),1)</f>
        <v>1</v>
      </c>
      <c r="AA4" s="2"/>
      <c r="AB4" s="138"/>
      <c r="AC4" s="139"/>
    </row>
    <row r="5" spans="1:29" s="14" customFormat="1" ht="48" customHeight="1" x14ac:dyDescent="0.2">
      <c r="A5" s="2"/>
      <c r="B5" s="508"/>
      <c r="C5" s="524"/>
      <c r="D5" s="523"/>
      <c r="E5" s="144" t="s">
        <v>20</v>
      </c>
      <c r="F5" s="144" t="s">
        <v>21</v>
      </c>
      <c r="G5" s="144">
        <v>7043</v>
      </c>
      <c r="H5" s="144">
        <v>7543</v>
      </c>
      <c r="I5" s="12">
        <v>500</v>
      </c>
      <c r="J5" s="12">
        <v>350</v>
      </c>
      <c r="K5" s="12">
        <v>50</v>
      </c>
      <c r="L5" s="12">
        <v>50</v>
      </c>
      <c r="M5" s="12">
        <v>50</v>
      </c>
      <c r="N5" s="205">
        <v>1692.45</v>
      </c>
      <c r="O5" s="205"/>
      <c r="P5" s="12">
        <v>1002.23</v>
      </c>
      <c r="Q5" s="12"/>
      <c r="R5" s="12">
        <v>3198.65</v>
      </c>
      <c r="S5" s="12"/>
      <c r="T5" s="12"/>
      <c r="U5" s="12"/>
      <c r="V5" s="162">
        <v>1</v>
      </c>
      <c r="W5" s="162">
        <v>1</v>
      </c>
      <c r="X5" s="162">
        <v>1</v>
      </c>
      <c r="Y5" s="162">
        <f t="shared" si="0"/>
        <v>0</v>
      </c>
      <c r="Z5" s="162">
        <f t="shared" si="1"/>
        <v>1</v>
      </c>
      <c r="AA5" s="2"/>
      <c r="AC5" s="15"/>
    </row>
    <row r="6" spans="1:29" s="14" customFormat="1" ht="48" customHeight="1" x14ac:dyDescent="0.2">
      <c r="A6" s="2"/>
      <c r="B6" s="508"/>
      <c r="C6" s="524"/>
      <c r="D6" s="523"/>
      <c r="E6" s="144" t="s">
        <v>22</v>
      </c>
      <c r="F6" s="144" t="s">
        <v>23</v>
      </c>
      <c r="G6" s="144">
        <v>0</v>
      </c>
      <c r="H6" s="144">
        <v>1</v>
      </c>
      <c r="I6" s="12">
        <v>1</v>
      </c>
      <c r="J6" s="179">
        <v>0</v>
      </c>
      <c r="K6" s="179">
        <v>0.33</v>
      </c>
      <c r="L6" s="179">
        <v>0.5</v>
      </c>
      <c r="M6" s="179">
        <v>0.17</v>
      </c>
      <c r="N6" s="178">
        <v>0</v>
      </c>
      <c r="O6" s="178"/>
      <c r="P6" s="179">
        <v>0.15</v>
      </c>
      <c r="Q6" s="179"/>
      <c r="R6" s="179">
        <v>0.5</v>
      </c>
      <c r="S6" s="179"/>
      <c r="T6" s="179">
        <v>0.17</v>
      </c>
      <c r="U6" s="179">
        <v>0</v>
      </c>
      <c r="V6" s="162" t="s">
        <v>177</v>
      </c>
      <c r="W6" s="162">
        <v>0.45454545454545453</v>
      </c>
      <c r="X6" s="162">
        <v>1</v>
      </c>
      <c r="Y6" s="162">
        <f t="shared" si="0"/>
        <v>1</v>
      </c>
      <c r="Z6" s="162">
        <f t="shared" si="1"/>
        <v>0.82000000000000006</v>
      </c>
      <c r="AA6" s="2"/>
      <c r="AC6" s="15"/>
    </row>
    <row r="7" spans="1:29" s="14" customFormat="1" ht="48" customHeight="1" x14ac:dyDescent="0.2">
      <c r="A7" s="2" t="s">
        <v>809</v>
      </c>
      <c r="B7" s="508"/>
      <c r="C7" s="524"/>
      <c r="D7" s="523"/>
      <c r="E7" s="144" t="s">
        <v>810</v>
      </c>
      <c r="F7" s="144" t="s">
        <v>86</v>
      </c>
      <c r="G7" s="144">
        <v>1</v>
      </c>
      <c r="H7" s="144">
        <v>1</v>
      </c>
      <c r="I7" s="19">
        <v>1</v>
      </c>
      <c r="J7" s="19">
        <v>0.25</v>
      </c>
      <c r="K7" s="19">
        <v>0.25</v>
      </c>
      <c r="L7" s="19">
        <v>0.25</v>
      </c>
      <c r="M7" s="19">
        <v>0.25</v>
      </c>
      <c r="N7" s="19">
        <v>0.25</v>
      </c>
      <c r="O7" s="19"/>
      <c r="P7" s="18">
        <v>0.25</v>
      </c>
      <c r="Q7" s="18"/>
      <c r="R7" s="353">
        <v>0.25</v>
      </c>
      <c r="S7" s="353"/>
      <c r="T7" s="18">
        <v>0.25</v>
      </c>
      <c r="U7" s="18">
        <v>0</v>
      </c>
      <c r="V7" s="162">
        <v>1</v>
      </c>
      <c r="W7" s="162">
        <v>1</v>
      </c>
      <c r="X7" s="162">
        <v>1</v>
      </c>
      <c r="Y7" s="162">
        <f t="shared" si="0"/>
        <v>1</v>
      </c>
      <c r="Z7" s="162">
        <f t="shared" si="1"/>
        <v>1</v>
      </c>
      <c r="AA7" s="2"/>
      <c r="AC7" s="15"/>
    </row>
    <row r="8" spans="1:29" s="14" customFormat="1" ht="48" customHeight="1" x14ac:dyDescent="0.2">
      <c r="A8" s="2"/>
      <c r="B8" s="508"/>
      <c r="C8" s="524"/>
      <c r="D8" s="523"/>
      <c r="E8" s="144" t="s">
        <v>24</v>
      </c>
      <c r="F8" s="144" t="s">
        <v>25</v>
      </c>
      <c r="G8" s="144">
        <v>0</v>
      </c>
      <c r="H8" s="144">
        <v>1</v>
      </c>
      <c r="I8" s="19">
        <v>1</v>
      </c>
      <c r="J8" s="19"/>
      <c r="K8" s="12">
        <v>0</v>
      </c>
      <c r="L8" s="179">
        <v>100</v>
      </c>
      <c r="M8" s="12">
        <v>1</v>
      </c>
      <c r="N8" s="178">
        <v>0</v>
      </c>
      <c r="O8" s="178"/>
      <c r="P8" s="12">
        <v>0</v>
      </c>
      <c r="Q8" s="12"/>
      <c r="R8" s="12">
        <v>100</v>
      </c>
      <c r="S8" s="12"/>
      <c r="T8" s="12"/>
      <c r="U8" s="12"/>
      <c r="V8" s="162" t="s">
        <v>177</v>
      </c>
      <c r="W8" s="162" t="s">
        <v>177</v>
      </c>
      <c r="X8" s="162">
        <v>1</v>
      </c>
      <c r="Y8" s="162">
        <f t="shared" si="0"/>
        <v>0</v>
      </c>
      <c r="Z8" s="162">
        <f t="shared" si="1"/>
        <v>1</v>
      </c>
      <c r="AA8" s="2"/>
      <c r="AC8" s="15"/>
    </row>
    <row r="9" spans="1:29" s="14" customFormat="1" ht="48" customHeight="1" x14ac:dyDescent="0.2">
      <c r="A9" s="2"/>
      <c r="B9" s="508"/>
      <c r="C9" s="524"/>
      <c r="D9" s="523"/>
      <c r="E9" s="144" t="s">
        <v>26</v>
      </c>
      <c r="F9" s="144" t="s">
        <v>27</v>
      </c>
      <c r="G9" s="144">
        <v>1</v>
      </c>
      <c r="H9" s="144">
        <v>1</v>
      </c>
      <c r="I9" s="12">
        <v>1</v>
      </c>
      <c r="J9" s="12">
        <v>0</v>
      </c>
      <c r="K9" s="12">
        <v>0</v>
      </c>
      <c r="L9" s="12">
        <v>0</v>
      </c>
      <c r="M9" s="12">
        <v>1</v>
      </c>
      <c r="N9" s="178">
        <v>0</v>
      </c>
      <c r="O9" s="178"/>
      <c r="P9" s="12">
        <v>0</v>
      </c>
      <c r="Q9" s="12"/>
      <c r="R9" s="12">
        <v>0</v>
      </c>
      <c r="S9" s="12"/>
      <c r="T9" s="12"/>
      <c r="U9" s="12"/>
      <c r="V9" s="162" t="s">
        <v>177</v>
      </c>
      <c r="W9" s="162" t="s">
        <v>177</v>
      </c>
      <c r="X9" s="162" t="s">
        <v>177</v>
      </c>
      <c r="Y9" s="162">
        <f t="shared" si="0"/>
        <v>0</v>
      </c>
      <c r="Z9" s="162">
        <f t="shared" si="1"/>
        <v>0</v>
      </c>
      <c r="AA9" s="2"/>
      <c r="AC9" s="15"/>
    </row>
    <row r="10" spans="1:29" s="14" customFormat="1" ht="48" customHeight="1" x14ac:dyDescent="0.2">
      <c r="A10" s="2"/>
      <c r="B10" s="508"/>
      <c r="C10" s="524"/>
      <c r="D10" s="523"/>
      <c r="E10" s="144" t="s">
        <v>81</v>
      </c>
      <c r="F10" s="144" t="s">
        <v>82</v>
      </c>
      <c r="G10" s="144">
        <v>4314</v>
      </c>
      <c r="H10" s="144">
        <v>5314</v>
      </c>
      <c r="I10" s="12">
        <v>1000</v>
      </c>
      <c r="J10" s="178">
        <v>850</v>
      </c>
      <c r="K10" s="178">
        <v>50</v>
      </c>
      <c r="L10" s="178">
        <v>50</v>
      </c>
      <c r="M10" s="12">
        <v>50</v>
      </c>
      <c r="N10" s="205">
        <v>1011.46</v>
      </c>
      <c r="O10" s="205">
        <v>1604</v>
      </c>
      <c r="P10" s="179">
        <v>398.71</v>
      </c>
      <c r="Q10" s="179"/>
      <c r="R10" s="354">
        <v>55</v>
      </c>
      <c r="S10" s="354"/>
      <c r="T10" s="354">
        <v>2537.444</v>
      </c>
      <c r="U10" s="354"/>
      <c r="V10" s="162">
        <v>1</v>
      </c>
      <c r="W10" s="162">
        <v>1</v>
      </c>
      <c r="X10" s="162">
        <v>1</v>
      </c>
      <c r="Y10" s="162">
        <f t="shared" si="0"/>
        <v>1</v>
      </c>
      <c r="Z10" s="162">
        <f t="shared" si="1"/>
        <v>1</v>
      </c>
      <c r="AA10" s="2"/>
      <c r="AC10" s="15"/>
    </row>
    <row r="11" spans="1:29" s="14" customFormat="1" ht="46.5" customHeight="1" x14ac:dyDescent="0.2">
      <c r="A11" s="2"/>
      <c r="B11" s="508"/>
      <c r="C11" s="524"/>
      <c r="D11" s="523"/>
      <c r="E11" s="144" t="s">
        <v>83</v>
      </c>
      <c r="F11" s="144" t="s">
        <v>84</v>
      </c>
      <c r="G11" s="144">
        <v>1359</v>
      </c>
      <c r="H11" s="144">
        <v>1859</v>
      </c>
      <c r="I11" s="135">
        <v>500</v>
      </c>
      <c r="J11" s="135">
        <v>425</v>
      </c>
      <c r="K11" s="135">
        <v>25</v>
      </c>
      <c r="L11" s="135">
        <v>25</v>
      </c>
      <c r="M11" s="12">
        <v>25</v>
      </c>
      <c r="N11" s="135">
        <v>1186.51</v>
      </c>
      <c r="O11" s="135"/>
      <c r="P11" s="135">
        <v>891.5</v>
      </c>
      <c r="Q11" s="135"/>
      <c r="R11" s="181">
        <v>3198.65</v>
      </c>
      <c r="S11" s="181"/>
      <c r="T11" s="181">
        <v>1087.4760000000001</v>
      </c>
      <c r="U11" s="181"/>
      <c r="V11" s="162">
        <v>1</v>
      </c>
      <c r="W11" s="162">
        <v>1</v>
      </c>
      <c r="X11" s="162">
        <v>1</v>
      </c>
      <c r="Y11" s="162">
        <f t="shared" si="0"/>
        <v>1</v>
      </c>
      <c r="Z11" s="162">
        <f t="shared" si="1"/>
        <v>1</v>
      </c>
      <c r="AA11" s="2"/>
      <c r="AC11" s="15"/>
    </row>
    <row r="12" spans="1:29" ht="48" customHeight="1" x14ac:dyDescent="0.2">
      <c r="A12" s="2"/>
      <c r="B12" s="508"/>
      <c r="C12" s="524"/>
      <c r="D12" s="523"/>
      <c r="E12" s="144" t="s">
        <v>85</v>
      </c>
      <c r="F12" s="144" t="s">
        <v>86</v>
      </c>
      <c r="G12" s="144">
        <v>1</v>
      </c>
      <c r="H12" s="144">
        <v>1</v>
      </c>
      <c r="I12" s="19">
        <v>1</v>
      </c>
      <c r="J12" s="19">
        <v>0.25</v>
      </c>
      <c r="K12" s="19">
        <v>0.25</v>
      </c>
      <c r="L12" s="19">
        <v>0.25</v>
      </c>
      <c r="M12" s="19">
        <v>0.25</v>
      </c>
      <c r="N12" s="19">
        <v>0.25</v>
      </c>
      <c r="O12" s="19">
        <v>1.2524999999999999</v>
      </c>
      <c r="P12" s="18">
        <v>0.25</v>
      </c>
      <c r="Q12" s="18"/>
      <c r="R12" s="353">
        <v>0.25</v>
      </c>
      <c r="S12" s="353"/>
      <c r="T12" s="18">
        <v>0.25</v>
      </c>
      <c r="U12" s="18"/>
      <c r="V12" s="162">
        <v>1</v>
      </c>
      <c r="W12" s="162">
        <v>1</v>
      </c>
      <c r="X12" s="162">
        <v>1</v>
      </c>
      <c r="Y12" s="162">
        <f t="shared" si="0"/>
        <v>1</v>
      </c>
      <c r="Z12" s="162">
        <f t="shared" si="1"/>
        <v>1</v>
      </c>
      <c r="AA12" s="2"/>
      <c r="AB12" s="138"/>
      <c r="AC12" s="139"/>
    </row>
    <row r="13" spans="1:29" ht="48" customHeight="1" x14ac:dyDescent="0.2">
      <c r="A13" s="138"/>
      <c r="B13" s="508"/>
      <c r="C13" s="524"/>
      <c r="D13" s="523"/>
      <c r="E13" s="144" t="s">
        <v>28</v>
      </c>
      <c r="F13" s="144" t="s">
        <v>29</v>
      </c>
      <c r="G13" s="144">
        <v>0</v>
      </c>
      <c r="H13" s="144">
        <v>1</v>
      </c>
      <c r="I13" s="135">
        <v>1</v>
      </c>
      <c r="J13" s="135">
        <v>0</v>
      </c>
      <c r="K13" s="135">
        <v>0.33</v>
      </c>
      <c r="L13" s="135">
        <v>0.67</v>
      </c>
      <c r="M13" s="12">
        <v>0</v>
      </c>
      <c r="N13" s="135">
        <v>0</v>
      </c>
      <c r="O13" s="135"/>
      <c r="P13" s="135">
        <v>0.33</v>
      </c>
      <c r="Q13" s="135"/>
      <c r="R13" s="135">
        <v>0.67</v>
      </c>
      <c r="S13" s="135"/>
      <c r="T13" s="135"/>
      <c r="U13" s="135"/>
      <c r="V13" s="162" t="s">
        <v>177</v>
      </c>
      <c r="W13" s="162">
        <v>1</v>
      </c>
      <c r="X13" s="162">
        <v>1</v>
      </c>
      <c r="Y13" s="162" t="str">
        <f t="shared" si="0"/>
        <v>-</v>
      </c>
      <c r="Z13" s="162">
        <f t="shared" si="1"/>
        <v>1</v>
      </c>
      <c r="AA13" s="2"/>
      <c r="AB13" s="138"/>
      <c r="AC13" s="139"/>
    </row>
    <row r="14" spans="1:29" ht="48" customHeight="1" x14ac:dyDescent="0.2">
      <c r="A14" s="138"/>
      <c r="B14" s="508"/>
      <c r="C14" s="524"/>
      <c r="D14" s="523"/>
      <c r="E14" s="144" t="s">
        <v>30</v>
      </c>
      <c r="F14" s="144" t="s">
        <v>31</v>
      </c>
      <c r="G14" s="144">
        <v>1</v>
      </c>
      <c r="H14" s="144">
        <v>1</v>
      </c>
      <c r="I14" s="135">
        <v>1</v>
      </c>
      <c r="J14" s="135">
        <v>0</v>
      </c>
      <c r="K14" s="135">
        <v>0</v>
      </c>
      <c r="L14" s="135">
        <v>0</v>
      </c>
      <c r="M14" s="12">
        <v>1</v>
      </c>
      <c r="N14" s="135">
        <v>0</v>
      </c>
      <c r="O14" s="135"/>
      <c r="P14" s="135">
        <v>0</v>
      </c>
      <c r="Q14" s="135"/>
      <c r="R14" s="135">
        <v>0</v>
      </c>
      <c r="S14" s="135"/>
      <c r="T14" s="135"/>
      <c r="U14" s="135"/>
      <c r="V14" s="162" t="s">
        <v>177</v>
      </c>
      <c r="W14" s="162" t="s">
        <v>177</v>
      </c>
      <c r="X14" s="162" t="s">
        <v>177</v>
      </c>
      <c r="Y14" s="162">
        <f t="shared" si="0"/>
        <v>0</v>
      </c>
      <c r="Z14" s="162">
        <f t="shared" ref="Z14:Z64" si="2">IF(((N14+P14+R14+T14)/(I14))&lt;=1,((N14+P14+R14+T14)/(I14)),1)</f>
        <v>0</v>
      </c>
      <c r="AA14" s="2"/>
      <c r="AB14" s="138"/>
      <c r="AC14" s="139"/>
    </row>
    <row r="15" spans="1:29" ht="48" customHeight="1" x14ac:dyDescent="0.2">
      <c r="A15" s="138"/>
      <c r="B15" s="508"/>
      <c r="C15" s="524"/>
      <c r="D15" s="523"/>
      <c r="E15" s="144" t="s">
        <v>87</v>
      </c>
      <c r="F15" s="144" t="s">
        <v>88</v>
      </c>
      <c r="G15" s="144">
        <v>3681</v>
      </c>
      <c r="H15" s="144">
        <v>4181</v>
      </c>
      <c r="I15" s="135">
        <v>1000</v>
      </c>
      <c r="J15" s="135">
        <v>850</v>
      </c>
      <c r="K15" s="135">
        <v>50</v>
      </c>
      <c r="L15" s="135">
        <v>0</v>
      </c>
      <c r="M15" s="12">
        <v>100</v>
      </c>
      <c r="N15" s="179">
        <v>2412.5</v>
      </c>
      <c r="O15" s="179">
        <v>3750</v>
      </c>
      <c r="P15" s="135">
        <v>773.97</v>
      </c>
      <c r="Q15" s="135"/>
      <c r="R15" s="355">
        <v>113.6</v>
      </c>
      <c r="S15" s="355"/>
      <c r="T15" s="355">
        <v>971.83</v>
      </c>
      <c r="U15" s="355"/>
      <c r="V15" s="162">
        <v>1</v>
      </c>
      <c r="W15" s="162">
        <v>1</v>
      </c>
      <c r="X15" s="162" t="s">
        <v>177</v>
      </c>
      <c r="Y15" s="162">
        <f t="shared" si="0"/>
        <v>1</v>
      </c>
      <c r="Z15" s="162">
        <f>IF(((N15+P15+R15+T15)/(I15))&lt;=1,((N15+P15+R15+T15)/(I15)),1)</f>
        <v>1</v>
      </c>
      <c r="AA15" s="2"/>
      <c r="AB15" s="138"/>
      <c r="AC15" s="139"/>
    </row>
    <row r="16" spans="1:29" ht="48" customHeight="1" x14ac:dyDescent="0.2">
      <c r="A16" s="138"/>
      <c r="B16" s="508"/>
      <c r="C16" s="524"/>
      <c r="D16" s="523"/>
      <c r="E16" s="144" t="s">
        <v>32</v>
      </c>
      <c r="F16" s="144" t="s">
        <v>33</v>
      </c>
      <c r="G16" s="144" t="s">
        <v>1421</v>
      </c>
      <c r="H16" s="144" t="s">
        <v>1422</v>
      </c>
      <c r="I16" s="135">
        <v>1</v>
      </c>
      <c r="J16" s="135">
        <v>0</v>
      </c>
      <c r="K16" s="135">
        <v>0</v>
      </c>
      <c r="L16" s="135">
        <v>0</v>
      </c>
      <c r="M16" s="12">
        <v>1</v>
      </c>
      <c r="N16" s="135">
        <v>0</v>
      </c>
      <c r="O16" s="135"/>
      <c r="P16" s="135">
        <v>0</v>
      </c>
      <c r="Q16" s="135"/>
      <c r="R16" s="135">
        <v>0</v>
      </c>
      <c r="S16" s="135"/>
      <c r="T16" s="135"/>
      <c r="U16" s="135"/>
      <c r="V16" s="162" t="s">
        <v>177</v>
      </c>
      <c r="W16" s="162" t="s">
        <v>177</v>
      </c>
      <c r="X16" s="162" t="s">
        <v>177</v>
      </c>
      <c r="Y16" s="162">
        <f t="shared" si="0"/>
        <v>0</v>
      </c>
      <c r="Z16" s="162">
        <f>IF(((N16+P16+R16+T16)/(I16))&lt;=1,((N16+P16+R16+T16)/(I16)),1)</f>
        <v>0</v>
      </c>
      <c r="AA16" s="2"/>
      <c r="AB16" s="138"/>
      <c r="AC16" s="139"/>
    </row>
    <row r="17" spans="2:29" ht="48" customHeight="1" x14ac:dyDescent="0.2">
      <c r="B17" s="508"/>
      <c r="C17" s="524"/>
      <c r="D17" s="523"/>
      <c r="E17" s="144" t="s">
        <v>34</v>
      </c>
      <c r="F17" s="144" t="s">
        <v>35</v>
      </c>
      <c r="G17" s="144">
        <v>0</v>
      </c>
      <c r="H17" s="144">
        <v>1</v>
      </c>
      <c r="I17" s="135">
        <v>1</v>
      </c>
      <c r="J17" s="135">
        <v>0</v>
      </c>
      <c r="K17" s="135">
        <v>0</v>
      </c>
      <c r="L17" s="135">
        <v>0.5</v>
      </c>
      <c r="M17" s="135">
        <v>0.5</v>
      </c>
      <c r="N17" s="135">
        <v>0</v>
      </c>
      <c r="O17" s="135"/>
      <c r="P17" s="135">
        <v>0</v>
      </c>
      <c r="Q17" s="135"/>
      <c r="R17" s="356">
        <v>0.5</v>
      </c>
      <c r="S17" s="356"/>
      <c r="T17" s="356">
        <v>0.5</v>
      </c>
      <c r="U17" s="356"/>
      <c r="V17" s="162" t="s">
        <v>177</v>
      </c>
      <c r="W17" s="162" t="s">
        <v>177</v>
      </c>
      <c r="X17" s="162">
        <v>1</v>
      </c>
      <c r="Y17" s="162">
        <f t="shared" si="0"/>
        <v>1</v>
      </c>
      <c r="Z17" s="162">
        <f t="shared" si="2"/>
        <v>1</v>
      </c>
      <c r="AA17" s="2"/>
      <c r="AB17" s="138"/>
      <c r="AC17" s="139"/>
    </row>
    <row r="18" spans="2:29" ht="48" customHeight="1" x14ac:dyDescent="0.2">
      <c r="B18" s="508"/>
      <c r="C18" s="524"/>
      <c r="D18" s="523"/>
      <c r="E18" s="144" t="s">
        <v>811</v>
      </c>
      <c r="F18" s="144" t="s">
        <v>37</v>
      </c>
      <c r="G18" s="144">
        <v>0</v>
      </c>
      <c r="H18" s="144">
        <v>1</v>
      </c>
      <c r="I18" s="135">
        <v>1</v>
      </c>
      <c r="J18" s="135">
        <v>0</v>
      </c>
      <c r="K18" s="135">
        <v>0</v>
      </c>
      <c r="L18" s="135">
        <v>0.5</v>
      </c>
      <c r="M18" s="135">
        <v>0.5</v>
      </c>
      <c r="N18" s="135">
        <v>0</v>
      </c>
      <c r="O18" s="135"/>
      <c r="P18" s="135">
        <v>0</v>
      </c>
      <c r="Q18" s="135"/>
      <c r="R18" s="356">
        <v>0.5</v>
      </c>
      <c r="S18" s="356"/>
      <c r="T18" s="356">
        <v>0.5</v>
      </c>
      <c r="U18" s="356">
        <v>0</v>
      </c>
      <c r="V18" s="162" t="s">
        <v>177</v>
      </c>
      <c r="W18" s="162" t="s">
        <v>177</v>
      </c>
      <c r="X18" s="162">
        <v>1</v>
      </c>
      <c r="Y18" s="162">
        <f t="shared" si="0"/>
        <v>1</v>
      </c>
      <c r="Z18" s="162">
        <f t="shared" si="2"/>
        <v>1</v>
      </c>
      <c r="AA18" s="2"/>
      <c r="AB18" s="138"/>
      <c r="AC18" s="139"/>
    </row>
    <row r="19" spans="2:29" ht="48" customHeight="1" x14ac:dyDescent="0.2">
      <c r="B19" s="508"/>
      <c r="C19" s="524"/>
      <c r="D19" s="523"/>
      <c r="E19" s="144" t="s">
        <v>38</v>
      </c>
      <c r="F19" s="144" t="s">
        <v>39</v>
      </c>
      <c r="G19" s="144">
        <v>9</v>
      </c>
      <c r="H19" s="144">
        <v>9</v>
      </c>
      <c r="I19" s="135">
        <v>9</v>
      </c>
      <c r="J19" s="135">
        <v>7</v>
      </c>
      <c r="K19" s="135">
        <v>2</v>
      </c>
      <c r="L19" s="135">
        <v>0</v>
      </c>
      <c r="M19" s="135">
        <v>0</v>
      </c>
      <c r="N19" s="135">
        <v>9</v>
      </c>
      <c r="O19" s="135"/>
      <c r="P19" s="135">
        <v>2</v>
      </c>
      <c r="Q19" s="135"/>
      <c r="R19" s="181">
        <v>2</v>
      </c>
      <c r="S19" s="181"/>
      <c r="T19" s="181">
        <v>1</v>
      </c>
      <c r="U19" s="181"/>
      <c r="V19" s="162">
        <v>1</v>
      </c>
      <c r="W19" s="162">
        <v>1</v>
      </c>
      <c r="X19" s="162" t="s">
        <v>177</v>
      </c>
      <c r="Y19" s="162" t="str">
        <f t="shared" si="0"/>
        <v>-</v>
      </c>
      <c r="Z19" s="162">
        <f t="shared" si="2"/>
        <v>1</v>
      </c>
      <c r="AA19" s="2"/>
      <c r="AB19" s="138"/>
      <c r="AC19" s="139"/>
    </row>
    <row r="20" spans="2:29" ht="75" x14ac:dyDescent="0.2">
      <c r="B20" s="508"/>
      <c r="C20" s="524"/>
      <c r="D20" s="523"/>
      <c r="E20" s="144" t="s">
        <v>89</v>
      </c>
      <c r="F20" s="144" t="s">
        <v>90</v>
      </c>
      <c r="G20" s="144">
        <v>0</v>
      </c>
      <c r="H20" s="144">
        <v>1</v>
      </c>
      <c r="I20" s="135">
        <v>1</v>
      </c>
      <c r="J20" s="135">
        <v>0.25</v>
      </c>
      <c r="K20" s="135">
        <v>0.25</v>
      </c>
      <c r="L20" s="135">
        <v>0.25</v>
      </c>
      <c r="M20" s="135">
        <v>0.25</v>
      </c>
      <c r="N20" s="135">
        <v>0.25</v>
      </c>
      <c r="O20" s="135"/>
      <c r="P20" s="135">
        <v>0.25</v>
      </c>
      <c r="Q20" s="135"/>
      <c r="R20" s="135">
        <v>0.25</v>
      </c>
      <c r="S20" s="135"/>
      <c r="T20" s="135">
        <v>0.25</v>
      </c>
      <c r="U20" s="135"/>
      <c r="V20" s="162">
        <v>1</v>
      </c>
      <c r="W20" s="162">
        <v>1</v>
      </c>
      <c r="X20" s="162">
        <v>1</v>
      </c>
      <c r="Y20" s="162">
        <f t="shared" si="0"/>
        <v>1</v>
      </c>
      <c r="Z20" s="162">
        <f t="shared" si="2"/>
        <v>1</v>
      </c>
      <c r="AA20" s="2"/>
      <c r="AB20" s="138"/>
      <c r="AC20" s="139"/>
    </row>
    <row r="21" spans="2:29" ht="48" customHeight="1" x14ac:dyDescent="0.2">
      <c r="B21" s="508"/>
      <c r="C21" s="524"/>
      <c r="D21" s="523"/>
      <c r="E21" s="144" t="s">
        <v>40</v>
      </c>
      <c r="F21" s="144" t="s">
        <v>41</v>
      </c>
      <c r="G21" s="144">
        <v>0</v>
      </c>
      <c r="H21" s="144">
        <v>500</v>
      </c>
      <c r="I21" s="135">
        <v>500</v>
      </c>
      <c r="J21" s="135">
        <v>0</v>
      </c>
      <c r="K21" s="135">
        <v>0</v>
      </c>
      <c r="L21" s="135">
        <v>500</v>
      </c>
      <c r="M21" s="12">
        <v>0</v>
      </c>
      <c r="N21" s="135">
        <v>0</v>
      </c>
      <c r="O21" s="135"/>
      <c r="P21" s="135">
        <v>0</v>
      </c>
      <c r="Q21" s="135"/>
      <c r="R21" s="135">
        <v>1410</v>
      </c>
      <c r="S21" s="135"/>
      <c r="T21" s="135"/>
      <c r="U21" s="135"/>
      <c r="V21" s="162" t="s">
        <v>177</v>
      </c>
      <c r="W21" s="162" t="s">
        <v>177</v>
      </c>
      <c r="X21" s="162">
        <v>1</v>
      </c>
      <c r="Y21" s="162" t="str">
        <f t="shared" si="0"/>
        <v>-</v>
      </c>
      <c r="Z21" s="162">
        <f t="shared" si="2"/>
        <v>1</v>
      </c>
      <c r="AA21" s="2"/>
      <c r="AB21" s="138"/>
      <c r="AC21" s="139"/>
    </row>
    <row r="22" spans="2:29" ht="48" customHeight="1" x14ac:dyDescent="0.2">
      <c r="B22" s="508"/>
      <c r="C22" s="524"/>
      <c r="D22" s="523"/>
      <c r="E22" s="144" t="s">
        <v>42</v>
      </c>
      <c r="F22" s="144" t="s">
        <v>43</v>
      </c>
      <c r="G22" s="144">
        <v>0</v>
      </c>
      <c r="H22" s="144">
        <v>500</v>
      </c>
      <c r="I22" s="135">
        <v>500</v>
      </c>
      <c r="J22" s="135">
        <v>0</v>
      </c>
      <c r="K22" s="135">
        <v>0</v>
      </c>
      <c r="L22" s="135">
        <v>500</v>
      </c>
      <c r="M22" s="12">
        <v>0</v>
      </c>
      <c r="N22" s="135">
        <v>0</v>
      </c>
      <c r="O22" s="135"/>
      <c r="P22" s="135">
        <v>0</v>
      </c>
      <c r="Q22" s="135"/>
      <c r="R22" s="135">
        <v>500</v>
      </c>
      <c r="S22" s="135"/>
      <c r="T22" s="135"/>
      <c r="U22" s="135"/>
      <c r="V22" s="162" t="s">
        <v>177</v>
      </c>
      <c r="W22" s="162" t="s">
        <v>177</v>
      </c>
      <c r="X22" s="162">
        <v>1</v>
      </c>
      <c r="Y22" s="162" t="str">
        <f t="shared" si="0"/>
        <v>-</v>
      </c>
      <c r="Z22" s="162">
        <f t="shared" si="2"/>
        <v>1</v>
      </c>
      <c r="AA22" s="2"/>
      <c r="AB22" s="138"/>
      <c r="AC22" s="139"/>
    </row>
    <row r="23" spans="2:29" ht="48" customHeight="1" x14ac:dyDescent="0.2">
      <c r="B23" s="508"/>
      <c r="C23" s="524"/>
      <c r="D23" s="523"/>
      <c r="E23" s="144" t="s">
        <v>44</v>
      </c>
      <c r="F23" s="144" t="s">
        <v>45</v>
      </c>
      <c r="G23" s="144">
        <v>0</v>
      </c>
      <c r="H23" s="144">
        <v>500</v>
      </c>
      <c r="I23" s="135">
        <v>500</v>
      </c>
      <c r="J23" s="135">
        <v>0</v>
      </c>
      <c r="K23" s="135">
        <v>0</v>
      </c>
      <c r="L23" s="135">
        <v>500</v>
      </c>
      <c r="M23" s="12">
        <v>500</v>
      </c>
      <c r="N23" s="135">
        <v>0</v>
      </c>
      <c r="O23" s="135"/>
      <c r="P23" s="135">
        <v>0</v>
      </c>
      <c r="Q23" s="135"/>
      <c r="R23" s="135">
        <v>0</v>
      </c>
      <c r="S23" s="135"/>
      <c r="T23" s="135">
        <v>464</v>
      </c>
      <c r="U23" s="135"/>
      <c r="V23" s="162" t="s">
        <v>177</v>
      </c>
      <c r="W23" s="162" t="s">
        <v>177</v>
      </c>
      <c r="X23" s="162">
        <v>0</v>
      </c>
      <c r="Y23" s="162">
        <f t="shared" si="0"/>
        <v>0.92800000000000005</v>
      </c>
      <c r="Z23" s="162">
        <f t="shared" si="2"/>
        <v>0.92800000000000005</v>
      </c>
      <c r="AA23" s="2"/>
      <c r="AB23" s="138"/>
      <c r="AC23" s="139"/>
    </row>
    <row r="24" spans="2:29" ht="60" customHeight="1" x14ac:dyDescent="0.2">
      <c r="B24" s="508"/>
      <c r="C24" s="524"/>
      <c r="D24" s="523"/>
      <c r="E24" s="144" t="s">
        <v>46</v>
      </c>
      <c r="F24" s="144" t="s">
        <v>47</v>
      </c>
      <c r="G24" s="144">
        <v>1</v>
      </c>
      <c r="H24" s="144">
        <v>1</v>
      </c>
      <c r="I24" s="19">
        <v>1</v>
      </c>
      <c r="J24" s="19">
        <v>0</v>
      </c>
      <c r="K24" s="19">
        <v>0</v>
      </c>
      <c r="L24" s="19">
        <v>0.33</v>
      </c>
      <c r="M24" s="12">
        <v>0.67</v>
      </c>
      <c r="N24" s="135">
        <v>0</v>
      </c>
      <c r="O24" s="135"/>
      <c r="P24" s="135">
        <v>0</v>
      </c>
      <c r="Q24" s="135"/>
      <c r="R24" s="135">
        <v>0.25</v>
      </c>
      <c r="S24" s="135"/>
      <c r="T24" s="135">
        <v>0.67</v>
      </c>
      <c r="U24" s="135">
        <v>67</v>
      </c>
      <c r="V24" s="162" t="s">
        <v>177</v>
      </c>
      <c r="W24" s="162" t="s">
        <v>177</v>
      </c>
      <c r="X24" s="162">
        <v>0.75757575757575757</v>
      </c>
      <c r="Y24" s="162">
        <f t="shared" si="0"/>
        <v>1</v>
      </c>
      <c r="Z24" s="162">
        <f>IF(((N24+P24+R24+T24)/(I24))&lt;=1,((N24+P24+R24+T24)/(I24)),1)</f>
        <v>0.92</v>
      </c>
      <c r="AA24" s="2"/>
      <c r="AB24" s="138"/>
      <c r="AC24" s="139"/>
    </row>
    <row r="25" spans="2:29" ht="48" customHeight="1" x14ac:dyDescent="0.2">
      <c r="B25" s="508"/>
      <c r="C25" s="524"/>
      <c r="D25" s="523"/>
      <c r="E25" s="144" t="s">
        <v>48</v>
      </c>
      <c r="F25" s="144" t="s">
        <v>49</v>
      </c>
      <c r="G25" s="144">
        <v>0.62</v>
      </c>
      <c r="H25" s="144">
        <v>0.82</v>
      </c>
      <c r="I25" s="18">
        <v>0.2</v>
      </c>
      <c r="J25" s="18">
        <v>0</v>
      </c>
      <c r="K25" s="18">
        <v>0</v>
      </c>
      <c r="L25" s="18">
        <v>0.1</v>
      </c>
      <c r="M25" s="18">
        <v>0.1</v>
      </c>
      <c r="N25" s="135">
        <v>0</v>
      </c>
      <c r="O25" s="135"/>
      <c r="P25" s="135">
        <v>0</v>
      </c>
      <c r="Q25" s="135"/>
      <c r="R25" s="135">
        <v>0.1</v>
      </c>
      <c r="S25" s="135"/>
      <c r="T25" s="135">
        <v>0.1</v>
      </c>
      <c r="U25" s="135">
        <v>10</v>
      </c>
      <c r="V25" s="162" t="s">
        <v>177</v>
      </c>
      <c r="W25" s="162" t="s">
        <v>177</v>
      </c>
      <c r="X25" s="162">
        <v>1</v>
      </c>
      <c r="Y25" s="162">
        <f t="shared" si="0"/>
        <v>1</v>
      </c>
      <c r="Z25" s="162">
        <f>IF(((N25+P25+R25+T25)/(I25))&lt;=1,((N25+P25+R25+T25)/(I25)),1)</f>
        <v>1</v>
      </c>
      <c r="AA25" s="2"/>
      <c r="AB25" s="138"/>
      <c r="AC25" s="139"/>
    </row>
    <row r="26" spans="2:29" ht="48" customHeight="1" x14ac:dyDescent="0.2">
      <c r="B26" s="508"/>
      <c r="C26" s="524"/>
      <c r="D26" s="523"/>
      <c r="E26" s="144" t="s">
        <v>50</v>
      </c>
      <c r="F26" s="144" t="s">
        <v>51</v>
      </c>
      <c r="G26" s="144">
        <v>5</v>
      </c>
      <c r="H26" s="144">
        <v>6</v>
      </c>
      <c r="I26" s="135">
        <v>1</v>
      </c>
      <c r="J26" s="135">
        <v>0</v>
      </c>
      <c r="K26" s="135">
        <v>0</v>
      </c>
      <c r="L26" s="135">
        <v>0.5</v>
      </c>
      <c r="M26" s="135">
        <v>0.5</v>
      </c>
      <c r="N26" s="135">
        <v>0</v>
      </c>
      <c r="O26" s="135"/>
      <c r="P26" s="135">
        <v>0</v>
      </c>
      <c r="Q26" s="135"/>
      <c r="R26" s="135">
        <v>0.5</v>
      </c>
      <c r="S26" s="135"/>
      <c r="T26" s="135"/>
      <c r="U26" s="135"/>
      <c r="V26" s="162" t="s">
        <v>177</v>
      </c>
      <c r="W26" s="162" t="s">
        <v>177</v>
      </c>
      <c r="X26" s="162">
        <v>1</v>
      </c>
      <c r="Y26" s="162">
        <f t="shared" si="0"/>
        <v>0</v>
      </c>
      <c r="Z26" s="162">
        <f t="shared" si="2"/>
        <v>0.5</v>
      </c>
      <c r="AA26" s="2"/>
      <c r="AB26" s="138"/>
      <c r="AC26" s="139"/>
    </row>
    <row r="27" spans="2:29" ht="48" customHeight="1" x14ac:dyDescent="0.2">
      <c r="B27" s="508"/>
      <c r="C27" s="524"/>
      <c r="D27" s="523"/>
      <c r="E27" s="144" t="s">
        <v>52</v>
      </c>
      <c r="F27" s="144" t="s">
        <v>53</v>
      </c>
      <c r="G27" s="144">
        <v>1</v>
      </c>
      <c r="H27" s="144">
        <v>1</v>
      </c>
      <c r="I27" s="19">
        <v>1</v>
      </c>
      <c r="J27" s="18">
        <v>0</v>
      </c>
      <c r="K27" s="18">
        <v>0.33</v>
      </c>
      <c r="L27" s="18">
        <v>0.67</v>
      </c>
      <c r="M27" s="12">
        <v>0</v>
      </c>
      <c r="N27" s="135">
        <v>0</v>
      </c>
      <c r="O27" s="135"/>
      <c r="P27" s="135">
        <v>0.33</v>
      </c>
      <c r="Q27" s="135"/>
      <c r="R27" s="135">
        <v>0.67</v>
      </c>
      <c r="S27" s="135">
        <v>67</v>
      </c>
      <c r="T27" s="135">
        <v>0.45</v>
      </c>
      <c r="U27" s="135"/>
      <c r="V27" s="162" t="s">
        <v>177</v>
      </c>
      <c r="W27" s="162">
        <v>1</v>
      </c>
      <c r="X27" s="162">
        <v>1</v>
      </c>
      <c r="Y27" s="162" t="str">
        <f t="shared" si="0"/>
        <v>-</v>
      </c>
      <c r="Z27" s="162">
        <f t="shared" si="2"/>
        <v>1</v>
      </c>
      <c r="AA27" s="2"/>
      <c r="AB27" s="138"/>
      <c r="AC27" s="139"/>
    </row>
    <row r="28" spans="2:29" ht="48" customHeight="1" x14ac:dyDescent="0.2">
      <c r="B28" s="508"/>
      <c r="C28" s="524"/>
      <c r="D28" s="523"/>
      <c r="E28" s="144" t="s">
        <v>54</v>
      </c>
      <c r="F28" s="144" t="s">
        <v>49</v>
      </c>
      <c r="G28" s="144">
        <v>0</v>
      </c>
      <c r="H28" s="144">
        <v>0.2</v>
      </c>
      <c r="I28" s="18">
        <v>0.2</v>
      </c>
      <c r="J28" s="135">
        <v>0</v>
      </c>
      <c r="K28" s="135">
        <v>0</v>
      </c>
      <c r="L28" s="18">
        <v>0.2</v>
      </c>
      <c r="M28" s="12">
        <v>0</v>
      </c>
      <c r="N28" s="135">
        <v>0</v>
      </c>
      <c r="O28" s="135"/>
      <c r="P28" s="135">
        <v>0</v>
      </c>
      <c r="Q28" s="135"/>
      <c r="R28" s="174">
        <v>0.2</v>
      </c>
      <c r="S28" s="174"/>
      <c r="T28" s="174"/>
      <c r="U28" s="174"/>
      <c r="V28" s="162" t="s">
        <v>177</v>
      </c>
      <c r="W28" s="162" t="s">
        <v>177</v>
      </c>
      <c r="X28" s="162">
        <v>1</v>
      </c>
      <c r="Y28" s="162" t="str">
        <f t="shared" si="0"/>
        <v>-</v>
      </c>
      <c r="Z28" s="162">
        <f t="shared" si="2"/>
        <v>1</v>
      </c>
      <c r="AA28" s="2"/>
      <c r="AB28" s="138"/>
      <c r="AC28" s="139"/>
    </row>
    <row r="29" spans="2:29" ht="48" customHeight="1" x14ac:dyDescent="0.2">
      <c r="B29" s="508"/>
      <c r="C29" s="524"/>
      <c r="D29" s="523"/>
      <c r="E29" s="144" t="s">
        <v>55</v>
      </c>
      <c r="F29" s="144" t="s">
        <v>56</v>
      </c>
      <c r="G29" s="144">
        <v>130</v>
      </c>
      <c r="H29" s="144">
        <v>380</v>
      </c>
      <c r="I29" s="135">
        <v>250</v>
      </c>
      <c r="J29" s="135">
        <v>0</v>
      </c>
      <c r="K29" s="135">
        <v>0</v>
      </c>
      <c r="L29" s="135">
        <v>0</v>
      </c>
      <c r="M29" s="12">
        <v>250</v>
      </c>
      <c r="N29" s="135">
        <v>0</v>
      </c>
      <c r="O29" s="135"/>
      <c r="P29" s="135">
        <v>0</v>
      </c>
      <c r="Q29" s="135"/>
      <c r="R29" s="135">
        <v>0</v>
      </c>
      <c r="S29" s="135"/>
      <c r="T29" s="135"/>
      <c r="U29" s="135"/>
      <c r="V29" s="162" t="s">
        <v>177</v>
      </c>
      <c r="W29" s="162" t="s">
        <v>177</v>
      </c>
      <c r="X29" s="162" t="s">
        <v>177</v>
      </c>
      <c r="Y29" s="162">
        <f t="shared" si="0"/>
        <v>0</v>
      </c>
      <c r="Z29" s="162">
        <f t="shared" si="2"/>
        <v>0</v>
      </c>
      <c r="AA29" s="2"/>
      <c r="AB29" s="138"/>
      <c r="AC29" s="139"/>
    </row>
    <row r="30" spans="2:29" ht="48" customHeight="1" x14ac:dyDescent="0.2">
      <c r="B30" s="508"/>
      <c r="C30" s="524"/>
      <c r="D30" s="523"/>
      <c r="E30" s="144" t="s">
        <v>57</v>
      </c>
      <c r="F30" s="144" t="s">
        <v>58</v>
      </c>
      <c r="G30" s="144">
        <v>2500</v>
      </c>
      <c r="H30" s="144">
        <v>2550</v>
      </c>
      <c r="I30" s="135">
        <v>50</v>
      </c>
      <c r="J30" s="135">
        <v>0</v>
      </c>
      <c r="K30" s="135">
        <v>0</v>
      </c>
      <c r="L30" s="135">
        <v>0</v>
      </c>
      <c r="M30" s="12">
        <v>50</v>
      </c>
      <c r="N30" s="135">
        <v>0</v>
      </c>
      <c r="O30" s="135"/>
      <c r="P30" s="135">
        <v>0</v>
      </c>
      <c r="Q30" s="135"/>
      <c r="R30" s="135">
        <v>0</v>
      </c>
      <c r="S30" s="135"/>
      <c r="T30" s="135"/>
      <c r="U30" s="135"/>
      <c r="V30" s="162" t="s">
        <v>177</v>
      </c>
      <c r="W30" s="162" t="s">
        <v>177</v>
      </c>
      <c r="X30" s="162" t="s">
        <v>177</v>
      </c>
      <c r="Y30" s="162">
        <f t="shared" si="0"/>
        <v>0</v>
      </c>
      <c r="Z30" s="162">
        <f t="shared" si="2"/>
        <v>0</v>
      </c>
      <c r="AA30" s="2"/>
      <c r="AB30" s="138"/>
      <c r="AC30" s="139"/>
    </row>
    <row r="31" spans="2:29" ht="48" customHeight="1" x14ac:dyDescent="0.2">
      <c r="B31" s="508"/>
      <c r="C31" s="524"/>
      <c r="D31" s="523"/>
      <c r="E31" s="144" t="s">
        <v>59</v>
      </c>
      <c r="F31" s="144" t="s">
        <v>60</v>
      </c>
      <c r="G31" s="144">
        <v>4.5</v>
      </c>
      <c r="H31" s="144">
        <v>5.5</v>
      </c>
      <c r="I31" s="135">
        <v>1</v>
      </c>
      <c r="J31" s="135">
        <v>0</v>
      </c>
      <c r="K31" s="135">
        <v>0</v>
      </c>
      <c r="L31" s="135">
        <v>0</v>
      </c>
      <c r="M31" s="12">
        <v>1</v>
      </c>
      <c r="N31" s="135">
        <v>0</v>
      </c>
      <c r="O31" s="135"/>
      <c r="P31" s="135">
        <v>0</v>
      </c>
      <c r="Q31" s="135"/>
      <c r="R31" s="135">
        <v>0</v>
      </c>
      <c r="S31" s="135"/>
      <c r="T31" s="135"/>
      <c r="U31" s="135"/>
      <c r="V31" s="162" t="s">
        <v>177</v>
      </c>
      <c r="W31" s="162" t="s">
        <v>177</v>
      </c>
      <c r="X31" s="162" t="s">
        <v>177</v>
      </c>
      <c r="Y31" s="162">
        <f t="shared" si="0"/>
        <v>0</v>
      </c>
      <c r="Z31" s="162">
        <f t="shared" si="2"/>
        <v>0</v>
      </c>
      <c r="AA31" s="2"/>
      <c r="AB31" s="138"/>
      <c r="AC31" s="139"/>
    </row>
    <row r="32" spans="2:29" ht="48" customHeight="1" x14ac:dyDescent="0.2">
      <c r="B32" s="508"/>
      <c r="C32" s="524"/>
      <c r="D32" s="523"/>
      <c r="E32" s="144" t="s">
        <v>61</v>
      </c>
      <c r="F32" s="144" t="s">
        <v>62</v>
      </c>
      <c r="G32" s="144">
        <v>1</v>
      </c>
      <c r="H32" s="144">
        <v>2</v>
      </c>
      <c r="I32" s="135">
        <v>1</v>
      </c>
      <c r="J32" s="135">
        <v>0</v>
      </c>
      <c r="K32" s="135">
        <v>0</v>
      </c>
      <c r="L32" s="135">
        <v>0</v>
      </c>
      <c r="M32" s="12">
        <v>1</v>
      </c>
      <c r="N32" s="135">
        <v>0</v>
      </c>
      <c r="O32" s="135"/>
      <c r="P32" s="135">
        <v>0</v>
      </c>
      <c r="Q32" s="135"/>
      <c r="R32" s="135">
        <v>0</v>
      </c>
      <c r="S32" s="135"/>
      <c r="T32" s="135"/>
      <c r="U32" s="135"/>
      <c r="V32" s="162" t="s">
        <v>177</v>
      </c>
      <c r="W32" s="162" t="s">
        <v>177</v>
      </c>
      <c r="X32" s="162" t="s">
        <v>177</v>
      </c>
      <c r="Y32" s="162">
        <f t="shared" si="0"/>
        <v>0</v>
      </c>
      <c r="Z32" s="162">
        <f t="shared" si="2"/>
        <v>0</v>
      </c>
      <c r="AA32" s="2"/>
      <c r="AB32" s="138"/>
      <c r="AC32" s="139"/>
    </row>
    <row r="33" spans="2:29" ht="48" customHeight="1" x14ac:dyDescent="0.2">
      <c r="B33" s="508"/>
      <c r="C33" s="524"/>
      <c r="D33" s="523"/>
      <c r="E33" s="144" t="s">
        <v>63</v>
      </c>
      <c r="F33" s="144" t="s">
        <v>64</v>
      </c>
      <c r="G33" s="144">
        <v>0.77</v>
      </c>
      <c r="H33" s="144">
        <v>0.8</v>
      </c>
      <c r="I33" s="18">
        <v>0.03</v>
      </c>
      <c r="J33" s="206">
        <v>0</v>
      </c>
      <c r="K33" s="133">
        <v>0</v>
      </c>
      <c r="L33" s="133">
        <v>0</v>
      </c>
      <c r="M33" s="133">
        <v>0.03</v>
      </c>
      <c r="N33" s="135">
        <v>0</v>
      </c>
      <c r="O33" s="135"/>
      <c r="P33" s="135">
        <v>0</v>
      </c>
      <c r="Q33" s="135"/>
      <c r="R33" s="135">
        <v>0</v>
      </c>
      <c r="S33" s="135"/>
      <c r="T33" s="135"/>
      <c r="U33" s="135"/>
      <c r="V33" s="162" t="s">
        <v>177</v>
      </c>
      <c r="W33" s="162" t="s">
        <v>177</v>
      </c>
      <c r="X33" s="162" t="s">
        <v>177</v>
      </c>
      <c r="Y33" s="162">
        <f t="shared" si="0"/>
        <v>0</v>
      </c>
      <c r="Z33" s="162">
        <f t="shared" si="2"/>
        <v>0</v>
      </c>
      <c r="AA33" s="2"/>
      <c r="AB33" s="138"/>
      <c r="AC33" s="139"/>
    </row>
    <row r="34" spans="2:29" ht="48" customHeight="1" x14ac:dyDescent="0.2">
      <c r="B34" s="508"/>
      <c r="C34" s="524"/>
      <c r="D34" s="523"/>
      <c r="E34" s="144" t="s">
        <v>65</v>
      </c>
      <c r="F34" s="144" t="s">
        <v>66</v>
      </c>
      <c r="G34" s="144">
        <v>0</v>
      </c>
      <c r="H34" s="144">
        <v>1</v>
      </c>
      <c r="I34" s="135">
        <v>1</v>
      </c>
      <c r="J34" s="135">
        <v>0</v>
      </c>
      <c r="K34" s="135">
        <v>0</v>
      </c>
      <c r="L34" s="21">
        <v>0</v>
      </c>
      <c r="M34" s="12">
        <v>1</v>
      </c>
      <c r="N34" s="135">
        <v>0</v>
      </c>
      <c r="O34" s="135"/>
      <c r="P34" s="135">
        <v>0</v>
      </c>
      <c r="Q34" s="135"/>
      <c r="R34" s="135">
        <v>0</v>
      </c>
      <c r="S34" s="135"/>
      <c r="T34" s="135"/>
      <c r="U34" s="135"/>
      <c r="V34" s="162" t="s">
        <v>177</v>
      </c>
      <c r="W34" s="162" t="s">
        <v>177</v>
      </c>
      <c r="X34" s="162" t="s">
        <v>177</v>
      </c>
      <c r="Y34" s="162">
        <f t="shared" si="0"/>
        <v>0</v>
      </c>
      <c r="Z34" s="162">
        <f t="shared" si="2"/>
        <v>0</v>
      </c>
      <c r="AA34" s="2"/>
      <c r="AB34" s="138"/>
      <c r="AC34" s="139"/>
    </row>
    <row r="35" spans="2:29" ht="48" customHeight="1" x14ac:dyDescent="0.2">
      <c r="B35" s="508"/>
      <c r="C35" s="524"/>
      <c r="D35" s="523"/>
      <c r="E35" s="144" t="s">
        <v>67</v>
      </c>
      <c r="F35" s="144" t="s">
        <v>68</v>
      </c>
      <c r="G35" s="144">
        <v>0.3</v>
      </c>
      <c r="H35" s="144">
        <v>0.4</v>
      </c>
      <c r="I35" s="18">
        <v>0.1</v>
      </c>
      <c r="J35" s="59">
        <v>0.01</v>
      </c>
      <c r="K35" s="59">
        <v>0.02</v>
      </c>
      <c r="L35" s="59">
        <v>0.01</v>
      </c>
      <c r="M35" s="59">
        <v>0.06</v>
      </c>
      <c r="N35" s="133">
        <v>0.01</v>
      </c>
      <c r="O35" s="133"/>
      <c r="P35" s="135">
        <v>0</v>
      </c>
      <c r="Q35" s="135"/>
      <c r="R35" s="353">
        <v>0.03</v>
      </c>
      <c r="S35" s="353"/>
      <c r="T35" s="353">
        <v>0.06</v>
      </c>
      <c r="U35" s="135">
        <v>6</v>
      </c>
      <c r="V35" s="162">
        <v>1</v>
      </c>
      <c r="W35" s="162">
        <v>0</v>
      </c>
      <c r="X35" s="162">
        <v>1</v>
      </c>
      <c r="Y35" s="162">
        <f t="shared" si="0"/>
        <v>1</v>
      </c>
      <c r="Z35" s="162">
        <f t="shared" si="2"/>
        <v>1</v>
      </c>
      <c r="AA35" s="2"/>
      <c r="AB35" s="138"/>
      <c r="AC35" s="139"/>
    </row>
    <row r="36" spans="2:29" ht="48" customHeight="1" x14ac:dyDescent="0.2">
      <c r="B36" s="508"/>
      <c r="C36" s="524"/>
      <c r="D36" s="523"/>
      <c r="E36" s="144" t="s">
        <v>813</v>
      </c>
      <c r="F36" s="144" t="s">
        <v>814</v>
      </c>
      <c r="G36" s="144">
        <v>0.99</v>
      </c>
      <c r="H36" s="144">
        <v>0.99</v>
      </c>
      <c r="I36" s="19">
        <v>0.99</v>
      </c>
      <c r="J36" s="19">
        <v>0.99</v>
      </c>
      <c r="K36" s="19">
        <v>0.99</v>
      </c>
      <c r="L36" s="19">
        <v>0.99</v>
      </c>
      <c r="M36" s="19">
        <v>0.99</v>
      </c>
      <c r="N36" s="18">
        <v>0.99</v>
      </c>
      <c r="O36" s="12">
        <v>99</v>
      </c>
      <c r="P36" s="18">
        <v>0.99</v>
      </c>
      <c r="Q36" s="18"/>
      <c r="R36" s="18">
        <v>0.99</v>
      </c>
      <c r="S36" s="18"/>
      <c r="T36" s="18">
        <v>0.99</v>
      </c>
      <c r="U36" s="18"/>
      <c r="V36" s="162">
        <v>1</v>
      </c>
      <c r="W36" s="162">
        <v>1</v>
      </c>
      <c r="X36" s="162">
        <v>1</v>
      </c>
      <c r="Y36" s="162">
        <f t="shared" ref="Y36:Y64" si="3">IF(M36=0,"-",IF((T36/M36)&lt;=1,(T36/M36),1))</f>
        <v>1</v>
      </c>
      <c r="Z36" s="162">
        <f>IF(((N36+P36+R36+T36)/(I36)/4)&lt;=1,((N36+P36+R36+T36)/(I36)/4),1)</f>
        <v>1</v>
      </c>
      <c r="AA36" s="2"/>
      <c r="AB36" s="138"/>
      <c r="AC36" s="139"/>
    </row>
    <row r="37" spans="2:29" ht="48" customHeight="1" x14ac:dyDescent="0.2">
      <c r="B37" s="508"/>
      <c r="C37" s="524"/>
      <c r="D37" s="523"/>
      <c r="E37" s="144" t="s">
        <v>91</v>
      </c>
      <c r="F37" s="144" t="s">
        <v>92</v>
      </c>
      <c r="G37" s="144">
        <v>21508</v>
      </c>
      <c r="H37" s="144">
        <v>22208</v>
      </c>
      <c r="I37" s="135">
        <v>700</v>
      </c>
      <c r="J37" s="12">
        <v>100</v>
      </c>
      <c r="K37" s="135">
        <v>200</v>
      </c>
      <c r="L37" s="135">
        <v>350</v>
      </c>
      <c r="M37" s="12">
        <v>50</v>
      </c>
      <c r="N37" s="12">
        <v>1711</v>
      </c>
      <c r="O37" s="12"/>
      <c r="P37" s="135">
        <v>200</v>
      </c>
      <c r="Q37" s="135"/>
      <c r="R37" s="135">
        <v>1142</v>
      </c>
      <c r="S37" s="135"/>
      <c r="T37" s="135">
        <v>439</v>
      </c>
      <c r="U37" s="135"/>
      <c r="V37" s="162">
        <v>1</v>
      </c>
      <c r="W37" s="162">
        <v>1</v>
      </c>
      <c r="X37" s="162">
        <v>1</v>
      </c>
      <c r="Y37" s="162">
        <f t="shared" si="3"/>
        <v>1</v>
      </c>
      <c r="Z37" s="162">
        <f>IF(((N37+P37+R37+T37)/(I37))&lt;=1,((N37+P37+R37+T37)/(I37)),1)</f>
        <v>1</v>
      </c>
      <c r="AA37" s="2"/>
      <c r="AB37" s="138"/>
      <c r="AC37" s="139"/>
    </row>
    <row r="38" spans="2:29" ht="48" customHeight="1" x14ac:dyDescent="0.2">
      <c r="B38" s="508"/>
      <c r="C38" s="524"/>
      <c r="D38" s="523"/>
      <c r="E38" s="144" t="s">
        <v>93</v>
      </c>
      <c r="F38" s="144" t="s">
        <v>92</v>
      </c>
      <c r="G38" s="144">
        <v>6518</v>
      </c>
      <c r="H38" s="144">
        <v>7822</v>
      </c>
      <c r="I38" s="135">
        <v>1304</v>
      </c>
      <c r="J38" s="135">
        <v>104</v>
      </c>
      <c r="K38" s="135">
        <v>120</v>
      </c>
      <c r="L38" s="135">
        <v>440</v>
      </c>
      <c r="M38" s="12">
        <v>640</v>
      </c>
      <c r="N38" s="12">
        <v>1116</v>
      </c>
      <c r="O38" s="12"/>
      <c r="P38" s="135">
        <v>120</v>
      </c>
      <c r="Q38" s="135"/>
      <c r="R38" s="135">
        <v>440</v>
      </c>
      <c r="S38" s="135"/>
      <c r="T38" s="135">
        <v>433</v>
      </c>
      <c r="U38" s="135"/>
      <c r="V38" s="162">
        <v>1</v>
      </c>
      <c r="W38" s="162">
        <v>1</v>
      </c>
      <c r="X38" s="162">
        <v>1</v>
      </c>
      <c r="Y38" s="162">
        <f t="shared" si="3"/>
        <v>0.67656249999999996</v>
      </c>
      <c r="Z38" s="162">
        <f t="shared" si="2"/>
        <v>1</v>
      </c>
      <c r="AA38" s="2"/>
      <c r="AB38" s="138"/>
      <c r="AC38" s="139"/>
    </row>
    <row r="39" spans="2:29" ht="48" customHeight="1" x14ac:dyDescent="0.2">
      <c r="B39" s="508"/>
      <c r="C39" s="524"/>
      <c r="D39" s="523"/>
      <c r="E39" s="144" t="s">
        <v>94</v>
      </c>
      <c r="F39" s="144" t="s">
        <v>95</v>
      </c>
      <c r="G39" s="144">
        <v>13055</v>
      </c>
      <c r="H39" s="144">
        <v>18277</v>
      </c>
      <c r="I39" s="135">
        <v>5222</v>
      </c>
      <c r="J39" s="135">
        <v>222</v>
      </c>
      <c r="K39" s="135">
        <v>50</v>
      </c>
      <c r="L39" s="135">
        <v>200</v>
      </c>
      <c r="M39" s="12">
        <v>4750</v>
      </c>
      <c r="N39" s="135">
        <v>4721</v>
      </c>
      <c r="O39" s="135"/>
      <c r="P39" s="135">
        <v>50</v>
      </c>
      <c r="Q39" s="135"/>
      <c r="R39" s="135">
        <v>184</v>
      </c>
      <c r="S39" s="135"/>
      <c r="T39" s="135">
        <v>435</v>
      </c>
      <c r="U39" s="135"/>
      <c r="V39" s="162">
        <v>1</v>
      </c>
      <c r="W39" s="162">
        <v>1</v>
      </c>
      <c r="X39" s="162">
        <v>0.92</v>
      </c>
      <c r="Y39" s="162">
        <f t="shared" si="3"/>
        <v>9.1578947368421051E-2</v>
      </c>
      <c r="Z39" s="162">
        <f t="shared" si="2"/>
        <v>1</v>
      </c>
      <c r="AA39" s="2"/>
      <c r="AB39" s="138"/>
      <c r="AC39" s="139"/>
    </row>
    <row r="40" spans="2:29" ht="77.25" customHeight="1" x14ac:dyDescent="0.2">
      <c r="B40" s="508"/>
      <c r="C40" s="524"/>
      <c r="D40" s="523"/>
      <c r="E40" s="144" t="s">
        <v>96</v>
      </c>
      <c r="F40" s="144" t="s">
        <v>97</v>
      </c>
      <c r="G40" s="144">
        <v>540</v>
      </c>
      <c r="H40" s="144">
        <v>740</v>
      </c>
      <c r="I40" s="135">
        <v>200</v>
      </c>
      <c r="J40" s="135">
        <v>50</v>
      </c>
      <c r="K40" s="135">
        <v>0</v>
      </c>
      <c r="L40" s="135">
        <v>0</v>
      </c>
      <c r="M40" s="12">
        <v>150</v>
      </c>
      <c r="N40" s="135">
        <v>61</v>
      </c>
      <c r="O40" s="135"/>
      <c r="P40" s="135">
        <v>0</v>
      </c>
      <c r="Q40" s="135"/>
      <c r="R40" s="135">
        <v>726</v>
      </c>
      <c r="S40" s="135"/>
      <c r="T40" s="135">
        <v>164</v>
      </c>
      <c r="U40" s="135"/>
      <c r="V40" s="162">
        <v>1</v>
      </c>
      <c r="W40" s="162" t="s">
        <v>177</v>
      </c>
      <c r="X40" s="162" t="s">
        <v>177</v>
      </c>
      <c r="Y40" s="162">
        <f t="shared" si="3"/>
        <v>1</v>
      </c>
      <c r="Z40" s="162">
        <f t="shared" si="2"/>
        <v>1</v>
      </c>
      <c r="AA40" s="2"/>
      <c r="AB40" s="138"/>
      <c r="AC40" s="139"/>
    </row>
    <row r="41" spans="2:29" ht="61.5" customHeight="1" x14ac:dyDescent="0.2">
      <c r="B41" s="508"/>
      <c r="C41" s="524"/>
      <c r="D41" s="523"/>
      <c r="E41" s="144" t="s">
        <v>98</v>
      </c>
      <c r="F41" s="144" t="s">
        <v>99</v>
      </c>
      <c r="G41" s="144">
        <v>0</v>
      </c>
      <c r="H41" s="144">
        <v>1</v>
      </c>
      <c r="I41" s="135">
        <v>1</v>
      </c>
      <c r="J41" s="135">
        <v>0</v>
      </c>
      <c r="K41" s="135">
        <v>0</v>
      </c>
      <c r="L41" s="135">
        <v>0</v>
      </c>
      <c r="M41" s="135">
        <v>1</v>
      </c>
      <c r="N41" s="135">
        <v>0</v>
      </c>
      <c r="O41" s="135"/>
      <c r="P41" s="135">
        <v>0</v>
      </c>
      <c r="Q41" s="135"/>
      <c r="R41" s="135">
        <v>0</v>
      </c>
      <c r="S41" s="135"/>
      <c r="T41" s="135">
        <v>1</v>
      </c>
      <c r="U41" s="135">
        <v>0</v>
      </c>
      <c r="V41" s="162" t="s">
        <v>177</v>
      </c>
      <c r="W41" s="162" t="s">
        <v>177</v>
      </c>
      <c r="X41" s="162" t="s">
        <v>177</v>
      </c>
      <c r="Y41" s="162">
        <f t="shared" si="3"/>
        <v>1</v>
      </c>
      <c r="Z41" s="162">
        <f t="shared" si="2"/>
        <v>1</v>
      </c>
      <c r="AA41" s="2"/>
      <c r="AB41" s="138"/>
      <c r="AC41" s="139"/>
    </row>
    <row r="42" spans="2:29" ht="48" customHeight="1" x14ac:dyDescent="0.2">
      <c r="B42" s="508"/>
      <c r="C42" s="524"/>
      <c r="D42" s="523"/>
      <c r="E42" s="144" t="s">
        <v>100</v>
      </c>
      <c r="F42" s="144" t="s">
        <v>101</v>
      </c>
      <c r="G42" s="144">
        <v>0</v>
      </c>
      <c r="H42" s="144">
        <v>0.1</v>
      </c>
      <c r="I42" s="19">
        <v>0.1</v>
      </c>
      <c r="J42" s="135">
        <v>0</v>
      </c>
      <c r="K42" s="18" t="s">
        <v>812</v>
      </c>
      <c r="L42" s="19">
        <v>0.1</v>
      </c>
      <c r="M42" s="19">
        <v>0.1</v>
      </c>
      <c r="N42" s="135">
        <v>0</v>
      </c>
      <c r="O42" s="135"/>
      <c r="P42" s="135">
        <v>0</v>
      </c>
      <c r="Q42" s="135"/>
      <c r="R42" s="135">
        <v>0.1</v>
      </c>
      <c r="S42" s="135"/>
      <c r="T42" s="135">
        <v>10</v>
      </c>
      <c r="U42" s="135">
        <v>0</v>
      </c>
      <c r="V42" s="162" t="s">
        <v>177</v>
      </c>
      <c r="W42" s="162" t="s">
        <v>177</v>
      </c>
      <c r="X42" s="162">
        <v>1</v>
      </c>
      <c r="Y42" s="162">
        <f t="shared" si="3"/>
        <v>1</v>
      </c>
      <c r="Z42" s="162">
        <f t="shared" si="2"/>
        <v>1</v>
      </c>
      <c r="AA42" s="2"/>
      <c r="AB42" s="138"/>
      <c r="AC42" s="139"/>
    </row>
    <row r="43" spans="2:29" ht="48" customHeight="1" x14ac:dyDescent="0.2">
      <c r="B43" s="508"/>
      <c r="C43" s="524"/>
      <c r="D43" s="523"/>
      <c r="E43" s="144" t="s">
        <v>102</v>
      </c>
      <c r="F43" s="144" t="s">
        <v>103</v>
      </c>
      <c r="G43" s="144">
        <v>0</v>
      </c>
      <c r="H43" s="144">
        <v>1</v>
      </c>
      <c r="I43" s="135">
        <v>1</v>
      </c>
      <c r="J43" s="135">
        <v>0</v>
      </c>
      <c r="K43" s="135">
        <v>0</v>
      </c>
      <c r="L43" s="135">
        <v>0</v>
      </c>
      <c r="M43" s="135">
        <v>1</v>
      </c>
      <c r="N43" s="135">
        <v>0</v>
      </c>
      <c r="O43" s="135"/>
      <c r="P43" s="135">
        <v>0</v>
      </c>
      <c r="Q43" s="135"/>
      <c r="R43" s="135">
        <v>0</v>
      </c>
      <c r="S43" s="135"/>
      <c r="T43" s="135">
        <v>1</v>
      </c>
      <c r="U43" s="135">
        <v>0</v>
      </c>
      <c r="V43" s="162" t="s">
        <v>177</v>
      </c>
      <c r="W43" s="162" t="s">
        <v>177</v>
      </c>
      <c r="X43" s="162" t="s">
        <v>177</v>
      </c>
      <c r="Y43" s="162">
        <f t="shared" si="3"/>
        <v>1</v>
      </c>
      <c r="Z43" s="162">
        <f t="shared" si="2"/>
        <v>1</v>
      </c>
      <c r="AA43" s="2"/>
      <c r="AB43" s="138"/>
      <c r="AC43" s="139"/>
    </row>
    <row r="44" spans="2:29" ht="30" x14ac:dyDescent="0.2">
      <c r="B44" s="526" t="s">
        <v>260</v>
      </c>
      <c r="C44" s="525" t="s">
        <v>163</v>
      </c>
      <c r="D44" s="523" t="s">
        <v>104</v>
      </c>
      <c r="E44" s="144" t="s">
        <v>105</v>
      </c>
      <c r="F44" s="144" t="s">
        <v>106</v>
      </c>
      <c r="G44" s="144">
        <v>0</v>
      </c>
      <c r="H44" s="144">
        <v>1</v>
      </c>
      <c r="I44" s="135">
        <v>2</v>
      </c>
      <c r="J44" s="135">
        <v>1</v>
      </c>
      <c r="K44" s="135">
        <v>1</v>
      </c>
      <c r="L44" s="135">
        <v>1</v>
      </c>
      <c r="M44" s="135">
        <v>0</v>
      </c>
      <c r="N44" s="135">
        <v>4</v>
      </c>
      <c r="O44" s="135">
        <v>1</v>
      </c>
      <c r="P44" s="135">
        <v>0.6</v>
      </c>
      <c r="Q44" s="135"/>
      <c r="R44" s="135">
        <v>1</v>
      </c>
      <c r="S44" s="135"/>
      <c r="T44" s="135"/>
      <c r="U44" s="135"/>
      <c r="V44" s="162">
        <v>1</v>
      </c>
      <c r="W44" s="162">
        <v>0.6</v>
      </c>
      <c r="X44" s="162">
        <v>1</v>
      </c>
      <c r="Y44" s="162" t="str">
        <f t="shared" si="3"/>
        <v>-</v>
      </c>
      <c r="Z44" s="162">
        <f t="shared" si="2"/>
        <v>1</v>
      </c>
      <c r="AA44" s="2"/>
      <c r="AB44" s="138"/>
      <c r="AC44" s="139"/>
    </row>
    <row r="45" spans="2:29" ht="60" x14ac:dyDescent="0.2">
      <c r="B45" s="526"/>
      <c r="C45" s="525"/>
      <c r="D45" s="523"/>
      <c r="E45" s="144" t="s">
        <v>107</v>
      </c>
      <c r="F45" s="144" t="s">
        <v>108</v>
      </c>
      <c r="G45" s="144">
        <v>0</v>
      </c>
      <c r="H45" s="144">
        <v>2</v>
      </c>
      <c r="I45" s="135">
        <v>2</v>
      </c>
      <c r="J45" s="135">
        <v>2</v>
      </c>
      <c r="K45" s="135">
        <v>1</v>
      </c>
      <c r="L45" s="135">
        <v>0</v>
      </c>
      <c r="M45" s="135">
        <v>0</v>
      </c>
      <c r="N45" s="135">
        <v>16</v>
      </c>
      <c r="O45" s="135">
        <v>0</v>
      </c>
      <c r="P45" s="174">
        <v>1</v>
      </c>
      <c r="Q45" s="174"/>
      <c r="R45" s="174">
        <v>0</v>
      </c>
      <c r="S45" s="174"/>
      <c r="T45" s="174"/>
      <c r="U45" s="174"/>
      <c r="V45" s="162">
        <v>1</v>
      </c>
      <c r="W45" s="162">
        <v>1</v>
      </c>
      <c r="X45" s="162" t="s">
        <v>177</v>
      </c>
      <c r="Y45" s="162" t="str">
        <f t="shared" si="3"/>
        <v>-</v>
      </c>
      <c r="Z45" s="162">
        <f t="shared" si="2"/>
        <v>1</v>
      </c>
      <c r="AA45" s="2"/>
      <c r="AB45" s="138"/>
      <c r="AC45" s="139"/>
    </row>
    <row r="46" spans="2:29" ht="30" x14ac:dyDescent="0.2">
      <c r="B46" s="526"/>
      <c r="C46" s="525"/>
      <c r="D46" s="523" t="s">
        <v>109</v>
      </c>
      <c r="E46" s="144" t="s">
        <v>110</v>
      </c>
      <c r="F46" s="144" t="s">
        <v>111</v>
      </c>
      <c r="G46" s="144">
        <v>0</v>
      </c>
      <c r="H46" s="144">
        <v>1</v>
      </c>
      <c r="I46" s="135">
        <v>1</v>
      </c>
      <c r="J46" s="135">
        <v>0.2</v>
      </c>
      <c r="K46" s="135">
        <v>0.2</v>
      </c>
      <c r="L46" s="135">
        <v>0.4</v>
      </c>
      <c r="M46" s="135">
        <v>0.2</v>
      </c>
      <c r="N46" s="135">
        <v>0</v>
      </c>
      <c r="O46" s="135"/>
      <c r="P46" s="135">
        <v>0.2</v>
      </c>
      <c r="Q46" s="135"/>
      <c r="R46" s="135">
        <v>0.5</v>
      </c>
      <c r="S46" s="135"/>
      <c r="T46" s="135">
        <v>0.2</v>
      </c>
      <c r="U46" s="135"/>
      <c r="V46" s="162">
        <v>0</v>
      </c>
      <c r="W46" s="162">
        <v>1</v>
      </c>
      <c r="X46" s="162">
        <v>1</v>
      </c>
      <c r="Y46" s="162">
        <f t="shared" si="3"/>
        <v>1</v>
      </c>
      <c r="Z46" s="162">
        <f t="shared" si="2"/>
        <v>0.89999999999999991</v>
      </c>
      <c r="AA46" s="2"/>
      <c r="AB46" s="138"/>
      <c r="AC46" s="139"/>
    </row>
    <row r="47" spans="2:29" ht="45" x14ac:dyDescent="0.2">
      <c r="B47" s="526"/>
      <c r="C47" s="525"/>
      <c r="D47" s="523"/>
      <c r="E47" s="144" t="s">
        <v>112</v>
      </c>
      <c r="F47" s="144" t="s">
        <v>113</v>
      </c>
      <c r="G47" s="144">
        <v>0</v>
      </c>
      <c r="H47" s="144">
        <v>2</v>
      </c>
      <c r="I47" s="135">
        <v>2</v>
      </c>
      <c r="J47" s="135">
        <v>0</v>
      </c>
      <c r="K47" s="135">
        <v>0</v>
      </c>
      <c r="L47" s="135">
        <v>1</v>
      </c>
      <c r="M47" s="12">
        <v>1</v>
      </c>
      <c r="N47" s="135">
        <v>0</v>
      </c>
      <c r="O47" s="135"/>
      <c r="P47" s="135">
        <v>0</v>
      </c>
      <c r="Q47" s="135"/>
      <c r="R47" s="135">
        <v>1</v>
      </c>
      <c r="S47" s="135"/>
      <c r="T47" s="135">
        <v>1</v>
      </c>
      <c r="U47" s="135"/>
      <c r="V47" s="162" t="s">
        <v>177</v>
      </c>
      <c r="W47" s="162" t="s">
        <v>177</v>
      </c>
      <c r="X47" s="162">
        <v>1</v>
      </c>
      <c r="Y47" s="162">
        <f t="shared" si="3"/>
        <v>1</v>
      </c>
      <c r="Z47" s="162">
        <f t="shared" si="2"/>
        <v>1</v>
      </c>
      <c r="AA47" s="2"/>
      <c r="AB47" s="138"/>
      <c r="AC47" s="139"/>
    </row>
    <row r="48" spans="2:29" ht="45" x14ac:dyDescent="0.2">
      <c r="B48" s="526"/>
      <c r="C48" s="525"/>
      <c r="D48" s="523"/>
      <c r="E48" s="144" t="s">
        <v>114</v>
      </c>
      <c r="F48" s="144" t="s">
        <v>115</v>
      </c>
      <c r="G48" s="144">
        <v>7546</v>
      </c>
      <c r="H48" s="144">
        <v>8046</v>
      </c>
      <c r="I48" s="135">
        <v>500</v>
      </c>
      <c r="J48" s="135">
        <v>300</v>
      </c>
      <c r="K48" s="135">
        <v>100</v>
      </c>
      <c r="L48" s="135">
        <v>0</v>
      </c>
      <c r="M48" s="12">
        <v>100</v>
      </c>
      <c r="N48" s="135">
        <v>2520</v>
      </c>
      <c r="O48" s="135"/>
      <c r="P48" s="135">
        <v>1440</v>
      </c>
      <c r="Q48" s="135"/>
      <c r="R48" s="135">
        <v>0</v>
      </c>
      <c r="S48" s="135"/>
      <c r="T48" s="135">
        <v>150</v>
      </c>
      <c r="U48" s="135"/>
      <c r="V48" s="162">
        <v>1</v>
      </c>
      <c r="W48" s="162">
        <v>1</v>
      </c>
      <c r="X48" s="162" t="s">
        <v>177</v>
      </c>
      <c r="Y48" s="162">
        <f t="shared" si="3"/>
        <v>1</v>
      </c>
      <c r="Z48" s="162">
        <f t="shared" si="2"/>
        <v>1</v>
      </c>
      <c r="AA48" s="2"/>
      <c r="AB48" s="138"/>
      <c r="AC48" s="139"/>
    </row>
    <row r="49" spans="2:29" ht="45" x14ac:dyDescent="0.2">
      <c r="B49" s="526"/>
      <c r="C49" s="525"/>
      <c r="D49" s="523"/>
      <c r="E49" s="144" t="s">
        <v>116</v>
      </c>
      <c r="F49" s="144" t="s">
        <v>117</v>
      </c>
      <c r="G49" s="144">
        <v>65</v>
      </c>
      <c r="H49" s="144">
        <v>75</v>
      </c>
      <c r="I49" s="135">
        <v>10</v>
      </c>
      <c r="J49" s="135">
        <v>7</v>
      </c>
      <c r="K49" s="135">
        <v>0</v>
      </c>
      <c r="L49" s="135">
        <v>1</v>
      </c>
      <c r="M49" s="12">
        <v>2</v>
      </c>
      <c r="N49" s="135">
        <v>7</v>
      </c>
      <c r="O49" s="135"/>
      <c r="P49" s="135">
        <v>0</v>
      </c>
      <c r="Q49" s="135"/>
      <c r="R49" s="135">
        <v>1</v>
      </c>
      <c r="S49" s="135"/>
      <c r="T49" s="135">
        <v>2</v>
      </c>
      <c r="U49" s="135"/>
      <c r="V49" s="162">
        <v>1</v>
      </c>
      <c r="W49" s="162" t="s">
        <v>177</v>
      </c>
      <c r="X49" s="162">
        <v>1</v>
      </c>
      <c r="Y49" s="162">
        <f t="shared" si="3"/>
        <v>1</v>
      </c>
      <c r="Z49" s="162">
        <f t="shared" si="2"/>
        <v>1</v>
      </c>
      <c r="AA49" s="2"/>
      <c r="AB49" s="138"/>
      <c r="AC49" s="139"/>
    </row>
    <row r="50" spans="2:29" ht="45" x14ac:dyDescent="0.2">
      <c r="B50" s="526"/>
      <c r="C50" s="525"/>
      <c r="D50" s="523"/>
      <c r="E50" s="144" t="s">
        <v>118</v>
      </c>
      <c r="F50" s="144" t="s">
        <v>119</v>
      </c>
      <c r="G50" s="144">
        <v>4</v>
      </c>
      <c r="H50" s="144">
        <v>6</v>
      </c>
      <c r="I50" s="135">
        <v>2</v>
      </c>
      <c r="J50" s="135">
        <v>1</v>
      </c>
      <c r="K50" s="135">
        <v>0</v>
      </c>
      <c r="L50" s="135">
        <v>1</v>
      </c>
      <c r="M50" s="12">
        <v>0</v>
      </c>
      <c r="N50" s="135">
        <v>4</v>
      </c>
      <c r="O50" s="135"/>
      <c r="P50" s="135">
        <v>0</v>
      </c>
      <c r="Q50" s="135"/>
      <c r="R50" s="135">
        <v>1</v>
      </c>
      <c r="S50" s="135"/>
      <c r="T50" s="135"/>
      <c r="U50" s="135"/>
      <c r="V50" s="162">
        <v>1</v>
      </c>
      <c r="W50" s="162" t="s">
        <v>177</v>
      </c>
      <c r="X50" s="162">
        <v>1</v>
      </c>
      <c r="Y50" s="162" t="str">
        <f t="shared" si="3"/>
        <v>-</v>
      </c>
      <c r="Z50" s="162">
        <f t="shared" si="2"/>
        <v>1</v>
      </c>
      <c r="AA50" s="2"/>
      <c r="AB50" s="138"/>
      <c r="AC50" s="139"/>
    </row>
    <row r="51" spans="2:29" ht="30" x14ac:dyDescent="0.2">
      <c r="B51" s="526"/>
      <c r="C51" s="525"/>
      <c r="D51" s="523"/>
      <c r="E51" s="144" t="s">
        <v>120</v>
      </c>
      <c r="F51" s="144" t="s">
        <v>121</v>
      </c>
      <c r="G51" s="144">
        <v>0</v>
      </c>
      <c r="H51" s="144">
        <v>1</v>
      </c>
      <c r="I51" s="135">
        <v>1</v>
      </c>
      <c r="J51" s="135">
        <v>0</v>
      </c>
      <c r="K51" s="135">
        <v>0</v>
      </c>
      <c r="L51" s="135">
        <v>0</v>
      </c>
      <c r="M51" s="12">
        <v>1</v>
      </c>
      <c r="N51" s="135">
        <v>0</v>
      </c>
      <c r="O51" s="135"/>
      <c r="P51" s="135">
        <v>0</v>
      </c>
      <c r="Q51" s="135"/>
      <c r="R51" s="135">
        <v>0</v>
      </c>
      <c r="S51" s="135"/>
      <c r="T51" s="135">
        <v>1</v>
      </c>
      <c r="U51" s="135"/>
      <c r="V51" s="162" t="s">
        <v>177</v>
      </c>
      <c r="W51" s="162" t="s">
        <v>177</v>
      </c>
      <c r="X51" s="162" t="s">
        <v>177</v>
      </c>
      <c r="Y51" s="162">
        <f t="shared" si="3"/>
        <v>1</v>
      </c>
      <c r="Z51" s="162">
        <f t="shared" si="2"/>
        <v>1</v>
      </c>
      <c r="AA51" s="2"/>
      <c r="AB51" s="138"/>
      <c r="AC51" s="139"/>
    </row>
    <row r="52" spans="2:29" ht="75" x14ac:dyDescent="0.2">
      <c r="B52" s="526"/>
      <c r="C52" s="525"/>
      <c r="D52" s="523"/>
      <c r="E52" s="144" t="s">
        <v>122</v>
      </c>
      <c r="F52" s="144" t="s">
        <v>123</v>
      </c>
      <c r="G52" s="144">
        <v>0</v>
      </c>
      <c r="H52" s="144">
        <v>1</v>
      </c>
      <c r="I52" s="135">
        <v>1</v>
      </c>
      <c r="J52" s="135">
        <v>0</v>
      </c>
      <c r="K52" s="135">
        <v>0.3</v>
      </c>
      <c r="L52" s="135">
        <v>0.3</v>
      </c>
      <c r="M52" s="135">
        <v>0.4</v>
      </c>
      <c r="N52" s="135">
        <v>0</v>
      </c>
      <c r="O52" s="135">
        <v>1</v>
      </c>
      <c r="P52" s="135">
        <v>0.3</v>
      </c>
      <c r="Q52" s="135"/>
      <c r="R52" s="135">
        <v>0.3</v>
      </c>
      <c r="S52" s="135"/>
      <c r="T52" s="135">
        <v>0.4</v>
      </c>
      <c r="U52" s="135"/>
      <c r="V52" s="162" t="s">
        <v>177</v>
      </c>
      <c r="W52" s="162">
        <v>1</v>
      </c>
      <c r="X52" s="162">
        <v>1</v>
      </c>
      <c r="Y52" s="162">
        <f t="shared" si="3"/>
        <v>1</v>
      </c>
      <c r="Z52" s="162">
        <f t="shared" si="2"/>
        <v>1</v>
      </c>
      <c r="AA52" s="2"/>
      <c r="AB52" s="138"/>
      <c r="AC52" s="139"/>
    </row>
    <row r="53" spans="2:29" ht="49.5" customHeight="1" x14ac:dyDescent="0.2">
      <c r="B53" s="526"/>
      <c r="C53" s="525"/>
      <c r="D53" s="523" t="s">
        <v>124</v>
      </c>
      <c r="E53" s="144" t="s">
        <v>125</v>
      </c>
      <c r="F53" s="144" t="s">
        <v>126</v>
      </c>
      <c r="G53" s="144">
        <v>182</v>
      </c>
      <c r="H53" s="144">
        <v>187</v>
      </c>
      <c r="I53" s="135">
        <v>5</v>
      </c>
      <c r="J53" s="135">
        <v>0</v>
      </c>
      <c r="K53" s="135">
        <v>2.2000000000000002</v>
      </c>
      <c r="L53" s="135">
        <v>2.8</v>
      </c>
      <c r="M53" s="12">
        <v>0</v>
      </c>
      <c r="N53" s="135">
        <v>0</v>
      </c>
      <c r="O53" s="135"/>
      <c r="P53" s="135">
        <v>2.2000000000000002</v>
      </c>
      <c r="Q53" s="135"/>
      <c r="R53" s="135">
        <v>2.39</v>
      </c>
      <c r="S53" s="135"/>
      <c r="T53" s="135"/>
      <c r="U53" s="135">
        <v>3</v>
      </c>
      <c r="V53" s="162" t="s">
        <v>177</v>
      </c>
      <c r="W53" s="162">
        <v>1</v>
      </c>
      <c r="X53" s="162">
        <v>0.85357142857142865</v>
      </c>
      <c r="Y53" s="162" t="str">
        <f t="shared" si="3"/>
        <v>-</v>
      </c>
      <c r="Z53" s="162">
        <f t="shared" si="2"/>
        <v>0.91799999999999993</v>
      </c>
      <c r="AA53" s="2"/>
      <c r="AB53" s="138"/>
      <c r="AC53" s="139"/>
    </row>
    <row r="54" spans="2:29" ht="54" customHeight="1" x14ac:dyDescent="0.2">
      <c r="B54" s="526"/>
      <c r="C54" s="525"/>
      <c r="D54" s="523"/>
      <c r="E54" s="144" t="s">
        <v>127</v>
      </c>
      <c r="F54" s="144" t="s">
        <v>128</v>
      </c>
      <c r="G54" s="144">
        <v>363</v>
      </c>
      <c r="H54" s="144">
        <v>388</v>
      </c>
      <c r="I54" s="135">
        <v>25</v>
      </c>
      <c r="J54" s="135">
        <v>10</v>
      </c>
      <c r="K54" s="135">
        <v>7</v>
      </c>
      <c r="L54" s="135">
        <v>5</v>
      </c>
      <c r="M54" s="12">
        <v>3</v>
      </c>
      <c r="N54" s="135">
        <v>40.6</v>
      </c>
      <c r="O54" s="135"/>
      <c r="P54" s="135">
        <v>45.11</v>
      </c>
      <c r="Q54" s="135"/>
      <c r="R54" s="135">
        <v>6.5</v>
      </c>
      <c r="S54" s="135"/>
      <c r="T54" s="135">
        <v>7</v>
      </c>
      <c r="U54" s="135"/>
      <c r="V54" s="162">
        <v>1</v>
      </c>
      <c r="W54" s="162">
        <v>1</v>
      </c>
      <c r="X54" s="162">
        <v>1</v>
      </c>
      <c r="Y54" s="162">
        <f t="shared" si="3"/>
        <v>1</v>
      </c>
      <c r="Z54" s="162">
        <f t="shared" si="2"/>
        <v>1</v>
      </c>
      <c r="AA54" s="2"/>
      <c r="AB54" s="138"/>
      <c r="AC54" s="139"/>
    </row>
    <row r="55" spans="2:29" ht="32.25" customHeight="1" x14ac:dyDescent="0.2">
      <c r="B55" s="526"/>
      <c r="C55" s="525"/>
      <c r="D55" s="523"/>
      <c r="E55" s="144" t="s">
        <v>129</v>
      </c>
      <c r="F55" s="144" t="s">
        <v>130</v>
      </c>
      <c r="G55" s="144">
        <v>63</v>
      </c>
      <c r="H55" s="144">
        <v>67</v>
      </c>
      <c r="I55" s="135">
        <v>4</v>
      </c>
      <c r="J55" s="135">
        <v>1</v>
      </c>
      <c r="K55" s="135">
        <v>1</v>
      </c>
      <c r="L55" s="135">
        <v>1</v>
      </c>
      <c r="M55" s="12">
        <v>1</v>
      </c>
      <c r="N55" s="135">
        <v>9.86</v>
      </c>
      <c r="O55" s="135"/>
      <c r="P55" s="174">
        <v>1.087</v>
      </c>
      <c r="Q55" s="207"/>
      <c r="R55" s="21">
        <v>4.12</v>
      </c>
      <c r="S55" s="21"/>
      <c r="T55" s="21">
        <v>2.08</v>
      </c>
      <c r="U55" s="21"/>
      <c r="V55" s="162">
        <v>1</v>
      </c>
      <c r="W55" s="162">
        <v>1</v>
      </c>
      <c r="X55" s="162">
        <v>1</v>
      </c>
      <c r="Y55" s="162">
        <f t="shared" si="3"/>
        <v>1</v>
      </c>
      <c r="Z55" s="162">
        <f t="shared" si="2"/>
        <v>1</v>
      </c>
      <c r="AA55" s="2"/>
      <c r="AB55" s="138"/>
      <c r="AC55" s="139"/>
    </row>
    <row r="56" spans="2:29" ht="75" x14ac:dyDescent="0.2">
      <c r="B56" s="526"/>
      <c r="C56" s="525"/>
      <c r="D56" s="523"/>
      <c r="E56" s="144" t="s">
        <v>131</v>
      </c>
      <c r="F56" s="144" t="s">
        <v>132</v>
      </c>
      <c r="G56" s="144">
        <v>0</v>
      </c>
      <c r="H56" s="144">
        <v>1</v>
      </c>
      <c r="I56" s="135">
        <v>1</v>
      </c>
      <c r="J56" s="135">
        <v>0</v>
      </c>
      <c r="K56" s="135">
        <v>0.5</v>
      </c>
      <c r="L56" s="135">
        <v>0</v>
      </c>
      <c r="M56" s="12">
        <v>0.5</v>
      </c>
      <c r="N56" s="135">
        <v>0</v>
      </c>
      <c r="O56" s="135"/>
      <c r="P56" s="135">
        <v>0.5</v>
      </c>
      <c r="Q56" s="135"/>
      <c r="R56" s="135">
        <v>0</v>
      </c>
      <c r="S56" s="135"/>
      <c r="T56" s="135">
        <v>781.29</v>
      </c>
      <c r="U56" s="135"/>
      <c r="V56" s="162" t="s">
        <v>177</v>
      </c>
      <c r="W56" s="162">
        <v>1</v>
      </c>
      <c r="X56" s="162" t="s">
        <v>177</v>
      </c>
      <c r="Y56" s="162">
        <f t="shared" si="3"/>
        <v>1</v>
      </c>
      <c r="Z56" s="162">
        <f t="shared" si="2"/>
        <v>1</v>
      </c>
      <c r="AA56" s="2"/>
      <c r="AB56" s="138"/>
      <c r="AC56" s="139"/>
    </row>
    <row r="57" spans="2:29" ht="32.25" customHeight="1" x14ac:dyDescent="0.2">
      <c r="B57" s="526"/>
      <c r="C57" s="525"/>
      <c r="D57" s="523"/>
      <c r="E57" s="144" t="s">
        <v>133</v>
      </c>
      <c r="F57" s="144" t="s">
        <v>134</v>
      </c>
      <c r="G57" s="144">
        <v>5</v>
      </c>
      <c r="H57" s="144">
        <v>7</v>
      </c>
      <c r="I57" s="135">
        <v>2</v>
      </c>
      <c r="J57" s="135">
        <v>0</v>
      </c>
      <c r="K57" s="135">
        <v>0</v>
      </c>
      <c r="L57" s="135">
        <v>1</v>
      </c>
      <c r="M57" s="12">
        <v>1</v>
      </c>
      <c r="N57" s="135">
        <v>0</v>
      </c>
      <c r="O57" s="135"/>
      <c r="P57" s="135">
        <v>0</v>
      </c>
      <c r="Q57" s="135"/>
      <c r="R57" s="135">
        <v>1</v>
      </c>
      <c r="S57" s="135"/>
      <c r="T57" s="135">
        <v>1</v>
      </c>
      <c r="U57" s="135"/>
      <c r="V57" s="162" t="s">
        <v>177</v>
      </c>
      <c r="W57" s="162" t="s">
        <v>177</v>
      </c>
      <c r="X57" s="162">
        <v>1</v>
      </c>
      <c r="Y57" s="162">
        <f t="shared" si="3"/>
        <v>1</v>
      </c>
      <c r="Z57" s="162">
        <f t="shared" si="2"/>
        <v>1</v>
      </c>
      <c r="AA57" s="2"/>
      <c r="AB57" s="138"/>
      <c r="AC57" s="139"/>
    </row>
    <row r="58" spans="2:29" ht="32.25" customHeight="1" x14ac:dyDescent="0.2">
      <c r="B58" s="526"/>
      <c r="C58" s="525"/>
      <c r="D58" s="523"/>
      <c r="E58" s="144" t="s">
        <v>135</v>
      </c>
      <c r="F58" s="144" t="s">
        <v>136</v>
      </c>
      <c r="G58" s="144">
        <v>0</v>
      </c>
      <c r="H58" s="144">
        <v>1</v>
      </c>
      <c r="I58" s="135">
        <v>1</v>
      </c>
      <c r="J58" s="135">
        <v>0</v>
      </c>
      <c r="K58" s="135">
        <v>0</v>
      </c>
      <c r="L58" s="135">
        <v>0</v>
      </c>
      <c r="M58" s="12">
        <v>1</v>
      </c>
      <c r="N58" s="135">
        <v>0</v>
      </c>
      <c r="O58" s="135"/>
      <c r="P58" s="135">
        <v>0</v>
      </c>
      <c r="Q58" s="135"/>
      <c r="R58" s="135">
        <v>0</v>
      </c>
      <c r="S58" s="135"/>
      <c r="T58" s="135">
        <v>1</v>
      </c>
      <c r="U58" s="135"/>
      <c r="V58" s="162" t="s">
        <v>177</v>
      </c>
      <c r="W58" s="162" t="s">
        <v>177</v>
      </c>
      <c r="X58" s="162" t="s">
        <v>177</v>
      </c>
      <c r="Y58" s="162">
        <f t="shared" si="3"/>
        <v>1</v>
      </c>
      <c r="Z58" s="162">
        <f t="shared" si="2"/>
        <v>1</v>
      </c>
      <c r="AA58" s="138"/>
      <c r="AB58" s="138"/>
      <c r="AC58" s="139"/>
    </row>
    <row r="59" spans="2:29" ht="57" customHeight="1" x14ac:dyDescent="0.2">
      <c r="B59" s="526"/>
      <c r="C59" s="525"/>
      <c r="D59" s="523"/>
      <c r="E59" s="144" t="s">
        <v>137</v>
      </c>
      <c r="F59" s="144" t="s">
        <v>138</v>
      </c>
      <c r="G59" s="144">
        <v>580</v>
      </c>
      <c r="H59" s="144">
        <v>780</v>
      </c>
      <c r="I59" s="135">
        <v>200</v>
      </c>
      <c r="J59" s="135">
        <v>60</v>
      </c>
      <c r="K59" s="135">
        <v>100</v>
      </c>
      <c r="L59" s="135">
        <v>40</v>
      </c>
      <c r="M59" s="12">
        <v>0</v>
      </c>
      <c r="N59" s="135">
        <v>83</v>
      </c>
      <c r="O59" s="135"/>
      <c r="P59" s="135">
        <v>258.20999999999998</v>
      </c>
      <c r="Q59" s="135"/>
      <c r="R59" s="135">
        <v>271</v>
      </c>
      <c r="S59" s="135"/>
      <c r="T59" s="135"/>
      <c r="U59" s="135"/>
      <c r="V59" s="162">
        <v>1</v>
      </c>
      <c r="W59" s="162">
        <v>1</v>
      </c>
      <c r="X59" s="162">
        <v>1</v>
      </c>
      <c r="Y59" s="162" t="str">
        <f t="shared" si="3"/>
        <v>-</v>
      </c>
      <c r="Z59" s="162">
        <f t="shared" si="2"/>
        <v>1</v>
      </c>
      <c r="AA59" s="138"/>
      <c r="AB59" s="138"/>
      <c r="AC59" s="139"/>
    </row>
    <row r="60" spans="2:29" ht="32.25" customHeight="1" x14ac:dyDescent="0.2">
      <c r="B60" s="526"/>
      <c r="C60" s="525"/>
      <c r="D60" s="523" t="s">
        <v>139</v>
      </c>
      <c r="E60" s="144" t="s">
        <v>140</v>
      </c>
      <c r="F60" s="144" t="s">
        <v>141</v>
      </c>
      <c r="G60" s="144">
        <v>0</v>
      </c>
      <c r="H60" s="144">
        <v>5</v>
      </c>
      <c r="I60" s="135">
        <v>5</v>
      </c>
      <c r="J60" s="135">
        <v>1</v>
      </c>
      <c r="K60" s="135">
        <v>2</v>
      </c>
      <c r="L60" s="135">
        <v>1</v>
      </c>
      <c r="M60" s="12">
        <v>1</v>
      </c>
      <c r="N60" s="135">
        <v>1</v>
      </c>
      <c r="O60" s="135"/>
      <c r="P60" s="135">
        <v>2</v>
      </c>
      <c r="Q60" s="135"/>
      <c r="R60" s="135">
        <v>1</v>
      </c>
      <c r="S60" s="135"/>
      <c r="T60" s="135">
        <v>3</v>
      </c>
      <c r="U60" s="135"/>
      <c r="V60" s="162">
        <v>1</v>
      </c>
      <c r="W60" s="162">
        <v>1</v>
      </c>
      <c r="X60" s="162">
        <v>1</v>
      </c>
      <c r="Y60" s="162">
        <f t="shared" si="3"/>
        <v>1</v>
      </c>
      <c r="Z60" s="162">
        <f t="shared" si="2"/>
        <v>1</v>
      </c>
      <c r="AA60" s="138"/>
      <c r="AB60" s="138"/>
      <c r="AC60" s="139"/>
    </row>
    <row r="61" spans="2:29" ht="45" x14ac:dyDescent="0.2">
      <c r="B61" s="526"/>
      <c r="C61" s="525"/>
      <c r="D61" s="523"/>
      <c r="E61" s="144" t="s">
        <v>815</v>
      </c>
      <c r="F61" s="144" t="s">
        <v>143</v>
      </c>
      <c r="G61" s="144">
        <v>0</v>
      </c>
      <c r="H61" s="144">
        <v>5</v>
      </c>
      <c r="I61" s="135">
        <v>5</v>
      </c>
      <c r="J61" s="135">
        <v>0</v>
      </c>
      <c r="K61" s="135">
        <v>0</v>
      </c>
      <c r="L61" s="135">
        <v>2</v>
      </c>
      <c r="M61" s="12">
        <v>3</v>
      </c>
      <c r="N61" s="135">
        <v>0</v>
      </c>
      <c r="O61" s="135"/>
      <c r="P61" s="135">
        <v>0</v>
      </c>
      <c r="Q61" s="135"/>
      <c r="R61" s="135">
        <v>2</v>
      </c>
      <c r="S61" s="135"/>
      <c r="T61" s="135">
        <v>3</v>
      </c>
      <c r="U61" s="135"/>
      <c r="V61" s="162" t="s">
        <v>177</v>
      </c>
      <c r="W61" s="162" t="s">
        <v>177</v>
      </c>
      <c r="X61" s="162">
        <v>1</v>
      </c>
      <c r="Y61" s="162">
        <f t="shared" si="3"/>
        <v>1</v>
      </c>
      <c r="Z61" s="162">
        <f t="shared" si="2"/>
        <v>1</v>
      </c>
      <c r="AA61" s="138"/>
      <c r="AB61" s="138"/>
      <c r="AC61" s="139"/>
    </row>
    <row r="62" spans="2:29" ht="32.25" customHeight="1" x14ac:dyDescent="0.2">
      <c r="B62" s="526"/>
      <c r="C62" s="525"/>
      <c r="D62" s="523"/>
      <c r="E62" s="144" t="s">
        <v>144</v>
      </c>
      <c r="F62" s="144" t="s">
        <v>145</v>
      </c>
      <c r="G62" s="144">
        <v>6</v>
      </c>
      <c r="H62" s="144">
        <v>9</v>
      </c>
      <c r="I62" s="135">
        <v>3</v>
      </c>
      <c r="J62" s="135">
        <v>0</v>
      </c>
      <c r="K62" s="135">
        <v>2</v>
      </c>
      <c r="L62" s="135">
        <v>1</v>
      </c>
      <c r="M62" s="12">
        <v>0</v>
      </c>
      <c r="N62" s="135">
        <v>0</v>
      </c>
      <c r="O62" s="135"/>
      <c r="P62" s="135">
        <v>2</v>
      </c>
      <c r="Q62" s="135"/>
      <c r="R62" s="135">
        <v>1</v>
      </c>
      <c r="S62" s="135"/>
      <c r="T62" s="135"/>
      <c r="U62" s="135"/>
      <c r="V62" s="162" t="s">
        <v>177</v>
      </c>
      <c r="W62" s="162">
        <v>1</v>
      </c>
      <c r="X62" s="162">
        <v>1</v>
      </c>
      <c r="Y62" s="162" t="str">
        <f t="shared" si="3"/>
        <v>-</v>
      </c>
      <c r="Z62" s="162">
        <f t="shared" si="2"/>
        <v>1</v>
      </c>
      <c r="AA62" s="138"/>
      <c r="AB62" s="138"/>
      <c r="AC62" s="139"/>
    </row>
    <row r="63" spans="2:29" ht="32.25" customHeight="1" x14ac:dyDescent="0.2">
      <c r="B63" s="526"/>
      <c r="C63" s="525"/>
      <c r="D63" s="523"/>
      <c r="E63" s="144" t="s">
        <v>146</v>
      </c>
      <c r="F63" s="144" t="s">
        <v>147</v>
      </c>
      <c r="G63" s="144">
        <v>12</v>
      </c>
      <c r="H63" s="144">
        <v>6</v>
      </c>
      <c r="I63" s="21">
        <v>4</v>
      </c>
      <c r="J63" s="21">
        <v>1</v>
      </c>
      <c r="K63" s="21">
        <v>1</v>
      </c>
      <c r="L63" s="21">
        <v>1</v>
      </c>
      <c r="M63" s="12">
        <v>1</v>
      </c>
      <c r="N63" s="63">
        <v>1</v>
      </c>
      <c r="O63" s="63"/>
      <c r="P63" s="135">
        <v>1</v>
      </c>
      <c r="Q63" s="135"/>
      <c r="R63" s="135">
        <v>1</v>
      </c>
      <c r="S63" s="135"/>
      <c r="T63" s="135">
        <v>1</v>
      </c>
      <c r="U63" s="135"/>
      <c r="V63" s="162">
        <v>1</v>
      </c>
      <c r="W63" s="162">
        <v>1</v>
      </c>
      <c r="X63" s="162">
        <v>1</v>
      </c>
      <c r="Y63" s="162">
        <f t="shared" si="3"/>
        <v>1</v>
      </c>
      <c r="Z63" s="162">
        <f t="shared" si="2"/>
        <v>1</v>
      </c>
      <c r="AA63" s="138"/>
      <c r="AB63" s="138"/>
      <c r="AC63" s="139"/>
    </row>
    <row r="64" spans="2:29" ht="60.75" thickBot="1" x14ac:dyDescent="0.25">
      <c r="B64" s="526"/>
      <c r="C64" s="525"/>
      <c r="D64" s="523"/>
      <c r="E64" s="34" t="s">
        <v>148</v>
      </c>
      <c r="F64" s="144" t="s">
        <v>149</v>
      </c>
      <c r="G64" s="144">
        <v>2</v>
      </c>
      <c r="H64" s="144">
        <v>4</v>
      </c>
      <c r="I64" s="135">
        <v>2</v>
      </c>
      <c r="J64" s="135">
        <v>0</v>
      </c>
      <c r="K64" s="135">
        <v>1</v>
      </c>
      <c r="L64" s="135">
        <v>1</v>
      </c>
      <c r="M64" s="12">
        <v>1</v>
      </c>
      <c r="N64" s="135">
        <v>0</v>
      </c>
      <c r="O64" s="135"/>
      <c r="P64" s="135">
        <v>0</v>
      </c>
      <c r="Q64" s="135"/>
      <c r="R64" s="135">
        <v>1</v>
      </c>
      <c r="S64" s="135"/>
      <c r="T64" s="135">
        <v>1</v>
      </c>
      <c r="U64" s="135"/>
      <c r="V64" s="162" t="s">
        <v>177</v>
      </c>
      <c r="W64" s="162">
        <v>0</v>
      </c>
      <c r="X64" s="162">
        <v>1</v>
      </c>
      <c r="Y64" s="162">
        <f t="shared" si="3"/>
        <v>1</v>
      </c>
      <c r="Z64" s="162">
        <f t="shared" si="2"/>
        <v>1</v>
      </c>
      <c r="AA64" s="138"/>
      <c r="AB64" s="138"/>
      <c r="AC64" s="139"/>
    </row>
    <row r="65" spans="2:26" ht="69" customHeight="1" thickBot="1" x14ac:dyDescent="0.25">
      <c r="B65" s="472" t="s">
        <v>69</v>
      </c>
      <c r="C65" s="434" t="s">
        <v>70</v>
      </c>
      <c r="D65" s="436" t="s">
        <v>71</v>
      </c>
      <c r="E65" s="25" t="s">
        <v>72</v>
      </c>
      <c r="F65" s="35"/>
      <c r="G65" s="35"/>
      <c r="H65" s="35"/>
      <c r="I65" s="438" t="s">
        <v>73</v>
      </c>
      <c r="J65" s="293" t="s">
        <v>74</v>
      </c>
      <c r="K65" s="128" t="s">
        <v>75</v>
      </c>
      <c r="L65" s="68" t="s">
        <v>76</v>
      </c>
      <c r="M65" s="68" t="s">
        <v>77</v>
      </c>
      <c r="N65" s="141" t="s">
        <v>78</v>
      </c>
      <c r="O65" s="376"/>
      <c r="P65" s="128" t="s">
        <v>79</v>
      </c>
      <c r="Q65" s="416"/>
      <c r="R65" s="26" t="s">
        <v>80</v>
      </c>
      <c r="S65" s="26"/>
      <c r="T65" s="26" t="s">
        <v>1409</v>
      </c>
      <c r="U65" s="35"/>
      <c r="V65" s="27" t="s">
        <v>15</v>
      </c>
      <c r="W65" s="27" t="s">
        <v>151</v>
      </c>
      <c r="X65" s="27" t="s">
        <v>152</v>
      </c>
      <c r="Y65" s="27" t="s">
        <v>1408</v>
      </c>
      <c r="Z65" s="28" t="s">
        <v>16</v>
      </c>
    </row>
    <row r="66" spans="2:26" ht="16.5" thickBot="1" x14ac:dyDescent="0.25">
      <c r="B66" s="439"/>
      <c r="C66" s="435"/>
      <c r="D66" s="437"/>
      <c r="E66" s="29">
        <f>COUNTA(E4:E64)</f>
        <v>61</v>
      </c>
      <c r="F66" s="36"/>
      <c r="G66" s="36"/>
      <c r="H66" s="36"/>
      <c r="I66" s="439"/>
      <c r="J66" s="299">
        <f t="shared" ref="J66:T66" si="4">COUNTIF(J4:J64,"&gt;0")</f>
        <v>26</v>
      </c>
      <c r="K66" s="129">
        <f t="shared" si="4"/>
        <v>31</v>
      </c>
      <c r="L66" s="69">
        <f t="shared" si="4"/>
        <v>42</v>
      </c>
      <c r="M66" s="69">
        <f t="shared" si="4"/>
        <v>48</v>
      </c>
      <c r="N66" s="45">
        <f t="shared" si="4"/>
        <v>25</v>
      </c>
      <c r="O66" s="45"/>
      <c r="P66" s="129">
        <f t="shared" si="4"/>
        <v>29</v>
      </c>
      <c r="Q66" s="129"/>
      <c r="R66" s="305">
        <f t="shared" si="4"/>
        <v>44</v>
      </c>
      <c r="S66" s="365"/>
      <c r="T66" s="299">
        <f t="shared" si="4"/>
        <v>39</v>
      </c>
      <c r="U66" s="362"/>
      <c r="V66" s="140">
        <v>0.96153846153846156</v>
      </c>
      <c r="W66" s="140">
        <v>0.9049853372434018</v>
      </c>
      <c r="X66" s="140">
        <v>0.98856456551578509</v>
      </c>
      <c r="Y66" s="140">
        <f>AVERAGE(Y4:Y64)</f>
        <v>0.72283628015350876</v>
      </c>
      <c r="Z66" s="140">
        <f>AVERAGE(Z4:Z64)</f>
        <v>0.83583606557377055</v>
      </c>
    </row>
    <row r="67" spans="2:26" ht="63" customHeight="1" thickBot="1" x14ac:dyDescent="0.25">
      <c r="B67" s="466" t="s">
        <v>816</v>
      </c>
      <c r="C67" s="467"/>
      <c r="D67" s="468"/>
      <c r="E67" s="466" t="s">
        <v>817</v>
      </c>
      <c r="F67" s="468"/>
      <c r="G67" s="337"/>
      <c r="H67" s="337"/>
      <c r="I67" s="466" t="s">
        <v>818</v>
      </c>
      <c r="J67" s="467"/>
      <c r="K67" s="468"/>
      <c r="L67" s="81" t="s">
        <v>198</v>
      </c>
      <c r="M67" s="81" t="s">
        <v>199</v>
      </c>
      <c r="N67" s="81" t="s">
        <v>200</v>
      </c>
      <c r="O67" s="81"/>
      <c r="P67" s="131"/>
      <c r="Q67" s="131"/>
      <c r="R67" s="81"/>
      <c r="S67" s="81"/>
      <c r="T67" s="81"/>
      <c r="U67" s="81"/>
      <c r="V67" s="81" t="s">
        <v>201</v>
      </c>
      <c r="W67" s="82" t="s">
        <v>202</v>
      </c>
      <c r="X67" s="164"/>
      <c r="Y67" s="164"/>
      <c r="Z67" s="138"/>
    </row>
    <row r="68" spans="2:26" ht="15.75" thickBot="1" x14ac:dyDescent="0.25">
      <c r="B68" s="490" t="s">
        <v>819</v>
      </c>
      <c r="C68" s="492"/>
      <c r="D68" s="491"/>
      <c r="E68" s="490" t="s">
        <v>806</v>
      </c>
      <c r="F68" s="491"/>
      <c r="G68" s="338"/>
      <c r="H68" s="338"/>
      <c r="I68" s="469" t="s">
        <v>806</v>
      </c>
      <c r="J68" s="470"/>
      <c r="K68" s="471"/>
      <c r="L68" s="85"/>
      <c r="M68" s="85"/>
      <c r="N68" s="84"/>
      <c r="O68" s="84"/>
      <c r="P68" s="132"/>
      <c r="Q68" s="132"/>
      <c r="R68" s="85"/>
      <c r="S68" s="85"/>
      <c r="T68" s="85"/>
      <c r="U68" s="85"/>
      <c r="V68" s="86"/>
      <c r="W68" s="87"/>
      <c r="X68" s="163"/>
      <c r="Y68" s="163"/>
      <c r="Z68" s="138"/>
    </row>
    <row r="69" spans="2:26" s="138" customFormat="1" ht="15.75" thickBot="1" x14ac:dyDescent="0.25">
      <c r="B69" s="324"/>
      <c r="C69" s="324"/>
      <c r="D69" s="324"/>
      <c r="E69" s="324"/>
      <c r="F69" s="324"/>
      <c r="G69" s="324"/>
      <c r="H69" s="324"/>
      <c r="I69" s="325"/>
      <c r="J69" s="325"/>
      <c r="K69" s="325"/>
      <c r="L69" s="326"/>
      <c r="M69" s="326"/>
      <c r="N69" s="327"/>
      <c r="O69" s="327"/>
      <c r="P69" s="328"/>
      <c r="Q69" s="417"/>
      <c r="R69" s="246"/>
      <c r="S69" s="246"/>
      <c r="T69" s="246"/>
      <c r="U69" s="246"/>
      <c r="V69" s="329"/>
      <c r="W69" s="163"/>
      <c r="X69" s="163"/>
      <c r="Y69" s="163"/>
    </row>
    <row r="70" spans="2:26" ht="27" customHeight="1" x14ac:dyDescent="0.2">
      <c r="B70" s="138"/>
      <c r="C70" s="138"/>
      <c r="D70" s="138"/>
      <c r="E70" s="138"/>
      <c r="F70" s="138"/>
      <c r="I70" s="138"/>
      <c r="J70" s="138"/>
      <c r="L70" s="264"/>
      <c r="M70" s="264" t="s">
        <v>205</v>
      </c>
      <c r="N70" s="233" t="s">
        <v>206</v>
      </c>
      <c r="O70" s="411"/>
      <c r="P70" s="234" t="s">
        <v>207</v>
      </c>
      <c r="Q70" s="413"/>
      <c r="R70" s="138"/>
      <c r="S70" s="138"/>
      <c r="T70" s="138"/>
      <c r="V70" s="138"/>
      <c r="W70" s="138"/>
      <c r="Z70" s="138"/>
    </row>
    <row r="71" spans="2:26" ht="67.5" x14ac:dyDescent="0.2">
      <c r="B71" s="138"/>
      <c r="C71" s="138"/>
      <c r="D71" s="138"/>
      <c r="E71" s="138"/>
      <c r="F71" s="138"/>
      <c r="I71" s="138"/>
      <c r="J71" s="138"/>
      <c r="L71" s="265"/>
      <c r="M71" s="265" t="s">
        <v>820</v>
      </c>
      <c r="N71" s="236">
        <v>9279311911.3099995</v>
      </c>
      <c r="O71" s="412"/>
      <c r="P71" s="237">
        <v>2255439155.8800001</v>
      </c>
      <c r="Q71" s="414"/>
      <c r="R71" s="138"/>
      <c r="S71" s="138"/>
      <c r="T71" s="138"/>
      <c r="V71" s="138"/>
      <c r="W71" s="138"/>
      <c r="Z71" s="138"/>
    </row>
    <row r="72" spans="2:26" ht="67.5" x14ac:dyDescent="0.2">
      <c r="B72" s="138"/>
      <c r="C72" s="138"/>
      <c r="D72" s="138"/>
      <c r="E72" s="138"/>
      <c r="F72" s="138"/>
      <c r="I72" s="138"/>
      <c r="J72" s="138"/>
      <c r="L72" s="265"/>
      <c r="M72" s="265" t="s">
        <v>821</v>
      </c>
      <c r="N72" s="236">
        <v>7907688438</v>
      </c>
      <c r="O72" s="412"/>
      <c r="P72" s="237">
        <v>7907688438</v>
      </c>
      <c r="Q72" s="414"/>
      <c r="R72" s="138"/>
      <c r="S72" s="138"/>
      <c r="T72" s="138"/>
      <c r="V72" s="138"/>
      <c r="W72" s="138"/>
      <c r="Z72" s="138"/>
    </row>
    <row r="73" spans="2:26" ht="67.5" x14ac:dyDescent="0.2">
      <c r="B73" s="138"/>
      <c r="C73" s="138"/>
      <c r="D73" s="138"/>
      <c r="E73" s="138"/>
      <c r="F73" s="138"/>
      <c r="I73" s="138"/>
      <c r="J73" s="138"/>
      <c r="L73" s="265"/>
      <c r="M73" s="265" t="s">
        <v>822</v>
      </c>
      <c r="N73" s="236">
        <v>27817587876.759998</v>
      </c>
      <c r="O73" s="412"/>
      <c r="P73" s="237">
        <v>27817587876.759998</v>
      </c>
      <c r="Q73" s="414"/>
      <c r="R73" s="138"/>
      <c r="S73" s="138"/>
      <c r="T73" s="138"/>
      <c r="V73" s="138"/>
      <c r="W73" s="138"/>
      <c r="Z73" s="138"/>
    </row>
    <row r="74" spans="2:26" ht="22.5" x14ac:dyDescent="0.2">
      <c r="B74" s="138"/>
      <c r="C74" s="138"/>
      <c r="D74" s="138"/>
      <c r="E74" s="138"/>
      <c r="F74" s="138"/>
      <c r="I74" s="138"/>
      <c r="J74" s="138"/>
      <c r="L74" s="265"/>
      <c r="M74" s="265" t="s">
        <v>823</v>
      </c>
      <c r="N74" s="236">
        <v>1745202095</v>
      </c>
      <c r="O74" s="412"/>
      <c r="P74" s="237">
        <v>1642806068</v>
      </c>
      <c r="Q74" s="414"/>
      <c r="R74" s="138"/>
      <c r="S74" s="138"/>
      <c r="T74" s="138"/>
      <c r="V74" s="138"/>
      <c r="W74" s="138"/>
      <c r="Z74" s="138"/>
    </row>
    <row r="75" spans="2:26" ht="33.75" x14ac:dyDescent="0.2">
      <c r="B75" s="138"/>
      <c r="C75" s="138"/>
      <c r="D75" s="138"/>
      <c r="E75" s="138"/>
      <c r="F75" s="138"/>
      <c r="I75" s="138"/>
      <c r="J75" s="138"/>
      <c r="L75" s="265"/>
      <c r="M75" s="265" t="s">
        <v>824</v>
      </c>
      <c r="N75" s="236">
        <v>800000000</v>
      </c>
      <c r="O75" s="412"/>
      <c r="P75" s="237">
        <v>800000000</v>
      </c>
      <c r="Q75" s="414"/>
      <c r="R75" s="138"/>
      <c r="S75" s="138"/>
      <c r="T75" s="138"/>
      <c r="V75" s="138"/>
      <c r="W75" s="138"/>
      <c r="Z75" s="138"/>
    </row>
    <row r="76" spans="2:26" ht="33.75" x14ac:dyDescent="0.2">
      <c r="B76" s="138"/>
      <c r="C76" s="138"/>
      <c r="D76" s="138"/>
      <c r="E76" s="138"/>
      <c r="F76" s="138"/>
      <c r="I76" s="138"/>
      <c r="J76" s="138"/>
      <c r="L76" s="265"/>
      <c r="M76" s="265" t="s">
        <v>825</v>
      </c>
      <c r="N76" s="236">
        <v>2861243155.96</v>
      </c>
      <c r="O76" s="412"/>
      <c r="P76" s="237">
        <v>2389306993.71</v>
      </c>
      <c r="Q76" s="414"/>
      <c r="R76" s="138"/>
      <c r="S76" s="138"/>
      <c r="T76" s="138"/>
      <c r="V76" s="138"/>
      <c r="W76" s="138"/>
      <c r="Z76" s="138"/>
    </row>
    <row r="77" spans="2:26" ht="15.75" thickBot="1" x14ac:dyDescent="0.25">
      <c r="B77" s="138"/>
      <c r="C77" s="138"/>
      <c r="D77" s="138"/>
      <c r="E77" s="138"/>
      <c r="F77" s="138"/>
      <c r="I77" s="138"/>
      <c r="J77" s="138"/>
      <c r="L77" s="238"/>
      <c r="M77" s="238" t="s">
        <v>171</v>
      </c>
      <c r="N77" s="239">
        <f>SUBTOTAL(9,N71:N76)</f>
        <v>50411033477.029991</v>
      </c>
      <c r="O77" s="371"/>
      <c r="P77" s="240">
        <f>SUBTOTAL(9,P71:P76)</f>
        <v>42812828532.349998</v>
      </c>
      <c r="Q77" s="375"/>
      <c r="R77" s="138"/>
      <c r="S77" s="138"/>
      <c r="T77" s="138"/>
      <c r="V77" s="138"/>
      <c r="W77" s="138"/>
      <c r="Z77" s="138"/>
    </row>
    <row r="78" spans="2:26" x14ac:dyDescent="0.2">
      <c r="L78" s="2"/>
      <c r="R78" s="138"/>
      <c r="S78" s="138"/>
    </row>
    <row r="79" spans="2:26" x14ac:dyDescent="0.2">
      <c r="L79" s="2"/>
      <c r="R79" s="138"/>
      <c r="S79" s="138"/>
    </row>
    <row r="80" spans="2:26" x14ac:dyDescent="0.2">
      <c r="L80" s="2"/>
      <c r="R80" s="138"/>
      <c r="S80" s="138"/>
    </row>
    <row r="81" spans="12:19" x14ac:dyDescent="0.2">
      <c r="L81" s="2"/>
      <c r="R81" s="138"/>
      <c r="S81" s="138"/>
    </row>
    <row r="82" spans="12:19" x14ac:dyDescent="0.2">
      <c r="L82" s="2"/>
      <c r="R82" s="138"/>
      <c r="S82" s="138"/>
    </row>
    <row r="83" spans="12:19" x14ac:dyDescent="0.2">
      <c r="L83" s="2"/>
      <c r="R83" s="138"/>
      <c r="S83" s="138"/>
    </row>
    <row r="84" spans="12:19" x14ac:dyDescent="0.2">
      <c r="L84" s="2"/>
    </row>
  </sheetData>
  <sheetProtection formatCells="0" formatColumns="0" formatRows="0"/>
  <autoFilter ref="A3:AC76"/>
  <mergeCells count="20">
    <mergeCell ref="I68:K68"/>
    <mergeCell ref="B44:B64"/>
    <mergeCell ref="B67:D67"/>
    <mergeCell ref="E67:F67"/>
    <mergeCell ref="I67:K67"/>
    <mergeCell ref="B68:D68"/>
    <mergeCell ref="E68:F68"/>
    <mergeCell ref="B1:W1"/>
    <mergeCell ref="B65:B66"/>
    <mergeCell ref="C65:C66"/>
    <mergeCell ref="D65:D66"/>
    <mergeCell ref="I65:I66"/>
    <mergeCell ref="D4:D43"/>
    <mergeCell ref="D44:D45"/>
    <mergeCell ref="D46:D52"/>
    <mergeCell ref="D53:D59"/>
    <mergeCell ref="D60:D64"/>
    <mergeCell ref="C4:C43"/>
    <mergeCell ref="B4:B43"/>
    <mergeCell ref="C44:C64"/>
  </mergeCells>
  <conditionalFormatting sqref="V4:W64 Z4:Z64">
    <cfRule type="cellIs" dxfId="124" priority="12" operator="equal">
      <formula>"-"</formula>
    </cfRule>
    <cfRule type="cellIs" dxfId="123" priority="13" operator="lessThan">
      <formula>0.5</formula>
    </cfRule>
    <cfRule type="cellIs" dxfId="122" priority="14" operator="between">
      <formula>0.5</formula>
      <formula>0.75</formula>
    </cfRule>
    <cfRule type="cellIs" dxfId="121" priority="15" operator="between">
      <formula>0.75</formula>
      <formula>1</formula>
    </cfRule>
  </conditionalFormatting>
  <conditionalFormatting sqref="V4:W64 Z4:Z64">
    <cfRule type="cellIs" dxfId="120" priority="11" operator="equal">
      <formula>0</formula>
    </cfRule>
  </conditionalFormatting>
  <conditionalFormatting sqref="X4:X64">
    <cfRule type="cellIs" dxfId="119" priority="7" operator="equal">
      <formula>"-"</formula>
    </cfRule>
    <cfRule type="cellIs" dxfId="118" priority="8" operator="lessThan">
      <formula>0.5</formula>
    </cfRule>
    <cfRule type="cellIs" dxfId="117" priority="9" operator="between">
      <formula>0.5</formula>
      <formula>0.75</formula>
    </cfRule>
    <cfRule type="cellIs" dxfId="116" priority="10" operator="between">
      <formula>0.75</formula>
      <formula>1</formula>
    </cfRule>
  </conditionalFormatting>
  <conditionalFormatting sqref="X4:X64">
    <cfRule type="cellIs" dxfId="115" priority="6" operator="equal">
      <formula>0</formula>
    </cfRule>
  </conditionalFormatting>
  <conditionalFormatting sqref="Y4:Y64">
    <cfRule type="cellIs" dxfId="114" priority="2" operator="equal">
      <formula>"-"</formula>
    </cfRule>
    <cfRule type="cellIs" dxfId="113" priority="3" operator="lessThan">
      <formula>0.5</formula>
    </cfRule>
    <cfRule type="cellIs" dxfId="112" priority="4" operator="between">
      <formula>0.5</formula>
      <formula>0.75</formula>
    </cfRule>
    <cfRule type="cellIs" dxfId="111" priority="5" operator="between">
      <formula>0.75</formula>
      <formula>1</formula>
    </cfRule>
  </conditionalFormatting>
  <conditionalFormatting sqref="Y4:Y64">
    <cfRule type="cellIs" dxfId="110"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FF3399"/>
  </sheetPr>
  <dimension ref="A1:AD38"/>
  <sheetViews>
    <sheetView topLeftCell="C1" zoomScale="60" zoomScaleNormal="60" zoomScaleSheetLayoutView="70" workbookViewId="0">
      <pane xSplit="2" ySplit="3" topLeftCell="H19" activePane="bottomRight" state="frozen"/>
      <selection pane="topRight" activeCell="E1" sqref="E1"/>
      <selection pane="bottomLeft" activeCell="C4" sqref="C4"/>
      <selection pane="bottomRight" activeCell="N3" sqref="N3:U3"/>
    </sheetView>
  </sheetViews>
  <sheetFormatPr baseColWidth="10" defaultColWidth="11.42578125" defaultRowHeight="15" x14ac:dyDescent="0.2"/>
  <cols>
    <col min="1" max="1" width="2.85546875" style="1" customWidth="1"/>
    <col min="2" max="2" width="27.7109375" style="1" customWidth="1"/>
    <col min="3" max="3" width="18.28515625" style="1" customWidth="1"/>
    <col min="4" max="4" width="27.7109375" style="1" customWidth="1"/>
    <col min="5" max="5" width="62.7109375" style="1" customWidth="1"/>
    <col min="6" max="6" width="45.5703125" style="1" customWidth="1"/>
    <col min="7" max="8" width="26.5703125" style="138" customWidth="1"/>
    <col min="9" max="9" width="18.140625" style="1" customWidth="1"/>
    <col min="10" max="11" width="16.7109375" style="1" customWidth="1"/>
    <col min="12" max="12" width="16.7109375" style="130" customWidth="1"/>
    <col min="13" max="13" width="16.7109375" style="1" customWidth="1"/>
    <col min="14" max="15" width="17.5703125" style="46" customWidth="1"/>
    <col min="16" max="16" width="17.5703125" style="1" customWidth="1"/>
    <col min="17" max="17" width="17.5703125" style="138" customWidth="1"/>
    <col min="18" max="19" width="17.5703125" style="130" customWidth="1"/>
    <col min="20" max="20" width="17.5703125" style="1" customWidth="1"/>
    <col min="21" max="21" width="17.5703125" style="138" customWidth="1"/>
    <col min="22" max="23" width="17.5703125" style="1" customWidth="1"/>
    <col min="24" max="25" width="17.5703125" style="138" customWidth="1"/>
    <col min="26" max="26" width="17.5703125" style="1" customWidth="1"/>
    <col min="27" max="27" width="11.42578125" style="2" customWidth="1"/>
    <col min="28" max="30" width="11.42578125" style="2"/>
    <col min="31" max="16384" width="11.42578125" style="1"/>
  </cols>
  <sheetData>
    <row r="1" spans="1:30" ht="42" customHeight="1" x14ac:dyDescent="0.2">
      <c r="A1" s="138"/>
      <c r="B1" s="440" t="s">
        <v>826</v>
      </c>
      <c r="C1" s="440"/>
      <c r="D1" s="440"/>
      <c r="E1" s="440"/>
      <c r="F1" s="440"/>
      <c r="G1" s="440"/>
      <c r="H1" s="440"/>
      <c r="I1" s="440"/>
      <c r="J1" s="440"/>
      <c r="K1" s="440"/>
      <c r="L1" s="440"/>
      <c r="M1" s="440"/>
      <c r="N1" s="440"/>
      <c r="O1" s="440"/>
      <c r="P1" s="440"/>
      <c r="Q1" s="440"/>
      <c r="R1" s="440"/>
      <c r="S1" s="440"/>
      <c r="T1" s="440"/>
      <c r="U1" s="440"/>
      <c r="V1" s="440"/>
      <c r="W1" s="440"/>
      <c r="X1" s="294"/>
      <c r="Y1" s="302"/>
      <c r="Z1" s="138"/>
    </row>
    <row r="2" spans="1:30" ht="16.5" thickBot="1" x14ac:dyDescent="0.25">
      <c r="A2" s="138"/>
      <c r="B2" s="138"/>
      <c r="C2" s="138"/>
      <c r="D2" s="2"/>
      <c r="E2" s="294"/>
      <c r="F2" s="294"/>
      <c r="G2" s="334"/>
      <c r="H2" s="334"/>
      <c r="I2" s="294"/>
      <c r="J2" s="294"/>
      <c r="K2" s="294"/>
      <c r="L2" s="282"/>
      <c r="M2" s="294"/>
      <c r="N2" s="294"/>
      <c r="O2" s="363"/>
      <c r="P2" s="294"/>
      <c r="Q2" s="363"/>
      <c r="R2" s="282"/>
      <c r="S2" s="282"/>
      <c r="T2" s="294"/>
      <c r="U2" s="363"/>
      <c r="V2" s="294"/>
      <c r="W2" s="294"/>
      <c r="X2" s="294"/>
      <c r="Y2" s="302"/>
      <c r="Z2" s="138"/>
    </row>
    <row r="3" spans="1:30" ht="54"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row>
    <row r="4" spans="1:30" ht="45.75" customHeight="1" x14ac:dyDescent="0.2">
      <c r="A4" s="2"/>
      <c r="B4" s="514" t="s">
        <v>360</v>
      </c>
      <c r="C4" s="473" t="s">
        <v>827</v>
      </c>
      <c r="D4" s="441" t="s">
        <v>828</v>
      </c>
      <c r="E4" s="33" t="s">
        <v>829</v>
      </c>
      <c r="F4" s="33" t="s">
        <v>830</v>
      </c>
      <c r="G4" s="144">
        <v>14</v>
      </c>
      <c r="H4" s="144">
        <v>29</v>
      </c>
      <c r="I4" s="9">
        <v>15</v>
      </c>
      <c r="J4" s="9">
        <v>15</v>
      </c>
      <c r="K4" s="9">
        <v>0</v>
      </c>
      <c r="L4" s="12">
        <v>0</v>
      </c>
      <c r="M4" s="12"/>
      <c r="N4" s="10">
        <v>40</v>
      </c>
      <c r="O4" s="10"/>
      <c r="P4" s="9">
        <v>0</v>
      </c>
      <c r="Q4" s="9"/>
      <c r="R4" s="318">
        <v>0</v>
      </c>
      <c r="S4" s="318"/>
      <c r="T4" s="257"/>
      <c r="U4" s="421"/>
      <c r="V4" s="162">
        <v>1</v>
      </c>
      <c r="W4" s="162" t="s">
        <v>177</v>
      </c>
      <c r="X4" s="162" t="s">
        <v>177</v>
      </c>
      <c r="Y4" s="162" t="str">
        <f t="shared" ref="Y4:Y23" si="0">IF(M4=0,"-",IF((T4/M4)&lt;=1,(T4/M4),1))</f>
        <v>-</v>
      </c>
      <c r="Z4" s="162">
        <f>IF(((N4+P4+R4+T4)/(I4))&lt;=1,((N4+P4+R4+T4)/(I4)),1)</f>
        <v>1</v>
      </c>
      <c r="AC4" s="64"/>
    </row>
    <row r="5" spans="1:30" s="14" customFormat="1" ht="69" customHeight="1" x14ac:dyDescent="0.2">
      <c r="A5" s="2"/>
      <c r="B5" s="515"/>
      <c r="C5" s="513"/>
      <c r="D5" s="442"/>
      <c r="E5" s="144" t="s">
        <v>831</v>
      </c>
      <c r="F5" s="144" t="s">
        <v>832</v>
      </c>
      <c r="G5" s="144">
        <v>0</v>
      </c>
      <c r="H5" s="144">
        <v>1</v>
      </c>
      <c r="I5" s="12">
        <v>1</v>
      </c>
      <c r="J5" s="59">
        <v>0.25</v>
      </c>
      <c r="K5" s="59">
        <v>0.75</v>
      </c>
      <c r="L5" s="12">
        <v>0</v>
      </c>
      <c r="M5" s="12"/>
      <c r="N5" s="205">
        <v>0.25</v>
      </c>
      <c r="O5" s="205"/>
      <c r="P5" s="179">
        <v>0.75</v>
      </c>
      <c r="Q5" s="179"/>
      <c r="R5" s="21">
        <v>0</v>
      </c>
      <c r="S5" s="21"/>
      <c r="T5" s="174"/>
      <c r="U5" s="174"/>
      <c r="V5" s="162">
        <v>1</v>
      </c>
      <c r="W5" s="162">
        <v>1</v>
      </c>
      <c r="X5" s="162" t="s">
        <v>177</v>
      </c>
      <c r="Y5" s="162" t="str">
        <f t="shared" si="0"/>
        <v>-</v>
      </c>
      <c r="Z5" s="162">
        <f t="shared" ref="Z5:Z20" si="1">IF(((N5+P5+R5+T5)/(I5))&lt;=1,((N5+P5+R5+T5)/(I5)),1)</f>
        <v>1</v>
      </c>
      <c r="AA5" s="2"/>
      <c r="AB5" s="2"/>
      <c r="AC5" s="64"/>
      <c r="AD5" s="2"/>
    </row>
    <row r="6" spans="1:30" s="14" customFormat="1" ht="47.25" customHeight="1" x14ac:dyDescent="0.2">
      <c r="A6" s="2"/>
      <c r="B6" s="515"/>
      <c r="C6" s="513"/>
      <c r="D6" s="442"/>
      <c r="E6" s="144" t="s">
        <v>833</v>
      </c>
      <c r="F6" s="144" t="s">
        <v>834</v>
      </c>
      <c r="G6" s="144">
        <v>0</v>
      </c>
      <c r="H6" s="144">
        <v>20</v>
      </c>
      <c r="I6" s="12">
        <v>20</v>
      </c>
      <c r="J6" s="12">
        <v>0</v>
      </c>
      <c r="K6" s="12">
        <v>20</v>
      </c>
      <c r="L6" s="12">
        <v>0</v>
      </c>
      <c r="M6" s="12"/>
      <c r="N6" s="178">
        <v>0</v>
      </c>
      <c r="O6" s="178"/>
      <c r="P6" s="12">
        <v>20</v>
      </c>
      <c r="Q6" s="12"/>
      <c r="R6" s="21">
        <v>0</v>
      </c>
      <c r="S6" s="21"/>
      <c r="T6" s="174"/>
      <c r="U6" s="174"/>
      <c r="V6" s="162" t="s">
        <v>177</v>
      </c>
      <c r="W6" s="162">
        <v>1</v>
      </c>
      <c r="X6" s="162" t="s">
        <v>177</v>
      </c>
      <c r="Y6" s="162" t="str">
        <f t="shared" si="0"/>
        <v>-</v>
      </c>
      <c r="Z6" s="162">
        <f t="shared" si="1"/>
        <v>1</v>
      </c>
      <c r="AA6" s="2"/>
      <c r="AB6" s="2"/>
      <c r="AC6" s="64"/>
      <c r="AD6" s="2"/>
    </row>
    <row r="7" spans="1:30" s="14" customFormat="1" ht="60" x14ac:dyDescent="0.2">
      <c r="A7" s="2"/>
      <c r="B7" s="515"/>
      <c r="C7" s="513"/>
      <c r="D7" s="442"/>
      <c r="E7" s="144" t="s">
        <v>835</v>
      </c>
      <c r="F7" s="144" t="s">
        <v>836</v>
      </c>
      <c r="G7" s="144">
        <v>0</v>
      </c>
      <c r="H7" s="144">
        <v>3</v>
      </c>
      <c r="I7" s="12">
        <v>3</v>
      </c>
      <c r="J7" s="12">
        <v>0</v>
      </c>
      <c r="K7" s="12">
        <v>1</v>
      </c>
      <c r="L7" s="12">
        <v>0</v>
      </c>
      <c r="M7" s="12">
        <v>2</v>
      </c>
      <c r="N7" s="178">
        <v>0</v>
      </c>
      <c r="O7" s="178"/>
      <c r="P7" s="12">
        <v>1</v>
      </c>
      <c r="Q7" s="12"/>
      <c r="R7" s="21">
        <v>0</v>
      </c>
      <c r="S7" s="21"/>
      <c r="T7" s="174">
        <v>2</v>
      </c>
      <c r="U7" s="174">
        <v>1</v>
      </c>
      <c r="V7" s="162" t="s">
        <v>177</v>
      </c>
      <c r="W7" s="162">
        <v>1</v>
      </c>
      <c r="X7" s="162" t="s">
        <v>177</v>
      </c>
      <c r="Y7" s="162">
        <f t="shared" si="0"/>
        <v>1</v>
      </c>
      <c r="Z7" s="162">
        <f t="shared" si="1"/>
        <v>1</v>
      </c>
      <c r="AA7" s="2"/>
      <c r="AB7" s="2"/>
      <c r="AC7" s="64"/>
      <c r="AD7" s="2"/>
    </row>
    <row r="8" spans="1:30" s="14" customFormat="1" ht="32.25" customHeight="1" x14ac:dyDescent="0.2">
      <c r="A8" s="2"/>
      <c r="B8" s="515"/>
      <c r="C8" s="513"/>
      <c r="D8" s="442"/>
      <c r="E8" s="144" t="s">
        <v>837</v>
      </c>
      <c r="F8" s="144" t="s">
        <v>838</v>
      </c>
      <c r="G8" s="144">
        <v>0</v>
      </c>
      <c r="H8" s="144">
        <v>1</v>
      </c>
      <c r="I8" s="12">
        <v>1</v>
      </c>
      <c r="J8" s="12">
        <v>0</v>
      </c>
      <c r="K8" s="12">
        <v>0</v>
      </c>
      <c r="L8" s="12">
        <v>0</v>
      </c>
      <c r="M8" s="12">
        <v>1</v>
      </c>
      <c r="N8" s="178">
        <v>0</v>
      </c>
      <c r="O8" s="178"/>
      <c r="P8" s="12">
        <v>0</v>
      </c>
      <c r="Q8" s="12"/>
      <c r="R8" s="21">
        <v>0</v>
      </c>
      <c r="S8" s="21"/>
      <c r="T8" s="174">
        <v>1</v>
      </c>
      <c r="U8" s="174">
        <v>1</v>
      </c>
      <c r="V8" s="162" t="s">
        <v>177</v>
      </c>
      <c r="W8" s="162" t="s">
        <v>177</v>
      </c>
      <c r="X8" s="162" t="s">
        <v>177</v>
      </c>
      <c r="Y8" s="162">
        <f t="shared" si="0"/>
        <v>1</v>
      </c>
      <c r="Z8" s="162">
        <f t="shared" si="1"/>
        <v>1</v>
      </c>
      <c r="AA8" s="2"/>
      <c r="AB8" s="2"/>
      <c r="AC8" s="64"/>
      <c r="AD8" s="2"/>
    </row>
    <row r="9" spans="1:30" s="14" customFormat="1" ht="52.5" customHeight="1" x14ac:dyDescent="0.2">
      <c r="A9" s="2"/>
      <c r="B9" s="515"/>
      <c r="C9" s="513"/>
      <c r="D9" s="442"/>
      <c r="E9" s="144" t="s">
        <v>839</v>
      </c>
      <c r="F9" s="144" t="s">
        <v>840</v>
      </c>
      <c r="G9" s="144">
        <v>0</v>
      </c>
      <c r="H9" s="144">
        <v>4</v>
      </c>
      <c r="I9" s="12">
        <v>4</v>
      </c>
      <c r="J9" s="12">
        <v>0</v>
      </c>
      <c r="K9" s="12">
        <v>2</v>
      </c>
      <c r="L9" s="12">
        <v>1</v>
      </c>
      <c r="M9" s="12">
        <v>1</v>
      </c>
      <c r="N9" s="178">
        <v>0</v>
      </c>
      <c r="O9" s="178"/>
      <c r="P9" s="12">
        <v>2</v>
      </c>
      <c r="Q9" s="12"/>
      <c r="R9" s="21">
        <v>1</v>
      </c>
      <c r="S9" s="21"/>
      <c r="T9" s="174"/>
      <c r="U9" s="174"/>
      <c r="V9" s="162" t="s">
        <v>177</v>
      </c>
      <c r="W9" s="162">
        <v>1</v>
      </c>
      <c r="X9" s="162">
        <v>1</v>
      </c>
      <c r="Y9" s="162">
        <f t="shared" si="0"/>
        <v>0</v>
      </c>
      <c r="Z9" s="162">
        <f t="shared" si="1"/>
        <v>0.75</v>
      </c>
      <c r="AA9" s="2" t="s">
        <v>1424</v>
      </c>
      <c r="AB9" s="2"/>
      <c r="AC9" s="64"/>
      <c r="AD9" s="2"/>
    </row>
    <row r="10" spans="1:30" s="14" customFormat="1" ht="32.25" customHeight="1" x14ac:dyDescent="0.2">
      <c r="A10" s="2"/>
      <c r="B10" s="515"/>
      <c r="C10" s="513"/>
      <c r="D10" s="443"/>
      <c r="E10" s="144" t="s">
        <v>841</v>
      </c>
      <c r="F10" s="144" t="s">
        <v>230</v>
      </c>
      <c r="G10" s="144">
        <v>0</v>
      </c>
      <c r="H10" s="144">
        <v>1</v>
      </c>
      <c r="I10" s="12">
        <v>1</v>
      </c>
      <c r="J10" s="12">
        <v>1</v>
      </c>
      <c r="K10" s="12">
        <v>1</v>
      </c>
      <c r="L10" s="208">
        <v>1</v>
      </c>
      <c r="M10" s="12">
        <v>1</v>
      </c>
      <c r="N10" s="178">
        <v>1</v>
      </c>
      <c r="O10" s="178"/>
      <c r="P10" s="12">
        <v>1</v>
      </c>
      <c r="Q10" s="208"/>
      <c r="R10" s="319">
        <v>1</v>
      </c>
      <c r="S10" s="319"/>
      <c r="T10" s="175">
        <v>1</v>
      </c>
      <c r="U10" s="175"/>
      <c r="V10" s="162">
        <v>1</v>
      </c>
      <c r="W10" s="162">
        <v>1</v>
      </c>
      <c r="X10" s="162">
        <v>1</v>
      </c>
      <c r="Y10" s="162">
        <f t="shared" si="0"/>
        <v>1</v>
      </c>
      <c r="Z10" s="162">
        <f>IF(((N10+P10+R10+T10)/(I10*4))&lt;=1,((N10+P10+R10+T10)/(I10*4)),1)</f>
        <v>1</v>
      </c>
      <c r="AA10" s="2"/>
      <c r="AB10" s="2"/>
      <c r="AC10" s="64"/>
      <c r="AD10" s="2"/>
    </row>
    <row r="11" spans="1:30" s="14" customFormat="1" ht="53.25" customHeight="1" x14ac:dyDescent="0.2">
      <c r="A11" s="2"/>
      <c r="B11" s="516"/>
      <c r="C11" s="474"/>
      <c r="D11" s="442" t="s">
        <v>842</v>
      </c>
      <c r="E11" s="144" t="s">
        <v>843</v>
      </c>
      <c r="F11" s="144" t="s">
        <v>230</v>
      </c>
      <c r="G11" s="144">
        <v>0</v>
      </c>
      <c r="H11" s="144">
        <v>1</v>
      </c>
      <c r="I11" s="135">
        <v>1</v>
      </c>
      <c r="J11" s="135">
        <v>1</v>
      </c>
      <c r="K11" s="135">
        <v>1</v>
      </c>
      <c r="L11" s="135">
        <v>1</v>
      </c>
      <c r="M11" s="12">
        <v>1</v>
      </c>
      <c r="N11" s="135">
        <v>0</v>
      </c>
      <c r="O11" s="135"/>
      <c r="P11" s="135">
        <v>1</v>
      </c>
      <c r="Q11" s="135"/>
      <c r="R11" s="21">
        <v>1</v>
      </c>
      <c r="S11" s="21"/>
      <c r="T11" s="174">
        <v>1</v>
      </c>
      <c r="U11" s="174"/>
      <c r="V11" s="162">
        <v>0</v>
      </c>
      <c r="W11" s="162">
        <v>1</v>
      </c>
      <c r="X11" s="162">
        <v>1</v>
      </c>
      <c r="Y11" s="162">
        <f t="shared" si="0"/>
        <v>1</v>
      </c>
      <c r="Z11" s="162">
        <f>IF(((N11+P11+R11+T11)/(I11*4))&lt;=1,((N11+P11+R11+T11)/(I11*4)),1)</f>
        <v>0.75</v>
      </c>
      <c r="AA11" s="2"/>
      <c r="AB11" s="2"/>
      <c r="AC11" s="64"/>
      <c r="AD11" s="2"/>
    </row>
    <row r="12" spans="1:30" ht="63.75" customHeight="1" x14ac:dyDescent="0.2">
      <c r="A12" s="2"/>
      <c r="B12" s="514" t="s">
        <v>360</v>
      </c>
      <c r="C12" s="473" t="s">
        <v>827</v>
      </c>
      <c r="D12" s="442"/>
      <c r="E12" s="144" t="s">
        <v>844</v>
      </c>
      <c r="F12" s="144" t="s">
        <v>845</v>
      </c>
      <c r="G12" s="144">
        <v>0</v>
      </c>
      <c r="H12" s="144">
        <v>2</v>
      </c>
      <c r="I12" s="12">
        <v>2</v>
      </c>
      <c r="J12" s="12">
        <v>0</v>
      </c>
      <c r="K12" s="12">
        <v>0.5</v>
      </c>
      <c r="L12" s="12">
        <v>0.5</v>
      </c>
      <c r="M12" s="12"/>
      <c r="N12" s="12">
        <v>0</v>
      </c>
      <c r="O12" s="12"/>
      <c r="P12" s="179">
        <v>1</v>
      </c>
      <c r="Q12" s="179"/>
      <c r="R12" s="176">
        <v>1</v>
      </c>
      <c r="S12" s="176"/>
      <c r="T12" s="174"/>
      <c r="U12" s="174"/>
      <c r="V12" s="162" t="s">
        <v>177</v>
      </c>
      <c r="W12" s="162">
        <v>1</v>
      </c>
      <c r="X12" s="162">
        <v>1</v>
      </c>
      <c r="Y12" s="162" t="str">
        <f t="shared" si="0"/>
        <v>-</v>
      </c>
      <c r="Z12" s="162">
        <f t="shared" si="1"/>
        <v>1</v>
      </c>
      <c r="AC12" s="64"/>
    </row>
    <row r="13" spans="1:30" ht="63.75" customHeight="1" x14ac:dyDescent="0.2">
      <c r="A13" s="138"/>
      <c r="B13" s="515"/>
      <c r="C13" s="513"/>
      <c r="D13" s="442"/>
      <c r="E13" s="144" t="s">
        <v>846</v>
      </c>
      <c r="F13" s="144" t="s">
        <v>847</v>
      </c>
      <c r="G13" s="144">
        <v>0</v>
      </c>
      <c r="H13" s="144">
        <v>1</v>
      </c>
      <c r="I13" s="135">
        <v>1</v>
      </c>
      <c r="J13" s="135">
        <v>0</v>
      </c>
      <c r="K13" s="135">
        <v>0.7</v>
      </c>
      <c r="L13" s="135">
        <v>0.3</v>
      </c>
      <c r="M13" s="12"/>
      <c r="N13" s="135">
        <v>0</v>
      </c>
      <c r="O13" s="135"/>
      <c r="P13" s="135">
        <v>0.7</v>
      </c>
      <c r="Q13" s="135"/>
      <c r="R13" s="174">
        <v>0.33</v>
      </c>
      <c r="S13" s="21"/>
      <c r="T13" s="174"/>
      <c r="U13" s="174"/>
      <c r="V13" s="162" t="s">
        <v>177</v>
      </c>
      <c r="W13" s="162">
        <v>1</v>
      </c>
      <c r="X13" s="162">
        <v>1</v>
      </c>
      <c r="Y13" s="162" t="str">
        <f t="shared" si="0"/>
        <v>-</v>
      </c>
      <c r="Z13" s="162">
        <f t="shared" si="1"/>
        <v>1</v>
      </c>
      <c r="AC13" s="64"/>
    </row>
    <row r="14" spans="1:30" ht="63.75" customHeight="1" x14ac:dyDescent="0.2">
      <c r="A14" s="138"/>
      <c r="B14" s="515"/>
      <c r="C14" s="513"/>
      <c r="D14" s="442"/>
      <c r="E14" s="144" t="s">
        <v>848</v>
      </c>
      <c r="F14" s="144" t="s">
        <v>849</v>
      </c>
      <c r="G14" s="144">
        <v>78</v>
      </c>
      <c r="H14" s="144">
        <v>78</v>
      </c>
      <c r="I14" s="135">
        <v>78</v>
      </c>
      <c r="J14" s="135">
        <v>78</v>
      </c>
      <c r="K14" s="135">
        <v>78</v>
      </c>
      <c r="L14" s="135">
        <v>78</v>
      </c>
      <c r="M14" s="12">
        <v>78</v>
      </c>
      <c r="N14" s="135">
        <v>77</v>
      </c>
      <c r="O14" s="135"/>
      <c r="P14" s="135">
        <v>68</v>
      </c>
      <c r="Q14" s="135"/>
      <c r="R14" s="21">
        <v>78</v>
      </c>
      <c r="S14" s="21"/>
      <c r="T14" s="174">
        <v>78</v>
      </c>
      <c r="U14" s="174"/>
      <c r="V14" s="162">
        <v>0.98717948717948723</v>
      </c>
      <c r="W14" s="162">
        <v>0.87179487179487181</v>
      </c>
      <c r="X14" s="162">
        <v>1</v>
      </c>
      <c r="Y14" s="162">
        <f t="shared" si="0"/>
        <v>1</v>
      </c>
      <c r="Z14" s="162">
        <f>IF(((N14+P14+R14+T14)/(I14*4))&lt;=1,((N14+P14+R14+T14)/(I14*4)),1)</f>
        <v>0.96474358974358976</v>
      </c>
      <c r="AC14" s="64"/>
    </row>
    <row r="15" spans="1:30" ht="57" customHeight="1" x14ac:dyDescent="0.2">
      <c r="A15" s="138"/>
      <c r="B15" s="515"/>
      <c r="C15" s="513"/>
      <c r="D15" s="442"/>
      <c r="E15" s="144" t="s">
        <v>850</v>
      </c>
      <c r="F15" s="144" t="s">
        <v>851</v>
      </c>
      <c r="G15" s="144">
        <v>0</v>
      </c>
      <c r="H15" s="144">
        <v>0.1</v>
      </c>
      <c r="I15" s="18">
        <v>0.1</v>
      </c>
      <c r="J15" s="135">
        <v>0</v>
      </c>
      <c r="K15" s="19">
        <v>7.0000000000000007E-2</v>
      </c>
      <c r="L15" s="135">
        <v>0.03</v>
      </c>
      <c r="M15" s="12"/>
      <c r="N15" s="135">
        <v>0</v>
      </c>
      <c r="O15" s="135"/>
      <c r="P15" s="19">
        <v>7.0000000000000007E-2</v>
      </c>
      <c r="Q15" s="19"/>
      <c r="R15" s="21">
        <v>0.03</v>
      </c>
      <c r="S15" s="21"/>
      <c r="T15" s="174"/>
      <c r="U15" s="174"/>
      <c r="V15" s="162" t="s">
        <v>177</v>
      </c>
      <c r="W15" s="162">
        <v>1</v>
      </c>
      <c r="X15" s="162">
        <v>1</v>
      </c>
      <c r="Y15" s="162" t="str">
        <f t="shared" si="0"/>
        <v>-</v>
      </c>
      <c r="Z15" s="162">
        <f t="shared" si="1"/>
        <v>1</v>
      </c>
      <c r="AC15" s="64"/>
    </row>
    <row r="16" spans="1:30" ht="63.75" customHeight="1" x14ac:dyDescent="0.2">
      <c r="A16" s="138"/>
      <c r="B16" s="515"/>
      <c r="C16" s="513"/>
      <c r="D16" s="442"/>
      <c r="E16" s="144" t="s">
        <v>852</v>
      </c>
      <c r="F16" s="144" t="s">
        <v>853</v>
      </c>
      <c r="G16" s="144">
        <v>16</v>
      </c>
      <c r="H16" s="144">
        <v>16</v>
      </c>
      <c r="I16" s="135">
        <v>16</v>
      </c>
      <c r="J16" s="135">
        <v>4</v>
      </c>
      <c r="K16" s="135">
        <v>4</v>
      </c>
      <c r="L16" s="135">
        <v>4</v>
      </c>
      <c r="M16" s="12">
        <v>4</v>
      </c>
      <c r="N16" s="135">
        <v>5</v>
      </c>
      <c r="O16" s="135">
        <v>10</v>
      </c>
      <c r="P16" s="135">
        <v>4</v>
      </c>
      <c r="Q16" s="135"/>
      <c r="R16" s="21">
        <v>4</v>
      </c>
      <c r="S16" s="21"/>
      <c r="T16" s="174">
        <v>4</v>
      </c>
      <c r="U16" s="174">
        <v>3</v>
      </c>
      <c r="V16" s="162">
        <v>1</v>
      </c>
      <c r="W16" s="162">
        <v>1</v>
      </c>
      <c r="X16" s="162">
        <v>1</v>
      </c>
      <c r="Y16" s="162">
        <f t="shared" si="0"/>
        <v>1</v>
      </c>
      <c r="Z16" s="162">
        <f t="shared" si="1"/>
        <v>1</v>
      </c>
      <c r="AC16" s="64"/>
    </row>
    <row r="17" spans="2:29" ht="63.75" customHeight="1" x14ac:dyDescent="0.2">
      <c r="B17" s="515"/>
      <c r="C17" s="513"/>
      <c r="D17" s="442"/>
      <c r="E17" s="144" t="s">
        <v>854</v>
      </c>
      <c r="F17" s="144" t="s">
        <v>855</v>
      </c>
      <c r="G17" s="144">
        <v>0</v>
      </c>
      <c r="H17" s="144">
        <v>1</v>
      </c>
      <c r="I17" s="135">
        <v>1</v>
      </c>
      <c r="J17" s="135">
        <v>0</v>
      </c>
      <c r="K17" s="135">
        <v>1</v>
      </c>
      <c r="L17" s="135">
        <v>0</v>
      </c>
      <c r="M17" s="12"/>
      <c r="N17" s="135">
        <v>0</v>
      </c>
      <c r="O17" s="135"/>
      <c r="P17" s="135">
        <v>1</v>
      </c>
      <c r="Q17" s="135"/>
      <c r="R17" s="21">
        <v>0</v>
      </c>
      <c r="S17" s="21"/>
      <c r="T17" s="174"/>
      <c r="U17" s="174"/>
      <c r="V17" s="162" t="s">
        <v>177</v>
      </c>
      <c r="W17" s="162">
        <v>1</v>
      </c>
      <c r="X17" s="162" t="s">
        <v>177</v>
      </c>
      <c r="Y17" s="162" t="str">
        <f t="shared" si="0"/>
        <v>-</v>
      </c>
      <c r="Z17" s="162">
        <f t="shared" si="1"/>
        <v>1</v>
      </c>
      <c r="AC17" s="64"/>
    </row>
    <row r="18" spans="2:29" ht="63.75" customHeight="1" x14ac:dyDescent="0.2">
      <c r="B18" s="515"/>
      <c r="C18" s="513"/>
      <c r="D18" s="443"/>
      <c r="E18" s="144" t="s">
        <v>856</v>
      </c>
      <c r="F18" s="144" t="s">
        <v>857</v>
      </c>
      <c r="G18" s="144">
        <v>0</v>
      </c>
      <c r="H18" s="144">
        <v>1</v>
      </c>
      <c r="I18" s="135">
        <v>1</v>
      </c>
      <c r="J18" s="135">
        <v>1</v>
      </c>
      <c r="K18" s="135">
        <v>1</v>
      </c>
      <c r="L18" s="135">
        <v>1</v>
      </c>
      <c r="M18" s="12">
        <v>1</v>
      </c>
      <c r="N18" s="135">
        <v>1</v>
      </c>
      <c r="O18" s="135"/>
      <c r="P18" s="174">
        <v>1</v>
      </c>
      <c r="Q18" s="174"/>
      <c r="R18" s="21">
        <v>1</v>
      </c>
      <c r="S18" s="21"/>
      <c r="T18" s="174">
        <v>1</v>
      </c>
      <c r="U18" s="174"/>
      <c r="V18" s="162">
        <v>1</v>
      </c>
      <c r="W18" s="162">
        <v>1</v>
      </c>
      <c r="X18" s="162">
        <v>1</v>
      </c>
      <c r="Y18" s="162">
        <f t="shared" si="0"/>
        <v>1</v>
      </c>
      <c r="Z18" s="162">
        <f>IF(((N18+P18+R18+T18)/(I18*4))&lt;=1,((N18+P18+R18+T18)/(I18*4)),1)</f>
        <v>1</v>
      </c>
      <c r="AC18" s="64"/>
    </row>
    <row r="19" spans="2:29" ht="48" customHeight="1" x14ac:dyDescent="0.2">
      <c r="B19" s="515"/>
      <c r="C19" s="513"/>
      <c r="D19" s="444" t="s">
        <v>858</v>
      </c>
      <c r="E19" s="144" t="s">
        <v>859</v>
      </c>
      <c r="F19" s="144" t="s">
        <v>860</v>
      </c>
      <c r="G19" s="144">
        <v>17</v>
      </c>
      <c r="H19" s="144">
        <v>22</v>
      </c>
      <c r="I19" s="188">
        <v>5</v>
      </c>
      <c r="J19" s="188">
        <v>0</v>
      </c>
      <c r="K19" s="188">
        <v>2</v>
      </c>
      <c r="L19" s="188">
        <v>2</v>
      </c>
      <c r="M19" s="12">
        <v>1</v>
      </c>
      <c r="N19" s="183">
        <v>0</v>
      </c>
      <c r="O19" s="183"/>
      <c r="P19" s="21">
        <v>2</v>
      </c>
      <c r="Q19" s="21"/>
      <c r="R19" s="63">
        <v>2</v>
      </c>
      <c r="S19" s="63"/>
      <c r="T19" s="59">
        <v>1</v>
      </c>
      <c r="U19" s="59"/>
      <c r="V19" s="162" t="s">
        <v>177</v>
      </c>
      <c r="W19" s="162">
        <v>1</v>
      </c>
      <c r="X19" s="162">
        <v>1</v>
      </c>
      <c r="Y19" s="162">
        <f t="shared" si="0"/>
        <v>1</v>
      </c>
      <c r="Z19" s="162">
        <f t="shared" si="1"/>
        <v>1</v>
      </c>
      <c r="AC19" s="64"/>
    </row>
    <row r="20" spans="2:29" ht="48" customHeight="1" x14ac:dyDescent="0.2">
      <c r="B20" s="515"/>
      <c r="C20" s="513"/>
      <c r="D20" s="442"/>
      <c r="E20" s="144" t="s">
        <v>861</v>
      </c>
      <c r="F20" s="144" t="s">
        <v>862</v>
      </c>
      <c r="G20" s="144">
        <v>1</v>
      </c>
      <c r="H20" s="144">
        <v>3</v>
      </c>
      <c r="I20" s="135">
        <v>2</v>
      </c>
      <c r="J20" s="135">
        <v>0</v>
      </c>
      <c r="K20" s="135">
        <v>1</v>
      </c>
      <c r="L20" s="135">
        <v>1</v>
      </c>
      <c r="M20" s="12"/>
      <c r="N20" s="135">
        <v>0</v>
      </c>
      <c r="O20" s="135"/>
      <c r="P20" s="135">
        <v>1</v>
      </c>
      <c r="Q20" s="135"/>
      <c r="R20" s="63">
        <v>1</v>
      </c>
      <c r="S20" s="63"/>
      <c r="T20" s="59"/>
      <c r="U20" s="59"/>
      <c r="V20" s="162" t="s">
        <v>177</v>
      </c>
      <c r="W20" s="162">
        <v>1</v>
      </c>
      <c r="X20" s="162">
        <v>1</v>
      </c>
      <c r="Y20" s="162" t="str">
        <f t="shared" si="0"/>
        <v>-</v>
      </c>
      <c r="Z20" s="162">
        <f t="shared" si="1"/>
        <v>1</v>
      </c>
      <c r="AC20" s="64"/>
    </row>
    <row r="21" spans="2:29" ht="50.25" customHeight="1" x14ac:dyDescent="0.2">
      <c r="B21" s="515"/>
      <c r="C21" s="513"/>
      <c r="D21" s="442"/>
      <c r="E21" s="144" t="s">
        <v>863</v>
      </c>
      <c r="F21" s="144" t="s">
        <v>864</v>
      </c>
      <c r="G21" s="144">
        <v>1</v>
      </c>
      <c r="H21" s="144">
        <v>1</v>
      </c>
      <c r="I21" s="135">
        <v>1</v>
      </c>
      <c r="J21" s="135">
        <v>1</v>
      </c>
      <c r="K21" s="135">
        <v>1</v>
      </c>
      <c r="L21" s="135">
        <v>1</v>
      </c>
      <c r="M21" s="12">
        <v>1</v>
      </c>
      <c r="N21" s="135">
        <v>1</v>
      </c>
      <c r="O21" s="135"/>
      <c r="P21" s="135">
        <v>1</v>
      </c>
      <c r="Q21" s="135"/>
      <c r="R21" s="63">
        <v>1</v>
      </c>
      <c r="S21" s="63"/>
      <c r="T21" s="59">
        <v>1</v>
      </c>
      <c r="U21" s="59"/>
      <c r="V21" s="162">
        <v>1</v>
      </c>
      <c r="W21" s="162">
        <v>1</v>
      </c>
      <c r="X21" s="162">
        <v>1</v>
      </c>
      <c r="Y21" s="162">
        <f t="shared" si="0"/>
        <v>1</v>
      </c>
      <c r="Z21" s="162">
        <f>IF(((N21+P21+R21+T21)/(I21*4))&lt;=1,((N21+P21+R21+T21)/(I21*4)),1)</f>
        <v>1</v>
      </c>
      <c r="AC21" s="64"/>
    </row>
    <row r="22" spans="2:29" ht="48" customHeight="1" x14ac:dyDescent="0.2">
      <c r="B22" s="515"/>
      <c r="C22" s="513"/>
      <c r="D22" s="442"/>
      <c r="E22" s="144" t="s">
        <v>865</v>
      </c>
      <c r="F22" s="144" t="s">
        <v>866</v>
      </c>
      <c r="G22" s="144">
        <v>1</v>
      </c>
      <c r="H22" s="144">
        <v>1</v>
      </c>
      <c r="I22" s="135">
        <v>1</v>
      </c>
      <c r="J22" s="135">
        <v>1</v>
      </c>
      <c r="K22" s="135">
        <v>1</v>
      </c>
      <c r="L22" s="135">
        <v>1</v>
      </c>
      <c r="M22" s="12">
        <v>1</v>
      </c>
      <c r="N22" s="135">
        <v>1</v>
      </c>
      <c r="O22" s="135"/>
      <c r="P22" s="174">
        <v>1</v>
      </c>
      <c r="Q22" s="174"/>
      <c r="R22" s="21">
        <v>1</v>
      </c>
      <c r="S22" s="21"/>
      <c r="T22" s="174">
        <v>1</v>
      </c>
      <c r="U22" s="174"/>
      <c r="V22" s="162">
        <v>1</v>
      </c>
      <c r="W22" s="162">
        <v>1</v>
      </c>
      <c r="X22" s="162">
        <v>1</v>
      </c>
      <c r="Y22" s="162">
        <f t="shared" si="0"/>
        <v>1</v>
      </c>
      <c r="Z22" s="162">
        <f>IF(((N22+P22+R22+T22)/(I22*4))&lt;=1,((N22+P22+R22+T22)/(I22*4)),1)</f>
        <v>1</v>
      </c>
      <c r="AA22" s="2" t="s">
        <v>1425</v>
      </c>
      <c r="AC22" s="64"/>
    </row>
    <row r="23" spans="2:29" ht="60.75" thickBot="1" x14ac:dyDescent="0.25">
      <c r="B23" s="516"/>
      <c r="C23" s="474"/>
      <c r="D23" s="443"/>
      <c r="E23" s="144" t="s">
        <v>867</v>
      </c>
      <c r="F23" s="144" t="s">
        <v>868</v>
      </c>
      <c r="G23" s="144">
        <v>0</v>
      </c>
      <c r="H23" s="144">
        <v>1</v>
      </c>
      <c r="I23" s="135">
        <v>1</v>
      </c>
      <c r="J23" s="135">
        <v>0</v>
      </c>
      <c r="K23" s="135">
        <v>1</v>
      </c>
      <c r="L23" s="135">
        <v>0</v>
      </c>
      <c r="M23" s="12"/>
      <c r="N23" s="135">
        <v>0</v>
      </c>
      <c r="O23" s="135"/>
      <c r="P23" s="135">
        <v>1</v>
      </c>
      <c r="Q23" s="135"/>
      <c r="R23" s="320"/>
      <c r="S23" s="320"/>
      <c r="T23" s="230"/>
      <c r="U23" s="230"/>
      <c r="V23" s="162" t="s">
        <v>177</v>
      </c>
      <c r="W23" s="162">
        <v>1</v>
      </c>
      <c r="X23" s="162" t="s">
        <v>177</v>
      </c>
      <c r="Y23" s="162" t="str">
        <f t="shared" si="0"/>
        <v>-</v>
      </c>
      <c r="Z23" s="162">
        <f>IF(((N23+P23+R23+T23)/(I23))&lt;=1,((N23+P23+R23+T23)/(I23)),1)</f>
        <v>1</v>
      </c>
      <c r="AC23" s="64"/>
    </row>
    <row r="24" spans="2:29" ht="69" customHeight="1" thickBot="1" x14ac:dyDescent="0.25">
      <c r="B24" s="434" t="s">
        <v>69</v>
      </c>
      <c r="C24" s="434" t="s">
        <v>70</v>
      </c>
      <c r="D24" s="436" t="s">
        <v>869</v>
      </c>
      <c r="E24" s="25" t="s">
        <v>72</v>
      </c>
      <c r="F24" s="35"/>
      <c r="G24" s="35"/>
      <c r="H24" s="35"/>
      <c r="I24" s="438" t="s">
        <v>73</v>
      </c>
      <c r="J24" s="293" t="s">
        <v>74</v>
      </c>
      <c r="K24" s="25" t="s">
        <v>75</v>
      </c>
      <c r="L24" s="26" t="s">
        <v>76</v>
      </c>
      <c r="M24" s="26" t="s">
        <v>77</v>
      </c>
      <c r="N24" s="141" t="s">
        <v>78</v>
      </c>
      <c r="O24" s="376"/>
      <c r="P24" s="25" t="s">
        <v>79</v>
      </c>
      <c r="Q24" s="35"/>
      <c r="R24" s="26" t="s">
        <v>80</v>
      </c>
      <c r="S24" s="26"/>
      <c r="T24" s="26" t="s">
        <v>1409</v>
      </c>
      <c r="U24" s="35"/>
      <c r="V24" s="27" t="s">
        <v>15</v>
      </c>
      <c r="W24" s="27" t="s">
        <v>151</v>
      </c>
      <c r="X24" s="27" t="s">
        <v>152</v>
      </c>
      <c r="Y24" s="27" t="s">
        <v>1408</v>
      </c>
      <c r="Z24" s="28" t="s">
        <v>16</v>
      </c>
    </row>
    <row r="25" spans="2:29" ht="16.5" thickBot="1" x14ac:dyDescent="0.25">
      <c r="B25" s="435"/>
      <c r="C25" s="435"/>
      <c r="D25" s="437"/>
      <c r="E25" s="29">
        <f>COUNTA(E4:E23)</f>
        <v>20</v>
      </c>
      <c r="F25" s="36"/>
      <c r="G25" s="36"/>
      <c r="H25" s="36"/>
      <c r="I25" s="439"/>
      <c r="J25" s="299">
        <f t="shared" ref="J25:T25" si="2">COUNTIF(J4:J23,"&gt;0")</f>
        <v>9</v>
      </c>
      <c r="K25" s="299">
        <f t="shared" si="2"/>
        <v>18</v>
      </c>
      <c r="L25" s="305">
        <f t="shared" si="2"/>
        <v>13</v>
      </c>
      <c r="M25" s="299">
        <f t="shared" si="2"/>
        <v>11</v>
      </c>
      <c r="N25" s="45">
        <f t="shared" si="2"/>
        <v>8</v>
      </c>
      <c r="O25" s="45"/>
      <c r="P25" s="299">
        <f t="shared" si="2"/>
        <v>18</v>
      </c>
      <c r="Q25" s="365"/>
      <c r="R25" s="305">
        <f t="shared" si="2"/>
        <v>13</v>
      </c>
      <c r="S25" s="365"/>
      <c r="T25" s="299">
        <f t="shared" si="2"/>
        <v>10</v>
      </c>
      <c r="U25" s="362"/>
      <c r="V25" s="140">
        <v>0.88746438746438749</v>
      </c>
      <c r="W25" s="140">
        <v>0.99287749287749294</v>
      </c>
      <c r="X25" s="140">
        <v>1</v>
      </c>
      <c r="Y25" s="140">
        <f>AVERAGE(Y4:Y23)</f>
        <v>0.90909090909090906</v>
      </c>
      <c r="Z25" s="140">
        <f>AVERAGE(Z4:Z23)</f>
        <v>0.97323717948717958</v>
      </c>
    </row>
    <row r="26" spans="2:29" ht="42.75" customHeight="1" thickBot="1" x14ac:dyDescent="0.25">
      <c r="B26" s="466" t="s">
        <v>870</v>
      </c>
      <c r="C26" s="467"/>
      <c r="D26" s="468"/>
      <c r="E26" s="466" t="s">
        <v>871</v>
      </c>
      <c r="F26" s="468"/>
      <c r="G26" s="337"/>
      <c r="H26" s="337"/>
      <c r="I26" s="466"/>
      <c r="J26" s="467"/>
      <c r="K26" s="468"/>
      <c r="L26" s="81" t="s">
        <v>198</v>
      </c>
      <c r="M26" s="81" t="s">
        <v>199</v>
      </c>
      <c r="N26" s="81" t="s">
        <v>200</v>
      </c>
      <c r="O26" s="81"/>
      <c r="P26" s="81"/>
      <c r="Q26" s="81"/>
      <c r="R26" s="81"/>
      <c r="S26" s="81"/>
      <c r="T26" s="81"/>
      <c r="U26" s="81"/>
      <c r="V26" s="81" t="s">
        <v>201</v>
      </c>
      <c r="W26" s="82" t="s">
        <v>202</v>
      </c>
      <c r="X26" s="164"/>
      <c r="Y26" s="164"/>
      <c r="Z26" s="138"/>
    </row>
    <row r="27" spans="2:29" ht="28.5" customHeight="1" thickBot="1" x14ac:dyDescent="0.25">
      <c r="B27" s="490" t="s">
        <v>872</v>
      </c>
      <c r="C27" s="492"/>
      <c r="D27" s="491"/>
      <c r="E27" s="490" t="s">
        <v>806</v>
      </c>
      <c r="F27" s="491"/>
      <c r="G27" s="338"/>
      <c r="H27" s="338"/>
      <c r="I27" s="469"/>
      <c r="J27" s="470"/>
      <c r="K27" s="471"/>
      <c r="L27" s="284"/>
      <c r="M27" s="83"/>
      <c r="N27" s="84"/>
      <c r="O27" s="84"/>
      <c r="P27" s="85"/>
      <c r="Q27" s="85"/>
      <c r="R27" s="85"/>
      <c r="S27" s="85"/>
      <c r="T27" s="85"/>
      <c r="U27" s="85"/>
      <c r="V27" s="86"/>
      <c r="W27" s="87"/>
      <c r="X27" s="163"/>
      <c r="Y27" s="163"/>
      <c r="Z27" s="138"/>
    </row>
    <row r="28" spans="2:29" ht="12" customHeight="1" x14ac:dyDescent="0.2">
      <c r="B28" s="138"/>
      <c r="C28" s="138"/>
      <c r="D28" s="138"/>
      <c r="E28" s="138"/>
      <c r="F28" s="138"/>
      <c r="I28" s="138"/>
      <c r="J28" s="138"/>
      <c r="K28" s="138"/>
      <c r="M28" s="138"/>
      <c r="P28" s="138"/>
      <c r="R28" s="138"/>
      <c r="S28" s="138"/>
      <c r="T28" s="138"/>
      <c r="V28" s="138"/>
      <c r="W28" s="138"/>
      <c r="Z28" s="138"/>
    </row>
    <row r="29" spans="2:29" ht="33" customHeight="1" x14ac:dyDescent="0.2">
      <c r="B29" s="138"/>
      <c r="C29" s="138"/>
      <c r="D29" s="138"/>
      <c r="E29" s="138"/>
      <c r="F29" s="138"/>
      <c r="I29" s="138"/>
      <c r="J29" s="138"/>
      <c r="K29" s="138"/>
      <c r="M29" s="154" t="s">
        <v>341</v>
      </c>
      <c r="N29" s="154" t="s">
        <v>206</v>
      </c>
      <c r="O29" s="154"/>
      <c r="P29" s="154" t="s">
        <v>207</v>
      </c>
      <c r="Q29" s="373"/>
      <c r="R29" s="138"/>
      <c r="S29" s="138"/>
      <c r="T29" s="138"/>
      <c r="V29" s="138"/>
      <c r="W29" s="138"/>
      <c r="Z29" s="138"/>
    </row>
    <row r="30" spans="2:29" ht="42.75" x14ac:dyDescent="0.2">
      <c r="B30" s="138"/>
      <c r="C30" s="138"/>
      <c r="D30" s="138"/>
      <c r="E30" s="138"/>
      <c r="F30" s="138"/>
      <c r="I30" s="138"/>
      <c r="J30" s="138"/>
      <c r="K30" s="138"/>
      <c r="M30" s="150" t="s">
        <v>873</v>
      </c>
      <c r="N30" s="151">
        <v>196019448</v>
      </c>
      <c r="O30" s="151"/>
      <c r="P30" s="151">
        <v>196010000</v>
      </c>
      <c r="Q30" s="419"/>
      <c r="R30" s="138"/>
      <c r="S30" s="138"/>
      <c r="T30" s="138"/>
      <c r="V30" s="138"/>
      <c r="W30" s="138"/>
      <c r="Z30" s="138"/>
    </row>
    <row r="31" spans="2:29" ht="63.75" customHeight="1" x14ac:dyDescent="0.2">
      <c r="B31" s="138"/>
      <c r="C31" s="138"/>
      <c r="D31" s="138"/>
      <c r="E31" s="138"/>
      <c r="F31" s="138"/>
      <c r="I31" s="138"/>
      <c r="J31" s="138"/>
      <c r="K31" s="138"/>
      <c r="M31" s="150" t="s">
        <v>874</v>
      </c>
      <c r="N31" s="151">
        <v>182386170.09999999</v>
      </c>
      <c r="O31" s="151"/>
      <c r="P31" s="151">
        <v>171032056</v>
      </c>
      <c r="Q31" s="419"/>
      <c r="R31" s="138"/>
      <c r="S31" s="138"/>
      <c r="T31" s="138"/>
      <c r="V31" s="138"/>
      <c r="W31" s="138"/>
      <c r="Z31" s="138"/>
    </row>
    <row r="32" spans="2:29" ht="32.25" x14ac:dyDescent="0.2">
      <c r="B32" s="138"/>
      <c r="C32" s="138"/>
      <c r="D32" s="138"/>
      <c r="E32" s="138"/>
      <c r="F32" s="138"/>
      <c r="I32" s="138"/>
      <c r="J32" s="138"/>
      <c r="K32" s="138"/>
      <c r="M32" s="150" t="s">
        <v>875</v>
      </c>
      <c r="N32" s="151">
        <v>57830000</v>
      </c>
      <c r="O32" s="151"/>
      <c r="P32" s="151">
        <v>48700000</v>
      </c>
      <c r="Q32" s="419"/>
      <c r="R32" s="138"/>
      <c r="S32" s="138"/>
      <c r="T32" s="138"/>
      <c r="V32" s="138"/>
      <c r="W32" s="138"/>
      <c r="Z32" s="138"/>
    </row>
    <row r="33" spans="13:19" x14ac:dyDescent="0.2">
      <c r="M33" s="149" t="s">
        <v>540</v>
      </c>
      <c r="N33" s="148">
        <f>SUM(N30:N32)</f>
        <v>436235618.10000002</v>
      </c>
      <c r="O33" s="148"/>
      <c r="P33" s="148">
        <f>+P30+P31+P32</f>
        <v>415742056</v>
      </c>
      <c r="Q33" s="420"/>
      <c r="R33" s="138"/>
      <c r="S33" s="138"/>
    </row>
    <row r="34" spans="13:19" x14ac:dyDescent="0.2">
      <c r="R34" s="138"/>
      <c r="S34" s="138"/>
    </row>
    <row r="35" spans="13:19" x14ac:dyDescent="0.2">
      <c r="R35" s="138"/>
      <c r="S35" s="138"/>
    </row>
    <row r="36" spans="13:19" x14ac:dyDescent="0.2">
      <c r="R36" s="138"/>
      <c r="S36" s="138"/>
    </row>
    <row r="37" spans="13:19" x14ac:dyDescent="0.2">
      <c r="R37" s="138"/>
      <c r="S37" s="138"/>
    </row>
    <row r="38" spans="13:19" x14ac:dyDescent="0.2">
      <c r="M38" s="152"/>
      <c r="P38" s="138"/>
      <c r="R38" s="138"/>
      <c r="S38" s="138"/>
    </row>
  </sheetData>
  <sheetProtection formatCells="0" formatColumns="0" formatRows="0"/>
  <autoFilter ref="A3:AD27"/>
  <mergeCells count="18">
    <mergeCell ref="B27:D27"/>
    <mergeCell ref="E27:F27"/>
    <mergeCell ref="I27:K27"/>
    <mergeCell ref="B12:B23"/>
    <mergeCell ref="B26:D26"/>
    <mergeCell ref="E26:F26"/>
    <mergeCell ref="I26:K26"/>
    <mergeCell ref="D11:D18"/>
    <mergeCell ref="B1:W1"/>
    <mergeCell ref="B24:B25"/>
    <mergeCell ref="C24:C25"/>
    <mergeCell ref="D24:D25"/>
    <mergeCell ref="I24:I25"/>
    <mergeCell ref="D19:D23"/>
    <mergeCell ref="B4:B11"/>
    <mergeCell ref="C4:C11"/>
    <mergeCell ref="C12:C23"/>
    <mergeCell ref="D4:D10"/>
  </mergeCells>
  <conditionalFormatting sqref="V4:W23 Z4:Z23">
    <cfRule type="cellIs" dxfId="109" priority="12" operator="equal">
      <formula>"-"</formula>
    </cfRule>
    <cfRule type="cellIs" dxfId="108" priority="13" operator="lessThan">
      <formula>0.5</formula>
    </cfRule>
    <cfRule type="cellIs" dxfId="107" priority="14" operator="between">
      <formula>0.5</formula>
      <formula>0.75</formula>
    </cfRule>
    <cfRule type="cellIs" dxfId="106" priority="15" operator="between">
      <formula>0.75</formula>
      <formula>1</formula>
    </cfRule>
  </conditionalFormatting>
  <conditionalFormatting sqref="V4:W23 Z4:Z23">
    <cfRule type="cellIs" dxfId="105" priority="11" operator="equal">
      <formula>0</formula>
    </cfRule>
  </conditionalFormatting>
  <conditionalFormatting sqref="X4:X23">
    <cfRule type="cellIs" dxfId="104" priority="7" operator="equal">
      <formula>"-"</formula>
    </cfRule>
    <cfRule type="cellIs" dxfId="103" priority="8" operator="lessThan">
      <formula>0.5</formula>
    </cfRule>
    <cfRule type="cellIs" dxfId="102" priority="9" operator="between">
      <formula>0.5</formula>
      <formula>0.75</formula>
    </cfRule>
    <cfRule type="cellIs" dxfId="101" priority="10" operator="between">
      <formula>0.75</formula>
      <formula>1</formula>
    </cfRule>
  </conditionalFormatting>
  <conditionalFormatting sqref="X4:X23">
    <cfRule type="cellIs" dxfId="100" priority="6" operator="equal">
      <formula>0</formula>
    </cfRule>
  </conditionalFormatting>
  <conditionalFormatting sqref="Y4:Y23">
    <cfRule type="cellIs" dxfId="99" priority="2" operator="equal">
      <formula>"-"</formula>
    </cfRule>
    <cfRule type="cellIs" dxfId="98" priority="3" operator="lessThan">
      <formula>0.5</formula>
    </cfRule>
    <cfRule type="cellIs" dxfId="97" priority="4" operator="between">
      <formula>0.5</formula>
      <formula>0.75</formula>
    </cfRule>
    <cfRule type="cellIs" dxfId="96" priority="5" operator="between">
      <formula>0.75</formula>
      <formula>1</formula>
    </cfRule>
  </conditionalFormatting>
  <conditionalFormatting sqref="Y4:Y23">
    <cfRule type="cellIs" dxfId="95"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3399"/>
  </sheetPr>
  <dimension ref="A1:Z109"/>
  <sheetViews>
    <sheetView topLeftCell="E3" zoomScale="80" zoomScaleNormal="80" zoomScaleSheetLayoutView="70" workbookViewId="0">
      <pane xSplit="1" ySplit="1" topLeftCell="J5" activePane="bottomRight" state="frozen"/>
      <selection activeCell="E3" sqref="E3"/>
      <selection pane="topRight" activeCell="F3" sqref="F3"/>
      <selection pane="bottomLeft" activeCell="E4" sqref="E4"/>
      <selection pane="bottomRight" activeCell="N3" sqref="N3:U3"/>
    </sheetView>
  </sheetViews>
  <sheetFormatPr baseColWidth="10" defaultColWidth="11.42578125" defaultRowHeight="15" x14ac:dyDescent="0.2"/>
  <cols>
    <col min="1" max="1" width="2.85546875" style="1" customWidth="1"/>
    <col min="2" max="4" width="22.42578125" style="1" customWidth="1"/>
    <col min="5" max="5" width="37.7109375" style="1" customWidth="1"/>
    <col min="6" max="6" width="48.28515625" style="1" customWidth="1"/>
    <col min="7" max="8" width="24.5703125" style="138" customWidth="1"/>
    <col min="9" max="9" width="16.42578125" style="1" customWidth="1"/>
    <col min="10" max="10" width="15.28515625" style="1" customWidth="1"/>
    <col min="11" max="11" width="16.42578125" style="1" customWidth="1"/>
    <col min="12" max="12" width="16.140625" style="130" customWidth="1"/>
    <col min="13" max="13" width="15.28515625" style="2" customWidth="1"/>
    <col min="14" max="15" width="16.140625" style="46" customWidth="1"/>
    <col min="16" max="16" width="15.28515625" style="1" customWidth="1"/>
    <col min="17" max="17" width="15.28515625" style="138" customWidth="1"/>
    <col min="18" max="19" width="14.85546875" style="130" customWidth="1"/>
    <col min="20" max="20" width="14.140625" style="1" customWidth="1"/>
    <col min="21" max="21" width="14.140625" style="138" customWidth="1"/>
    <col min="22" max="23" width="15.7109375" style="1" customWidth="1"/>
    <col min="24" max="25" width="15.7109375" style="138" customWidth="1"/>
    <col min="26" max="26" width="15.42578125" style="1" customWidth="1"/>
    <col min="27" max="16384" width="11.42578125" style="1"/>
  </cols>
  <sheetData>
    <row r="1" spans="1:26" ht="15.75" x14ac:dyDescent="0.2">
      <c r="A1" s="138"/>
      <c r="B1" s="440" t="s">
        <v>876</v>
      </c>
      <c r="C1" s="440"/>
      <c r="D1" s="440"/>
      <c r="E1" s="440"/>
      <c r="F1" s="440"/>
      <c r="G1" s="440"/>
      <c r="H1" s="440"/>
      <c r="I1" s="440"/>
      <c r="J1" s="440"/>
      <c r="K1" s="440"/>
      <c r="L1" s="440"/>
      <c r="M1" s="440"/>
      <c r="N1" s="440"/>
      <c r="O1" s="440"/>
      <c r="P1" s="440"/>
      <c r="Q1" s="440"/>
      <c r="R1" s="440"/>
      <c r="S1" s="440"/>
      <c r="T1" s="440"/>
      <c r="U1" s="440"/>
      <c r="V1" s="440"/>
      <c r="W1" s="440"/>
      <c r="X1" s="440"/>
      <c r="Y1" s="440"/>
      <c r="Z1" s="440"/>
    </row>
    <row r="2" spans="1:26" ht="16.5" thickBot="1" x14ac:dyDescent="0.25">
      <c r="A2" s="138"/>
      <c r="B2" s="138"/>
      <c r="C2" s="138"/>
      <c r="D2" s="2"/>
      <c r="E2" s="294"/>
      <c r="F2" s="294"/>
      <c r="G2" s="334"/>
      <c r="H2" s="334"/>
      <c r="I2" s="294"/>
      <c r="J2" s="294"/>
      <c r="K2" s="294"/>
      <c r="L2" s="282"/>
      <c r="M2" s="294"/>
      <c r="N2" s="294"/>
      <c r="O2" s="363"/>
      <c r="P2" s="294"/>
      <c r="Q2" s="363"/>
      <c r="R2" s="282"/>
      <c r="S2" s="282"/>
      <c r="T2" s="294"/>
      <c r="U2" s="363"/>
      <c r="V2" s="294"/>
      <c r="W2" s="294"/>
      <c r="X2" s="294"/>
      <c r="Y2" s="302"/>
      <c r="Z2" s="294"/>
    </row>
    <row r="3" spans="1:26" ht="48"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row>
    <row r="4" spans="1:26" ht="105.75" thickBot="1" x14ac:dyDescent="0.25">
      <c r="A4" s="2"/>
      <c r="B4" s="527" t="s">
        <v>877</v>
      </c>
      <c r="C4" s="529" t="s">
        <v>878</v>
      </c>
      <c r="D4" s="441" t="s">
        <v>879</v>
      </c>
      <c r="E4" s="33" t="s">
        <v>880</v>
      </c>
      <c r="F4" s="33" t="s">
        <v>557</v>
      </c>
      <c r="G4" s="144">
        <v>0</v>
      </c>
      <c r="H4" s="144">
        <v>1</v>
      </c>
      <c r="I4" s="9">
        <v>1</v>
      </c>
      <c r="J4" s="9">
        <v>0</v>
      </c>
      <c r="K4" s="9">
        <v>0</v>
      </c>
      <c r="L4" s="9">
        <v>1</v>
      </c>
      <c r="M4" s="12">
        <v>0</v>
      </c>
      <c r="N4" s="10">
        <v>0</v>
      </c>
      <c r="O4" s="10"/>
      <c r="P4" s="9">
        <v>0</v>
      </c>
      <c r="Q4" s="215"/>
      <c r="R4" s="174">
        <v>1</v>
      </c>
      <c r="S4" s="174"/>
      <c r="T4" s="174">
        <v>0</v>
      </c>
      <c r="U4" s="174"/>
      <c r="V4" s="162" t="s">
        <v>177</v>
      </c>
      <c r="W4" s="162" t="s">
        <v>177</v>
      </c>
      <c r="X4" s="162">
        <v>1</v>
      </c>
      <c r="Y4" s="162" t="str">
        <f t="shared" ref="Y4:Y29" si="0">IF(M4=0,"-",IF((T4/M4)&lt;=1,(T4/M4),1))</f>
        <v>-</v>
      </c>
      <c r="Z4" s="162">
        <f>IF(((N4+P4+R4+T4)/(I4))&lt;=1,((N4+P4+R4+T4)/(I4)),1)</f>
        <v>1</v>
      </c>
    </row>
    <row r="5" spans="1:26" s="14" customFormat="1" ht="45.75" thickBot="1" x14ac:dyDescent="0.25">
      <c r="A5" s="2"/>
      <c r="B5" s="527"/>
      <c r="C5" s="530"/>
      <c r="D5" s="442"/>
      <c r="E5" s="144" t="s">
        <v>881</v>
      </c>
      <c r="F5" s="144" t="s">
        <v>778</v>
      </c>
      <c r="G5" s="144">
        <v>1</v>
      </c>
      <c r="H5" s="144">
        <v>3</v>
      </c>
      <c r="I5" s="12">
        <v>2</v>
      </c>
      <c r="J5" s="12">
        <v>0</v>
      </c>
      <c r="K5" s="12">
        <v>1</v>
      </c>
      <c r="L5" s="12">
        <v>1</v>
      </c>
      <c r="M5" s="12">
        <v>0</v>
      </c>
      <c r="N5" s="178">
        <v>0</v>
      </c>
      <c r="O5" s="178"/>
      <c r="P5" s="12">
        <v>1</v>
      </c>
      <c r="Q5" s="12"/>
      <c r="R5" s="21">
        <v>2</v>
      </c>
      <c r="S5" s="21"/>
      <c r="T5" s="21">
        <v>0</v>
      </c>
      <c r="U5" s="21"/>
      <c r="V5" s="162" t="s">
        <v>177</v>
      </c>
      <c r="W5" s="162">
        <v>1</v>
      </c>
      <c r="X5" s="162">
        <v>1</v>
      </c>
      <c r="Y5" s="162" t="str">
        <f t="shared" si="0"/>
        <v>-</v>
      </c>
      <c r="Z5" s="162">
        <f t="shared" ref="Z5:Z29" si="1">IF(((N5+P5+R5+T5)/(I5))&lt;=1,((N5+P5+R5+T5)/(I5)),1)</f>
        <v>1</v>
      </c>
    </row>
    <row r="6" spans="1:26" s="14" customFormat="1" ht="30.75" thickBot="1" x14ac:dyDescent="0.25">
      <c r="A6" s="2"/>
      <c r="B6" s="527"/>
      <c r="C6" s="530"/>
      <c r="D6" s="442"/>
      <c r="E6" s="144" t="s">
        <v>882</v>
      </c>
      <c r="F6" s="144" t="s">
        <v>883</v>
      </c>
      <c r="G6" s="144">
        <v>0</v>
      </c>
      <c r="H6" s="144">
        <v>2</v>
      </c>
      <c r="I6" s="12">
        <v>2</v>
      </c>
      <c r="J6" s="12">
        <v>0</v>
      </c>
      <c r="K6" s="12">
        <v>0</v>
      </c>
      <c r="L6" s="12">
        <v>1</v>
      </c>
      <c r="M6" s="12"/>
      <c r="N6" s="178">
        <v>0</v>
      </c>
      <c r="O6" s="422">
        <v>0.1</v>
      </c>
      <c r="P6" s="12">
        <v>0</v>
      </c>
      <c r="Q6" s="12"/>
      <c r="R6" s="21">
        <v>2</v>
      </c>
      <c r="S6" s="21"/>
      <c r="T6" s="21">
        <v>0</v>
      </c>
      <c r="U6" s="21"/>
      <c r="V6" s="162" t="s">
        <v>177</v>
      </c>
      <c r="W6" s="162" t="s">
        <v>177</v>
      </c>
      <c r="X6" s="162">
        <v>1</v>
      </c>
      <c r="Y6" s="162" t="str">
        <f t="shared" si="0"/>
        <v>-</v>
      </c>
      <c r="Z6" s="162">
        <f t="shared" si="1"/>
        <v>1</v>
      </c>
    </row>
    <row r="7" spans="1:26" s="14" customFormat="1" ht="105.75" thickBot="1" x14ac:dyDescent="0.25">
      <c r="A7" s="2"/>
      <c r="B7" s="527"/>
      <c r="C7" s="530"/>
      <c r="D7" s="442"/>
      <c r="E7" s="144" t="s">
        <v>884</v>
      </c>
      <c r="F7" s="144" t="s">
        <v>885</v>
      </c>
      <c r="G7" s="144">
        <v>2</v>
      </c>
      <c r="H7" s="144">
        <v>4</v>
      </c>
      <c r="I7" s="12">
        <v>2</v>
      </c>
      <c r="J7" s="12">
        <v>0</v>
      </c>
      <c r="K7" s="12">
        <v>1</v>
      </c>
      <c r="L7" s="12">
        <v>1</v>
      </c>
      <c r="M7" s="12">
        <v>1</v>
      </c>
      <c r="N7" s="178">
        <v>0</v>
      </c>
      <c r="O7" s="178"/>
      <c r="P7" s="12">
        <v>1</v>
      </c>
      <c r="Q7" s="12"/>
      <c r="R7" s="21">
        <v>1</v>
      </c>
      <c r="S7" s="21"/>
      <c r="T7" s="21">
        <v>1</v>
      </c>
      <c r="U7" s="21"/>
      <c r="V7" s="162" t="s">
        <v>177</v>
      </c>
      <c r="W7" s="162">
        <v>1</v>
      </c>
      <c r="X7" s="162">
        <v>1</v>
      </c>
      <c r="Y7" s="162">
        <f t="shared" si="0"/>
        <v>1</v>
      </c>
      <c r="Z7" s="162">
        <f t="shared" si="1"/>
        <v>1</v>
      </c>
    </row>
    <row r="8" spans="1:26" s="14" customFormat="1" ht="67.5" customHeight="1" thickBot="1" x14ac:dyDescent="0.25">
      <c r="A8" s="2"/>
      <c r="B8" s="527"/>
      <c r="C8" s="530"/>
      <c r="D8" s="442"/>
      <c r="E8" s="144" t="s">
        <v>886</v>
      </c>
      <c r="F8" s="144" t="s">
        <v>887</v>
      </c>
      <c r="G8" s="144">
        <v>0</v>
      </c>
      <c r="H8" s="144">
        <v>1</v>
      </c>
      <c r="I8" s="12">
        <v>1</v>
      </c>
      <c r="J8" s="12">
        <v>0</v>
      </c>
      <c r="K8" s="12">
        <v>0</v>
      </c>
      <c r="L8" s="12">
        <v>1</v>
      </c>
      <c r="M8" s="203">
        <v>0.5</v>
      </c>
      <c r="N8" s="178">
        <v>0</v>
      </c>
      <c r="O8" s="178"/>
      <c r="P8" s="12">
        <v>0</v>
      </c>
      <c r="Q8" s="12"/>
      <c r="R8" s="135">
        <v>0.5</v>
      </c>
      <c r="S8" s="135"/>
      <c r="T8" s="135">
        <v>1</v>
      </c>
      <c r="U8" s="135">
        <v>0</v>
      </c>
      <c r="V8" s="162" t="s">
        <v>177</v>
      </c>
      <c r="W8" s="162" t="s">
        <v>177</v>
      </c>
      <c r="X8" s="162">
        <v>0.5</v>
      </c>
      <c r="Y8" s="162">
        <f t="shared" si="0"/>
        <v>1</v>
      </c>
      <c r="Z8" s="162">
        <f t="shared" si="1"/>
        <v>1</v>
      </c>
    </row>
    <row r="9" spans="1:26" s="14" customFormat="1" ht="45.75" thickBot="1" x14ac:dyDescent="0.25">
      <c r="A9" s="2"/>
      <c r="B9" s="527"/>
      <c r="C9" s="530"/>
      <c r="D9" s="442"/>
      <c r="E9" s="144" t="s">
        <v>888</v>
      </c>
      <c r="F9" s="144" t="s">
        <v>889</v>
      </c>
      <c r="G9" s="144">
        <v>0</v>
      </c>
      <c r="H9" s="144">
        <v>1</v>
      </c>
      <c r="I9" s="12">
        <v>1</v>
      </c>
      <c r="J9" s="12">
        <v>0</v>
      </c>
      <c r="K9" s="12">
        <v>0</v>
      </c>
      <c r="L9" s="12">
        <v>0</v>
      </c>
      <c r="M9" s="12">
        <v>1</v>
      </c>
      <c r="N9" s="178">
        <v>0</v>
      </c>
      <c r="O9" s="178"/>
      <c r="P9" s="12">
        <v>0</v>
      </c>
      <c r="Q9" s="12"/>
      <c r="R9" s="135">
        <v>0</v>
      </c>
      <c r="S9" s="135"/>
      <c r="T9" s="135">
        <v>1</v>
      </c>
      <c r="U9" s="135">
        <v>0</v>
      </c>
      <c r="V9" s="162" t="s">
        <v>177</v>
      </c>
      <c r="W9" s="162" t="s">
        <v>177</v>
      </c>
      <c r="X9" s="162" t="s">
        <v>177</v>
      </c>
      <c r="Y9" s="162">
        <f t="shared" si="0"/>
        <v>1</v>
      </c>
      <c r="Z9" s="162">
        <f t="shared" si="1"/>
        <v>1</v>
      </c>
    </row>
    <row r="10" spans="1:26" s="14" customFormat="1" ht="75.75" thickBot="1" x14ac:dyDescent="0.25">
      <c r="A10" s="2"/>
      <c r="B10" s="527"/>
      <c r="C10" s="530"/>
      <c r="D10" s="442"/>
      <c r="E10" s="144" t="s">
        <v>890</v>
      </c>
      <c r="F10" s="144" t="s">
        <v>891</v>
      </c>
      <c r="G10" s="144">
        <v>423</v>
      </c>
      <c r="H10" s="144">
        <v>500</v>
      </c>
      <c r="I10" s="12">
        <v>77</v>
      </c>
      <c r="J10" s="12">
        <v>0</v>
      </c>
      <c r="K10" s="12">
        <v>0</v>
      </c>
      <c r="L10" s="12">
        <v>60</v>
      </c>
      <c r="M10" s="12">
        <v>17</v>
      </c>
      <c r="N10" s="178">
        <v>0</v>
      </c>
      <c r="O10" s="178"/>
      <c r="P10" s="12">
        <v>0</v>
      </c>
      <c r="Q10" s="12"/>
      <c r="R10" s="135">
        <v>82</v>
      </c>
      <c r="S10" s="135"/>
      <c r="T10" s="135">
        <v>132</v>
      </c>
      <c r="U10" s="135">
        <v>0</v>
      </c>
      <c r="V10" s="162" t="s">
        <v>177</v>
      </c>
      <c r="W10" s="162" t="s">
        <v>177</v>
      </c>
      <c r="X10" s="162">
        <v>1</v>
      </c>
      <c r="Y10" s="162">
        <f t="shared" si="0"/>
        <v>1</v>
      </c>
      <c r="Z10" s="162">
        <f t="shared" si="1"/>
        <v>1</v>
      </c>
    </row>
    <row r="11" spans="1:26" s="14" customFormat="1" ht="60" customHeight="1" thickBot="1" x14ac:dyDescent="0.25">
      <c r="A11" s="2"/>
      <c r="B11" s="527"/>
      <c r="C11" s="530"/>
      <c r="D11" s="442"/>
      <c r="E11" s="144" t="s">
        <v>892</v>
      </c>
      <c r="F11" s="144" t="s">
        <v>389</v>
      </c>
      <c r="G11" s="144">
        <v>1</v>
      </c>
      <c r="H11" s="144">
        <v>2</v>
      </c>
      <c r="I11" s="135">
        <v>4</v>
      </c>
      <c r="J11" s="135">
        <v>0.25</v>
      </c>
      <c r="K11" s="135">
        <v>1</v>
      </c>
      <c r="L11" s="135">
        <v>1</v>
      </c>
      <c r="M11" s="12">
        <v>1</v>
      </c>
      <c r="N11" s="135">
        <v>1</v>
      </c>
      <c r="O11" s="135"/>
      <c r="P11" s="135">
        <v>1</v>
      </c>
      <c r="Q11" s="135"/>
      <c r="R11" s="135">
        <v>1</v>
      </c>
      <c r="S11" s="135"/>
      <c r="T11" s="135">
        <v>1</v>
      </c>
      <c r="U11" s="135"/>
      <c r="V11" s="162">
        <v>1</v>
      </c>
      <c r="W11" s="162">
        <v>1</v>
      </c>
      <c r="X11" s="162">
        <v>1</v>
      </c>
      <c r="Y11" s="162">
        <f t="shared" si="0"/>
        <v>1</v>
      </c>
      <c r="Z11" s="162">
        <f t="shared" si="1"/>
        <v>1</v>
      </c>
    </row>
    <row r="12" spans="1:26" ht="40.5" customHeight="1" thickBot="1" x14ac:dyDescent="0.25">
      <c r="A12" s="2"/>
      <c r="B12" s="527"/>
      <c r="C12" s="530"/>
      <c r="D12" s="442"/>
      <c r="E12" s="144" t="s">
        <v>893</v>
      </c>
      <c r="F12" s="144" t="s">
        <v>894</v>
      </c>
      <c r="G12" s="144">
        <v>0</v>
      </c>
      <c r="H12" s="144">
        <v>4</v>
      </c>
      <c r="I12" s="12">
        <v>4</v>
      </c>
      <c r="J12" s="135">
        <v>0</v>
      </c>
      <c r="K12" s="12">
        <v>2</v>
      </c>
      <c r="L12" s="12">
        <v>1</v>
      </c>
      <c r="M12" s="12">
        <v>1</v>
      </c>
      <c r="N12" s="12">
        <v>0</v>
      </c>
      <c r="O12" s="12"/>
      <c r="P12" s="12">
        <v>6</v>
      </c>
      <c r="Q12" s="12"/>
      <c r="R12" s="135">
        <v>7</v>
      </c>
      <c r="S12" s="135"/>
      <c r="T12" s="135">
        <v>7</v>
      </c>
      <c r="U12" s="135">
        <v>5</v>
      </c>
      <c r="V12" s="162" t="s">
        <v>177</v>
      </c>
      <c r="W12" s="162">
        <v>1</v>
      </c>
      <c r="X12" s="162">
        <v>1</v>
      </c>
      <c r="Y12" s="162">
        <f t="shared" si="0"/>
        <v>1</v>
      </c>
      <c r="Z12" s="162">
        <f t="shared" si="1"/>
        <v>1</v>
      </c>
    </row>
    <row r="13" spans="1:26" ht="75.75" thickBot="1" x14ac:dyDescent="0.25">
      <c r="A13" s="138"/>
      <c r="B13" s="527"/>
      <c r="C13" s="530"/>
      <c r="D13" s="442"/>
      <c r="E13" s="144" t="s">
        <v>895</v>
      </c>
      <c r="F13" s="144" t="s">
        <v>896</v>
      </c>
      <c r="G13" s="144">
        <v>0</v>
      </c>
      <c r="H13" s="144">
        <v>1</v>
      </c>
      <c r="I13" s="135">
        <v>1</v>
      </c>
      <c r="J13" s="135">
        <v>0.25</v>
      </c>
      <c r="K13" s="135">
        <v>0.25</v>
      </c>
      <c r="L13" s="135">
        <v>0.25</v>
      </c>
      <c r="M13" s="135">
        <v>0.25</v>
      </c>
      <c r="N13" s="135">
        <v>0.25</v>
      </c>
      <c r="O13" s="135"/>
      <c r="P13" s="135">
        <v>0.25</v>
      </c>
      <c r="Q13" s="135"/>
      <c r="R13" s="135">
        <v>0.25</v>
      </c>
      <c r="S13" s="135"/>
      <c r="T13" s="135">
        <v>0.25</v>
      </c>
      <c r="U13" s="135">
        <v>0</v>
      </c>
      <c r="V13" s="162">
        <v>1</v>
      </c>
      <c r="W13" s="162">
        <v>1</v>
      </c>
      <c r="X13" s="162">
        <v>1</v>
      </c>
      <c r="Y13" s="162">
        <f t="shared" si="0"/>
        <v>1</v>
      </c>
      <c r="Z13" s="162">
        <f t="shared" si="1"/>
        <v>1</v>
      </c>
    </row>
    <row r="14" spans="1:26" ht="90.75" thickBot="1" x14ac:dyDescent="0.25">
      <c r="A14" s="138"/>
      <c r="B14" s="527"/>
      <c r="C14" s="530"/>
      <c r="D14" s="442"/>
      <c r="E14" s="144" t="s">
        <v>897</v>
      </c>
      <c r="F14" s="144" t="s">
        <v>778</v>
      </c>
      <c r="G14" s="144">
        <v>1</v>
      </c>
      <c r="H14" s="144">
        <v>3</v>
      </c>
      <c r="I14" s="135">
        <v>2</v>
      </c>
      <c r="J14" s="135">
        <v>0</v>
      </c>
      <c r="K14" s="135">
        <v>0</v>
      </c>
      <c r="L14" s="135">
        <v>1</v>
      </c>
      <c r="M14" s="12"/>
      <c r="N14" s="135">
        <v>0</v>
      </c>
      <c r="O14" s="135"/>
      <c r="P14" s="135">
        <v>0</v>
      </c>
      <c r="Q14" s="135"/>
      <c r="R14" s="21">
        <v>2</v>
      </c>
      <c r="S14" s="21"/>
      <c r="T14" s="21">
        <v>0</v>
      </c>
      <c r="U14" s="21"/>
      <c r="V14" s="162" t="s">
        <v>177</v>
      </c>
      <c r="W14" s="162" t="s">
        <v>177</v>
      </c>
      <c r="X14" s="162">
        <v>1</v>
      </c>
      <c r="Y14" s="162" t="str">
        <f t="shared" si="0"/>
        <v>-</v>
      </c>
      <c r="Z14" s="162">
        <f t="shared" si="1"/>
        <v>1</v>
      </c>
    </row>
    <row r="15" spans="1:26" ht="60.75" thickBot="1" x14ac:dyDescent="0.25">
      <c r="A15" s="138"/>
      <c r="B15" s="527"/>
      <c r="C15" s="530"/>
      <c r="D15" s="442"/>
      <c r="E15" s="144" t="s">
        <v>898</v>
      </c>
      <c r="F15" s="144" t="s">
        <v>778</v>
      </c>
      <c r="G15" s="144">
        <v>0</v>
      </c>
      <c r="H15" s="144">
        <v>2</v>
      </c>
      <c r="I15" s="135">
        <v>2</v>
      </c>
      <c r="J15" s="135">
        <v>0</v>
      </c>
      <c r="K15" s="135">
        <v>0</v>
      </c>
      <c r="L15" s="135">
        <v>1</v>
      </c>
      <c r="M15" s="12">
        <v>1</v>
      </c>
      <c r="N15" s="135">
        <v>0</v>
      </c>
      <c r="O15" s="135"/>
      <c r="P15" s="135">
        <v>0</v>
      </c>
      <c r="Q15" s="135"/>
      <c r="R15" s="21">
        <v>2</v>
      </c>
      <c r="S15" s="21"/>
      <c r="T15" s="21">
        <v>1</v>
      </c>
      <c r="U15" s="21"/>
      <c r="V15" s="162" t="s">
        <v>177</v>
      </c>
      <c r="W15" s="162" t="s">
        <v>177</v>
      </c>
      <c r="X15" s="162">
        <v>1</v>
      </c>
      <c r="Y15" s="162">
        <f t="shared" si="0"/>
        <v>1</v>
      </c>
      <c r="Z15" s="162">
        <f t="shared" si="1"/>
        <v>1</v>
      </c>
    </row>
    <row r="16" spans="1:26" ht="90.75" thickBot="1" x14ac:dyDescent="0.25">
      <c r="A16" s="138"/>
      <c r="B16" s="527"/>
      <c r="C16" s="530"/>
      <c r="D16" s="442"/>
      <c r="E16" s="144" t="s">
        <v>899</v>
      </c>
      <c r="F16" s="144" t="s">
        <v>527</v>
      </c>
      <c r="G16" s="144">
        <v>0</v>
      </c>
      <c r="H16" s="144">
        <v>1</v>
      </c>
      <c r="I16" s="135">
        <v>1</v>
      </c>
      <c r="J16" s="135">
        <v>0</v>
      </c>
      <c r="K16" s="135">
        <v>0.5</v>
      </c>
      <c r="L16" s="135">
        <v>0.25</v>
      </c>
      <c r="M16" s="135">
        <v>0.25</v>
      </c>
      <c r="N16" s="135">
        <v>0</v>
      </c>
      <c r="O16" s="135"/>
      <c r="P16" s="135">
        <v>0.5</v>
      </c>
      <c r="Q16" s="135"/>
      <c r="R16" s="174">
        <v>0.3</v>
      </c>
      <c r="S16" s="174"/>
      <c r="T16" s="174">
        <v>0.25</v>
      </c>
      <c r="U16" s="174">
        <v>0.15</v>
      </c>
      <c r="V16" s="162" t="s">
        <v>177</v>
      </c>
      <c r="W16" s="162">
        <v>1</v>
      </c>
      <c r="X16" s="162">
        <v>1</v>
      </c>
      <c r="Y16" s="162">
        <f t="shared" si="0"/>
        <v>1</v>
      </c>
      <c r="Z16" s="162">
        <f t="shared" si="1"/>
        <v>1</v>
      </c>
    </row>
    <row r="17" spans="2:26" ht="90.75" thickBot="1" x14ac:dyDescent="0.25">
      <c r="B17" s="527"/>
      <c r="C17" s="531"/>
      <c r="D17" s="443"/>
      <c r="E17" s="144" t="s">
        <v>900</v>
      </c>
      <c r="F17" s="144" t="s">
        <v>901</v>
      </c>
      <c r="G17" s="144">
        <v>0</v>
      </c>
      <c r="H17" s="144">
        <v>4</v>
      </c>
      <c r="I17" s="135">
        <v>4</v>
      </c>
      <c r="J17" s="135">
        <v>0</v>
      </c>
      <c r="K17" s="135">
        <v>1</v>
      </c>
      <c r="L17" s="135">
        <v>1</v>
      </c>
      <c r="M17" s="12">
        <v>2</v>
      </c>
      <c r="N17" s="135">
        <v>0</v>
      </c>
      <c r="O17" s="135"/>
      <c r="P17" s="135">
        <v>3</v>
      </c>
      <c r="Q17" s="135"/>
      <c r="R17" s="135">
        <v>4</v>
      </c>
      <c r="S17" s="135"/>
      <c r="T17" s="135">
        <v>4</v>
      </c>
      <c r="U17" s="135"/>
      <c r="V17" s="162" t="s">
        <v>177</v>
      </c>
      <c r="W17" s="162">
        <v>1</v>
      </c>
      <c r="X17" s="162">
        <v>1</v>
      </c>
      <c r="Y17" s="162">
        <f t="shared" si="0"/>
        <v>1</v>
      </c>
      <c r="Z17" s="162">
        <f t="shared" si="1"/>
        <v>1</v>
      </c>
    </row>
    <row r="18" spans="2:26" ht="45.75" thickBot="1" x14ac:dyDescent="0.25">
      <c r="B18" s="528" t="s">
        <v>877</v>
      </c>
      <c r="C18" s="529" t="s">
        <v>878</v>
      </c>
      <c r="D18" s="444" t="s">
        <v>902</v>
      </c>
      <c r="E18" s="144" t="s">
        <v>903</v>
      </c>
      <c r="F18" s="144" t="s">
        <v>904</v>
      </c>
      <c r="G18" s="144">
        <v>1</v>
      </c>
      <c r="H18" s="144">
        <v>1</v>
      </c>
      <c r="I18" s="135">
        <v>1</v>
      </c>
      <c r="J18" s="135">
        <v>0.25</v>
      </c>
      <c r="K18" s="135">
        <v>0.25</v>
      </c>
      <c r="L18" s="135">
        <v>0.25</v>
      </c>
      <c r="M18" s="135">
        <v>0.25</v>
      </c>
      <c r="N18" s="135">
        <v>0</v>
      </c>
      <c r="O18" s="135"/>
      <c r="P18" s="174">
        <v>0.25</v>
      </c>
      <c r="Q18" s="174"/>
      <c r="R18" s="174">
        <v>1</v>
      </c>
      <c r="S18" s="174"/>
      <c r="T18" s="174">
        <v>0.25</v>
      </c>
      <c r="U18" s="174">
        <v>0</v>
      </c>
      <c r="V18" s="162">
        <v>0</v>
      </c>
      <c r="W18" s="162">
        <v>1</v>
      </c>
      <c r="X18" s="162">
        <v>1</v>
      </c>
      <c r="Y18" s="162">
        <f t="shared" si="0"/>
        <v>1</v>
      </c>
      <c r="Z18" s="162">
        <f t="shared" si="1"/>
        <v>1</v>
      </c>
    </row>
    <row r="19" spans="2:26" ht="60.75" thickBot="1" x14ac:dyDescent="0.25">
      <c r="B19" s="528"/>
      <c r="C19" s="530"/>
      <c r="D19" s="442"/>
      <c r="E19" s="144" t="s">
        <v>905</v>
      </c>
      <c r="F19" s="144" t="s">
        <v>557</v>
      </c>
      <c r="G19" s="144">
        <v>0</v>
      </c>
      <c r="H19" s="144">
        <v>1</v>
      </c>
      <c r="I19" s="135">
        <v>1</v>
      </c>
      <c r="J19" s="135">
        <v>0</v>
      </c>
      <c r="K19" s="135">
        <v>0.5</v>
      </c>
      <c r="L19" s="135">
        <v>0.25</v>
      </c>
      <c r="M19" s="135">
        <v>0.25</v>
      </c>
      <c r="N19" s="63">
        <v>0</v>
      </c>
      <c r="O19" s="63"/>
      <c r="P19" s="174">
        <v>0.5</v>
      </c>
      <c r="Q19" s="174"/>
      <c r="R19" s="174">
        <v>0.25</v>
      </c>
      <c r="S19" s="174"/>
      <c r="T19" s="174">
        <v>0.25</v>
      </c>
      <c r="U19" s="174">
        <v>0.2</v>
      </c>
      <c r="V19" s="162" t="s">
        <v>177</v>
      </c>
      <c r="W19" s="162">
        <v>1</v>
      </c>
      <c r="X19" s="162">
        <v>1</v>
      </c>
      <c r="Y19" s="162">
        <f t="shared" si="0"/>
        <v>1</v>
      </c>
      <c r="Z19" s="162">
        <f t="shared" si="1"/>
        <v>1</v>
      </c>
    </row>
    <row r="20" spans="2:26" ht="75.75" thickBot="1" x14ac:dyDescent="0.25">
      <c r="B20" s="528"/>
      <c r="C20" s="531"/>
      <c r="D20" s="443"/>
      <c r="E20" s="144" t="s">
        <v>906</v>
      </c>
      <c r="F20" s="144" t="s">
        <v>907</v>
      </c>
      <c r="G20" s="144">
        <v>47000</v>
      </c>
      <c r="H20" s="144">
        <v>47000</v>
      </c>
      <c r="I20" s="135">
        <f>47000*4</f>
        <v>188000</v>
      </c>
      <c r="J20" s="135">
        <v>47000</v>
      </c>
      <c r="K20" s="135">
        <v>47000</v>
      </c>
      <c r="L20" s="135">
        <v>47000</v>
      </c>
      <c r="M20" s="12">
        <v>47000</v>
      </c>
      <c r="N20" s="135">
        <v>61622</v>
      </c>
      <c r="O20" s="135"/>
      <c r="P20" s="135">
        <v>53074</v>
      </c>
      <c r="Q20" s="135"/>
      <c r="R20" s="135">
        <f>2046+52122+300</f>
        <v>54468</v>
      </c>
      <c r="S20" s="135"/>
      <c r="T20" s="135">
        <v>54232</v>
      </c>
      <c r="U20" s="135"/>
      <c r="V20" s="162">
        <v>1</v>
      </c>
      <c r="W20" s="162">
        <v>1</v>
      </c>
      <c r="X20" s="162">
        <v>1</v>
      </c>
      <c r="Y20" s="162">
        <f t="shared" si="0"/>
        <v>1</v>
      </c>
      <c r="Z20" s="162">
        <f t="shared" si="1"/>
        <v>1</v>
      </c>
    </row>
    <row r="21" spans="2:26" ht="120.75" thickBot="1" x14ac:dyDescent="0.25">
      <c r="B21" s="528" t="s">
        <v>877</v>
      </c>
      <c r="C21" s="532" t="s">
        <v>878</v>
      </c>
      <c r="D21" s="444" t="s">
        <v>908</v>
      </c>
      <c r="E21" s="144" t="s">
        <v>909</v>
      </c>
      <c r="F21" s="144" t="s">
        <v>910</v>
      </c>
      <c r="G21" s="144">
        <v>0</v>
      </c>
      <c r="H21" s="144">
        <v>1</v>
      </c>
      <c r="I21" s="135">
        <v>1</v>
      </c>
      <c r="J21" s="135">
        <v>0</v>
      </c>
      <c r="K21" s="135">
        <v>0</v>
      </c>
      <c r="L21" s="135">
        <v>1</v>
      </c>
      <c r="M21" s="12"/>
      <c r="N21" s="135">
        <v>0</v>
      </c>
      <c r="O21" s="135"/>
      <c r="P21" s="135">
        <v>0</v>
      </c>
      <c r="Q21" s="135"/>
      <c r="R21" s="135">
        <v>1</v>
      </c>
      <c r="S21" s="135"/>
      <c r="T21" s="135">
        <v>0</v>
      </c>
      <c r="U21" s="135"/>
      <c r="V21" s="162" t="s">
        <v>177</v>
      </c>
      <c r="W21" s="162" t="s">
        <v>177</v>
      </c>
      <c r="X21" s="162">
        <v>1</v>
      </c>
      <c r="Y21" s="162" t="str">
        <f t="shared" si="0"/>
        <v>-</v>
      </c>
      <c r="Z21" s="162">
        <f t="shared" si="1"/>
        <v>1</v>
      </c>
    </row>
    <row r="22" spans="2:26" ht="60.75" thickBot="1" x14ac:dyDescent="0.25">
      <c r="B22" s="528"/>
      <c r="C22" s="533"/>
      <c r="D22" s="443"/>
      <c r="E22" s="144" t="s">
        <v>911</v>
      </c>
      <c r="F22" s="144" t="s">
        <v>912</v>
      </c>
      <c r="G22" s="144">
        <v>4</v>
      </c>
      <c r="H22" s="144">
        <v>4</v>
      </c>
      <c r="I22" s="135">
        <v>4</v>
      </c>
      <c r="J22" s="135">
        <v>1</v>
      </c>
      <c r="K22" s="135">
        <v>1</v>
      </c>
      <c r="L22" s="135">
        <v>1</v>
      </c>
      <c r="M22" s="12">
        <v>1</v>
      </c>
      <c r="N22" s="135">
        <v>1</v>
      </c>
      <c r="O22" s="135">
        <v>1</v>
      </c>
      <c r="P22" s="135">
        <v>3</v>
      </c>
      <c r="Q22" s="135"/>
      <c r="R22" s="135">
        <v>4</v>
      </c>
      <c r="S22" s="135"/>
      <c r="T22" s="135">
        <v>4</v>
      </c>
      <c r="U22" s="135"/>
      <c r="V22" s="162">
        <v>1</v>
      </c>
      <c r="W22" s="162">
        <v>1</v>
      </c>
      <c r="X22" s="162">
        <v>1</v>
      </c>
      <c r="Y22" s="162">
        <f t="shared" si="0"/>
        <v>1</v>
      </c>
      <c r="Z22" s="162">
        <f t="shared" si="1"/>
        <v>1</v>
      </c>
    </row>
    <row r="23" spans="2:26" ht="60.75" thickBot="1" x14ac:dyDescent="0.25">
      <c r="B23" s="528" t="s">
        <v>877</v>
      </c>
      <c r="C23" s="529" t="s">
        <v>878</v>
      </c>
      <c r="D23" s="444" t="s">
        <v>913</v>
      </c>
      <c r="E23" s="144" t="s">
        <v>914</v>
      </c>
      <c r="F23" s="144" t="s">
        <v>915</v>
      </c>
      <c r="G23" s="144">
        <v>0</v>
      </c>
      <c r="H23" s="144">
        <v>1</v>
      </c>
      <c r="I23" s="135">
        <v>1</v>
      </c>
      <c r="J23" s="135">
        <v>0</v>
      </c>
      <c r="K23" s="135">
        <v>0</v>
      </c>
      <c r="L23" s="135">
        <v>0</v>
      </c>
      <c r="M23" s="12">
        <v>1</v>
      </c>
      <c r="N23" s="135">
        <v>0</v>
      </c>
      <c r="O23" s="135"/>
      <c r="P23" s="135">
        <v>0</v>
      </c>
      <c r="Q23" s="135"/>
      <c r="R23" s="135">
        <v>0</v>
      </c>
      <c r="S23" s="135"/>
      <c r="T23" s="135">
        <v>0.15</v>
      </c>
      <c r="U23" s="135">
        <v>0</v>
      </c>
      <c r="V23" s="162" t="s">
        <v>177</v>
      </c>
      <c r="W23" s="162" t="s">
        <v>177</v>
      </c>
      <c r="X23" s="162" t="s">
        <v>177</v>
      </c>
      <c r="Y23" s="162">
        <f t="shared" si="0"/>
        <v>0.15</v>
      </c>
      <c r="Z23" s="162">
        <f t="shared" si="1"/>
        <v>0.15</v>
      </c>
    </row>
    <row r="24" spans="2:26" ht="60.75" thickBot="1" x14ac:dyDescent="0.25">
      <c r="B24" s="528"/>
      <c r="C24" s="530"/>
      <c r="D24" s="442"/>
      <c r="E24" s="144" t="s">
        <v>916</v>
      </c>
      <c r="F24" s="144" t="s">
        <v>917</v>
      </c>
      <c r="G24" s="144">
        <v>1</v>
      </c>
      <c r="H24" s="144">
        <v>1</v>
      </c>
      <c r="I24" s="135">
        <v>1</v>
      </c>
      <c r="J24" s="135">
        <v>0.25</v>
      </c>
      <c r="K24" s="135">
        <v>0.25</v>
      </c>
      <c r="L24" s="135">
        <v>0.12</v>
      </c>
      <c r="M24" s="135">
        <v>0.38</v>
      </c>
      <c r="N24" s="179">
        <v>0.25</v>
      </c>
      <c r="O24" s="12"/>
      <c r="P24" s="179">
        <v>0.15</v>
      </c>
      <c r="Q24" s="12"/>
      <c r="R24" s="135">
        <v>0.12</v>
      </c>
      <c r="S24" s="135"/>
      <c r="T24" s="135">
        <v>0</v>
      </c>
      <c r="U24" s="135"/>
      <c r="V24" s="162">
        <v>1</v>
      </c>
      <c r="W24" s="162">
        <v>0.6</v>
      </c>
      <c r="X24" s="162">
        <v>1</v>
      </c>
      <c r="Y24" s="162">
        <f t="shared" si="0"/>
        <v>0</v>
      </c>
      <c r="Z24" s="162">
        <f t="shared" si="1"/>
        <v>0.52</v>
      </c>
    </row>
    <row r="25" spans="2:26" ht="52.5" customHeight="1" thickBot="1" x14ac:dyDescent="0.25">
      <c r="B25" s="528"/>
      <c r="C25" s="531"/>
      <c r="D25" s="443"/>
      <c r="E25" s="144" t="s">
        <v>918</v>
      </c>
      <c r="F25" s="144" t="s">
        <v>919</v>
      </c>
      <c r="G25" s="144">
        <v>1</v>
      </c>
      <c r="H25" s="144">
        <v>1</v>
      </c>
      <c r="I25" s="21">
        <v>1</v>
      </c>
      <c r="J25" s="21">
        <v>0</v>
      </c>
      <c r="K25" s="21">
        <v>0</v>
      </c>
      <c r="L25" s="21">
        <v>0</v>
      </c>
      <c r="M25" s="12">
        <v>1</v>
      </c>
      <c r="N25" s="63">
        <v>0</v>
      </c>
      <c r="O25" s="63"/>
      <c r="P25" s="21">
        <v>0</v>
      </c>
      <c r="Q25" s="21"/>
      <c r="R25" s="135">
        <v>0</v>
      </c>
      <c r="S25" s="135"/>
      <c r="T25" s="135">
        <v>0</v>
      </c>
      <c r="U25" s="135"/>
      <c r="V25" s="162" t="s">
        <v>177</v>
      </c>
      <c r="W25" s="162" t="s">
        <v>177</v>
      </c>
      <c r="X25" s="162" t="s">
        <v>177</v>
      </c>
      <c r="Y25" s="162">
        <f t="shared" si="0"/>
        <v>0</v>
      </c>
      <c r="Z25" s="162">
        <f t="shared" si="1"/>
        <v>0</v>
      </c>
    </row>
    <row r="26" spans="2:26" ht="90.75" thickBot="1" x14ac:dyDescent="0.25">
      <c r="B26" s="528" t="s">
        <v>877</v>
      </c>
      <c r="C26" s="529" t="s">
        <v>878</v>
      </c>
      <c r="D26" s="444" t="s">
        <v>920</v>
      </c>
      <c r="E26" s="144" t="s">
        <v>921</v>
      </c>
      <c r="F26" s="144" t="s">
        <v>922</v>
      </c>
      <c r="G26" s="144">
        <v>0</v>
      </c>
      <c r="H26" s="144">
        <v>1</v>
      </c>
      <c r="I26" s="12">
        <v>1</v>
      </c>
      <c r="J26" s="12">
        <v>0</v>
      </c>
      <c r="K26" s="12">
        <v>0</v>
      </c>
      <c r="L26" s="12">
        <v>1</v>
      </c>
      <c r="M26" s="12"/>
      <c r="N26" s="12">
        <v>0</v>
      </c>
      <c r="O26" s="12"/>
      <c r="P26" s="12">
        <v>0</v>
      </c>
      <c r="Q26" s="12"/>
      <c r="R26" s="12">
        <v>1</v>
      </c>
      <c r="S26" s="12"/>
      <c r="T26" s="12">
        <v>0</v>
      </c>
      <c r="U26" s="12"/>
      <c r="V26" s="162" t="s">
        <v>177</v>
      </c>
      <c r="W26" s="162" t="s">
        <v>177</v>
      </c>
      <c r="X26" s="162">
        <v>1</v>
      </c>
      <c r="Y26" s="162" t="str">
        <f t="shared" si="0"/>
        <v>-</v>
      </c>
      <c r="Z26" s="162">
        <f t="shared" si="1"/>
        <v>1</v>
      </c>
    </row>
    <row r="27" spans="2:26" ht="75.75" thickBot="1" x14ac:dyDescent="0.25">
      <c r="B27" s="528"/>
      <c r="C27" s="530"/>
      <c r="D27" s="442"/>
      <c r="E27" s="144" t="s">
        <v>923</v>
      </c>
      <c r="F27" s="144" t="s">
        <v>924</v>
      </c>
      <c r="G27" s="144">
        <v>0</v>
      </c>
      <c r="H27" s="144">
        <v>1</v>
      </c>
      <c r="I27" s="135">
        <v>1</v>
      </c>
      <c r="J27" s="135">
        <v>0</v>
      </c>
      <c r="K27" s="135">
        <v>0</v>
      </c>
      <c r="L27" s="135">
        <v>0</v>
      </c>
      <c r="M27" s="12">
        <v>1</v>
      </c>
      <c r="N27" s="135">
        <v>0</v>
      </c>
      <c r="O27" s="135"/>
      <c r="P27" s="135">
        <v>0</v>
      </c>
      <c r="Q27" s="135"/>
      <c r="R27" s="135">
        <v>0</v>
      </c>
      <c r="S27" s="135"/>
      <c r="T27" s="135">
        <v>0</v>
      </c>
      <c r="U27" s="135"/>
      <c r="V27" s="162" t="s">
        <v>177</v>
      </c>
      <c r="W27" s="162" t="s">
        <v>177</v>
      </c>
      <c r="X27" s="162" t="s">
        <v>177</v>
      </c>
      <c r="Y27" s="162">
        <f t="shared" si="0"/>
        <v>0</v>
      </c>
      <c r="Z27" s="162">
        <f t="shared" si="1"/>
        <v>0</v>
      </c>
    </row>
    <row r="28" spans="2:26" ht="75.75" thickBot="1" x14ac:dyDescent="0.25">
      <c r="B28" s="528"/>
      <c r="C28" s="530"/>
      <c r="D28" s="442"/>
      <c r="E28" s="144" t="s">
        <v>925</v>
      </c>
      <c r="F28" s="144" t="s">
        <v>926</v>
      </c>
      <c r="G28" s="144">
        <v>1</v>
      </c>
      <c r="H28" s="144">
        <v>1</v>
      </c>
      <c r="I28" s="135">
        <v>1</v>
      </c>
      <c r="J28" s="135">
        <v>0.25</v>
      </c>
      <c r="K28" s="135">
        <v>0</v>
      </c>
      <c r="L28" s="135">
        <v>0.5</v>
      </c>
      <c r="M28" s="135">
        <v>0.25</v>
      </c>
      <c r="N28" s="135">
        <v>0.25</v>
      </c>
      <c r="O28" s="135"/>
      <c r="P28" s="135">
        <v>0</v>
      </c>
      <c r="Q28" s="135"/>
      <c r="R28" s="12">
        <v>1</v>
      </c>
      <c r="S28" s="12"/>
      <c r="T28" s="179">
        <v>0.25</v>
      </c>
      <c r="U28" s="12"/>
      <c r="V28" s="162">
        <v>1</v>
      </c>
      <c r="W28" s="162" t="s">
        <v>177</v>
      </c>
      <c r="X28" s="162">
        <v>1</v>
      </c>
      <c r="Y28" s="162">
        <f t="shared" si="0"/>
        <v>1</v>
      </c>
      <c r="Z28" s="162">
        <f t="shared" si="1"/>
        <v>1</v>
      </c>
    </row>
    <row r="29" spans="2:26" ht="60.75" thickBot="1" x14ac:dyDescent="0.25">
      <c r="B29" s="528"/>
      <c r="C29" s="531"/>
      <c r="D29" s="443"/>
      <c r="E29" s="144" t="s">
        <v>927</v>
      </c>
      <c r="F29" s="144" t="s">
        <v>922</v>
      </c>
      <c r="G29" s="144">
        <v>0</v>
      </c>
      <c r="H29" s="144">
        <v>1</v>
      </c>
      <c r="I29" s="135">
        <v>1</v>
      </c>
      <c r="J29" s="135">
        <v>0</v>
      </c>
      <c r="K29" s="135">
        <v>0</v>
      </c>
      <c r="L29" s="135">
        <v>1</v>
      </c>
      <c r="M29" s="12"/>
      <c r="N29" s="135">
        <v>0</v>
      </c>
      <c r="O29" s="135"/>
      <c r="P29" s="135">
        <v>0</v>
      </c>
      <c r="Q29" s="135"/>
      <c r="R29" s="12">
        <v>1</v>
      </c>
      <c r="S29" s="12"/>
      <c r="T29" s="12">
        <v>0</v>
      </c>
      <c r="U29" s="12"/>
      <c r="V29" s="162" t="s">
        <v>177</v>
      </c>
      <c r="W29" s="162" t="s">
        <v>177</v>
      </c>
      <c r="X29" s="162">
        <v>1</v>
      </c>
      <c r="Y29" s="162" t="str">
        <f t="shared" si="0"/>
        <v>-</v>
      </c>
      <c r="Z29" s="162">
        <f t="shared" si="1"/>
        <v>1</v>
      </c>
    </row>
    <row r="30" spans="2:26" ht="48" thickBot="1" x14ac:dyDescent="0.25">
      <c r="B30" s="434" t="s">
        <v>69</v>
      </c>
      <c r="C30" s="434" t="s">
        <v>70</v>
      </c>
      <c r="D30" s="436" t="s">
        <v>71</v>
      </c>
      <c r="E30" s="25" t="s">
        <v>72</v>
      </c>
      <c r="F30" s="35"/>
      <c r="G30" s="35"/>
      <c r="H30" s="35"/>
      <c r="I30" s="438" t="s">
        <v>73</v>
      </c>
      <c r="J30" s="293" t="s">
        <v>74</v>
      </c>
      <c r="K30" s="25" t="s">
        <v>75</v>
      </c>
      <c r="L30" s="25" t="s">
        <v>76</v>
      </c>
      <c r="M30" s="68" t="s">
        <v>77</v>
      </c>
      <c r="N30" s="141" t="s">
        <v>78</v>
      </c>
      <c r="O30" s="376"/>
      <c r="P30" s="25" t="s">
        <v>79</v>
      </c>
      <c r="Q30" s="35"/>
      <c r="R30" s="26" t="s">
        <v>80</v>
      </c>
      <c r="S30" s="26"/>
      <c r="T30" s="26" t="s">
        <v>1409</v>
      </c>
      <c r="U30" s="35"/>
      <c r="V30" s="27" t="s">
        <v>15</v>
      </c>
      <c r="W30" s="27" t="s">
        <v>151</v>
      </c>
      <c r="X30" s="27" t="s">
        <v>152</v>
      </c>
      <c r="Y30" s="27" t="s">
        <v>1408</v>
      </c>
      <c r="Z30" s="28" t="s">
        <v>16</v>
      </c>
    </row>
    <row r="31" spans="2:26" ht="41.25" customHeight="1" thickBot="1" x14ac:dyDescent="0.25">
      <c r="B31" s="435"/>
      <c r="C31" s="435"/>
      <c r="D31" s="437"/>
      <c r="E31" s="29">
        <f>COUNTA(E4:E29)</f>
        <v>26</v>
      </c>
      <c r="F31" s="36"/>
      <c r="G31" s="36"/>
      <c r="H31" s="36"/>
      <c r="I31" s="439"/>
      <c r="J31" s="299">
        <f t="shared" ref="J31:T31" si="2">COUNTIF(J4:J29,"&gt;0")</f>
        <v>7</v>
      </c>
      <c r="K31" s="299">
        <f t="shared" si="2"/>
        <v>12</v>
      </c>
      <c r="L31" s="305">
        <f t="shared" si="2"/>
        <v>22</v>
      </c>
      <c r="M31" s="69">
        <f t="shared" si="2"/>
        <v>19</v>
      </c>
      <c r="N31" s="45">
        <f t="shared" si="2"/>
        <v>6</v>
      </c>
      <c r="O31" s="45"/>
      <c r="P31" s="299">
        <f t="shared" si="2"/>
        <v>12</v>
      </c>
      <c r="Q31" s="365"/>
      <c r="R31" s="305">
        <v>26</v>
      </c>
      <c r="S31" s="365"/>
      <c r="T31" s="299">
        <f t="shared" si="2"/>
        <v>16</v>
      </c>
      <c r="U31" s="362"/>
      <c r="V31" s="140">
        <v>0.8571428571428571</v>
      </c>
      <c r="W31" s="115">
        <v>0.96666666666666667</v>
      </c>
      <c r="X31" s="115">
        <v>0.97727272727272729</v>
      </c>
      <c r="Y31" s="115">
        <f>AVERAGE(Y4:Y29)</f>
        <v>0.79736842105263162</v>
      </c>
      <c r="Z31" s="115">
        <f>AVERAGE(Z4:Z29)</f>
        <v>0.8719230769230768</v>
      </c>
    </row>
    <row r="32" spans="2:26" ht="48.75" thickBot="1" x14ac:dyDescent="0.25">
      <c r="B32" s="466" t="s">
        <v>928</v>
      </c>
      <c r="C32" s="467"/>
      <c r="D32" s="468"/>
      <c r="E32" s="466" t="s">
        <v>929</v>
      </c>
      <c r="F32" s="468"/>
      <c r="G32" s="337"/>
      <c r="H32" s="337"/>
      <c r="I32" s="466" t="s">
        <v>930</v>
      </c>
      <c r="J32" s="467"/>
      <c r="K32" s="468"/>
      <c r="L32" s="131" t="s">
        <v>198</v>
      </c>
      <c r="M32" s="81" t="s">
        <v>199</v>
      </c>
      <c r="N32" s="81" t="s">
        <v>200</v>
      </c>
      <c r="O32" s="81"/>
      <c r="P32" s="81"/>
      <c r="Q32" s="81"/>
      <c r="R32" s="81"/>
      <c r="S32" s="81"/>
      <c r="T32" s="81"/>
      <c r="U32" s="81"/>
      <c r="V32" s="81" t="s">
        <v>201</v>
      </c>
      <c r="W32" s="82" t="s">
        <v>202</v>
      </c>
      <c r="X32" s="164"/>
      <c r="Y32" s="164"/>
      <c r="Z32" s="113"/>
    </row>
    <row r="33" spans="2:26" ht="33.75" customHeight="1" thickBot="1" x14ac:dyDescent="0.25">
      <c r="B33" s="490" t="s">
        <v>931</v>
      </c>
      <c r="C33" s="492"/>
      <c r="D33" s="491"/>
      <c r="E33" s="490" t="s">
        <v>806</v>
      </c>
      <c r="F33" s="491"/>
      <c r="G33" s="338"/>
      <c r="H33" s="338"/>
      <c r="I33" s="469" t="s">
        <v>932</v>
      </c>
      <c r="J33" s="470"/>
      <c r="K33" s="471"/>
      <c r="L33" s="284"/>
      <c r="M33" s="85"/>
      <c r="N33" s="84"/>
      <c r="O33" s="84"/>
      <c r="P33" s="85"/>
      <c r="Q33" s="85"/>
      <c r="R33" s="85"/>
      <c r="S33" s="85"/>
      <c r="T33" s="85"/>
      <c r="U33" s="85"/>
      <c r="V33" s="86"/>
      <c r="W33" s="87"/>
      <c r="X33" s="163"/>
      <c r="Y33" s="163"/>
      <c r="Z33" s="114"/>
    </row>
    <row r="34" spans="2:26" x14ac:dyDescent="0.2">
      <c r="B34" s="138"/>
      <c r="C34" s="138"/>
      <c r="D34" s="138"/>
      <c r="E34" s="138"/>
      <c r="F34" s="138"/>
      <c r="I34" s="138"/>
      <c r="J34" s="138"/>
      <c r="K34" s="138"/>
      <c r="N34" s="57"/>
      <c r="O34" s="57"/>
      <c r="P34" s="138"/>
      <c r="R34" s="138"/>
      <c r="S34" s="138"/>
      <c r="T34" s="138"/>
      <c r="V34" s="138"/>
      <c r="W34" s="138"/>
      <c r="Z34" s="138"/>
    </row>
    <row r="35" spans="2:26" ht="22.5" x14ac:dyDescent="0.2">
      <c r="B35" s="138"/>
      <c r="C35" s="138"/>
      <c r="D35" s="138"/>
      <c r="E35" s="138"/>
      <c r="F35" s="138"/>
      <c r="I35" s="138"/>
      <c r="J35" s="138"/>
      <c r="K35" s="138"/>
      <c r="M35" s="266" t="s">
        <v>536</v>
      </c>
      <c r="N35" s="154" t="s">
        <v>206</v>
      </c>
      <c r="O35" s="154"/>
      <c r="P35" s="154" t="s">
        <v>207</v>
      </c>
      <c r="Q35" s="373"/>
      <c r="R35" s="138"/>
      <c r="S35" s="138"/>
      <c r="T35" s="138"/>
      <c r="V35" s="138"/>
      <c r="W35" s="138"/>
      <c r="Z35" s="138"/>
    </row>
    <row r="36" spans="2:26" ht="21.75" x14ac:dyDescent="0.2">
      <c r="B36" s="138"/>
      <c r="C36" s="138"/>
      <c r="D36" s="138"/>
      <c r="E36" s="138"/>
      <c r="F36" s="138"/>
      <c r="I36" s="138"/>
      <c r="J36" s="138"/>
      <c r="K36" s="138"/>
      <c r="M36" s="267" t="s">
        <v>933</v>
      </c>
      <c r="N36" s="156">
        <v>20880961227.509998</v>
      </c>
      <c r="O36" s="156"/>
      <c r="P36" s="156">
        <v>13485719129.07</v>
      </c>
      <c r="Q36" s="380"/>
      <c r="R36" s="138"/>
      <c r="S36" s="138"/>
      <c r="T36" s="138"/>
      <c r="V36" s="138"/>
      <c r="W36" s="138"/>
      <c r="Z36" s="138"/>
    </row>
    <row r="37" spans="2:26" x14ac:dyDescent="0.2">
      <c r="R37" s="138"/>
      <c r="S37" s="138"/>
    </row>
    <row r="38" spans="2:26" x14ac:dyDescent="0.2">
      <c r="R38" s="138"/>
      <c r="S38" s="138"/>
    </row>
    <row r="39" spans="2:26" x14ac:dyDescent="0.2">
      <c r="R39" s="138"/>
      <c r="S39" s="138"/>
    </row>
    <row r="40" spans="2:26" x14ac:dyDescent="0.2">
      <c r="R40" s="138"/>
      <c r="S40" s="138"/>
    </row>
    <row r="41" spans="2:26" x14ac:dyDescent="0.2">
      <c r="R41" s="138"/>
      <c r="S41" s="138"/>
    </row>
    <row r="42" spans="2:26" x14ac:dyDescent="0.2">
      <c r="R42" s="138"/>
      <c r="S42" s="138"/>
    </row>
    <row r="43" spans="2:26" x14ac:dyDescent="0.2">
      <c r="R43" s="138"/>
      <c r="S43" s="138"/>
    </row>
    <row r="44" spans="2:26" x14ac:dyDescent="0.2">
      <c r="R44" s="138"/>
      <c r="S44" s="138"/>
    </row>
    <row r="45" spans="2:26" x14ac:dyDescent="0.2">
      <c r="R45" s="138"/>
      <c r="S45" s="138"/>
    </row>
    <row r="46" spans="2:26" x14ac:dyDescent="0.2">
      <c r="R46" s="138"/>
      <c r="S46" s="138"/>
    </row>
    <row r="47" spans="2:26" x14ac:dyDescent="0.2">
      <c r="R47" s="138"/>
      <c r="S47" s="138"/>
    </row>
    <row r="48" spans="2:26" x14ac:dyDescent="0.2">
      <c r="R48" s="138"/>
      <c r="S48" s="138"/>
    </row>
    <row r="49" spans="18:19" x14ac:dyDescent="0.2">
      <c r="R49" s="138"/>
      <c r="S49" s="138"/>
    </row>
    <row r="50" spans="18:19" x14ac:dyDescent="0.2">
      <c r="R50" s="138"/>
      <c r="S50" s="138"/>
    </row>
    <row r="51" spans="18:19" x14ac:dyDescent="0.2">
      <c r="R51" s="138"/>
      <c r="S51" s="138"/>
    </row>
    <row r="52" spans="18:19" x14ac:dyDescent="0.2">
      <c r="R52" s="138"/>
      <c r="S52" s="138"/>
    </row>
    <row r="53" spans="18:19" x14ac:dyDescent="0.2">
      <c r="R53" s="138"/>
      <c r="S53" s="138"/>
    </row>
    <row r="54" spans="18:19" x14ac:dyDescent="0.2">
      <c r="R54" s="138"/>
      <c r="S54" s="138"/>
    </row>
    <row r="55" spans="18:19" x14ac:dyDescent="0.2">
      <c r="R55" s="138"/>
      <c r="S55" s="138"/>
    </row>
    <row r="56" spans="18:19" x14ac:dyDescent="0.2">
      <c r="R56" s="138"/>
      <c r="S56" s="138"/>
    </row>
    <row r="57" spans="18:19" x14ac:dyDescent="0.2">
      <c r="R57" s="138"/>
      <c r="S57" s="138"/>
    </row>
    <row r="58" spans="18:19" x14ac:dyDescent="0.2">
      <c r="R58" s="138"/>
      <c r="S58" s="138"/>
    </row>
    <row r="59" spans="18:19" x14ac:dyDescent="0.2">
      <c r="R59" s="138"/>
      <c r="S59" s="138"/>
    </row>
    <row r="60" spans="18:19" x14ac:dyDescent="0.2">
      <c r="R60" s="138"/>
      <c r="S60" s="138"/>
    </row>
    <row r="61" spans="18:19" x14ac:dyDescent="0.2">
      <c r="R61" s="138"/>
      <c r="S61" s="138"/>
    </row>
    <row r="62" spans="18:19" x14ac:dyDescent="0.2">
      <c r="R62" s="138"/>
      <c r="S62" s="138"/>
    </row>
    <row r="63" spans="18:19" x14ac:dyDescent="0.2">
      <c r="R63" s="138"/>
      <c r="S63" s="138"/>
    </row>
    <row r="64" spans="18:19" x14ac:dyDescent="0.2">
      <c r="R64" s="138"/>
      <c r="S64" s="138"/>
    </row>
    <row r="65" spans="18:19" x14ac:dyDescent="0.2">
      <c r="R65" s="138"/>
      <c r="S65" s="138"/>
    </row>
    <row r="66" spans="18:19" x14ac:dyDescent="0.2">
      <c r="R66" s="138"/>
      <c r="S66" s="138"/>
    </row>
    <row r="67" spans="18:19" x14ac:dyDescent="0.2">
      <c r="R67" s="138"/>
      <c r="S67" s="138"/>
    </row>
    <row r="68" spans="18:19" x14ac:dyDescent="0.2">
      <c r="R68" s="138"/>
      <c r="S68" s="138"/>
    </row>
    <row r="69" spans="18:19" x14ac:dyDescent="0.2">
      <c r="R69" s="138"/>
      <c r="S69" s="138"/>
    </row>
    <row r="70" spans="18:19" x14ac:dyDescent="0.2">
      <c r="R70" s="138"/>
      <c r="S70" s="138"/>
    </row>
    <row r="71" spans="18:19" x14ac:dyDescent="0.2">
      <c r="R71" s="138"/>
      <c r="S71" s="138"/>
    </row>
    <row r="72" spans="18:19" x14ac:dyDescent="0.2">
      <c r="R72" s="138"/>
      <c r="S72" s="138"/>
    </row>
    <row r="73" spans="18:19" x14ac:dyDescent="0.2">
      <c r="R73" s="138"/>
      <c r="S73" s="138"/>
    </row>
    <row r="74" spans="18:19" x14ac:dyDescent="0.2">
      <c r="R74" s="138"/>
      <c r="S74" s="138"/>
    </row>
    <row r="75" spans="18:19" x14ac:dyDescent="0.2">
      <c r="R75" s="138"/>
      <c r="S75" s="138"/>
    </row>
    <row r="76" spans="18:19" x14ac:dyDescent="0.2">
      <c r="R76" s="138"/>
      <c r="S76" s="138"/>
    </row>
    <row r="77" spans="18:19" x14ac:dyDescent="0.2">
      <c r="R77" s="138"/>
      <c r="S77" s="138"/>
    </row>
    <row r="78" spans="18:19" x14ac:dyDescent="0.2">
      <c r="R78" s="138"/>
      <c r="S78" s="138"/>
    </row>
    <row r="79" spans="18:19" x14ac:dyDescent="0.2">
      <c r="R79" s="138"/>
      <c r="S79" s="138"/>
    </row>
    <row r="80" spans="18:19" x14ac:dyDescent="0.2">
      <c r="R80" s="138"/>
      <c r="S80" s="138"/>
    </row>
    <row r="81" spans="18:19" x14ac:dyDescent="0.2">
      <c r="R81" s="138"/>
      <c r="S81" s="138"/>
    </row>
    <row r="82" spans="18:19" x14ac:dyDescent="0.2">
      <c r="R82" s="138"/>
      <c r="S82" s="138"/>
    </row>
    <row r="83" spans="18:19" x14ac:dyDescent="0.2">
      <c r="R83" s="138"/>
      <c r="S83" s="138"/>
    </row>
    <row r="84" spans="18:19" x14ac:dyDescent="0.2">
      <c r="R84" s="138"/>
      <c r="S84" s="138"/>
    </row>
    <row r="85" spans="18:19" x14ac:dyDescent="0.2">
      <c r="R85" s="138"/>
      <c r="S85" s="138"/>
    </row>
    <row r="86" spans="18:19" x14ac:dyDescent="0.2">
      <c r="R86" s="138"/>
      <c r="S86" s="138"/>
    </row>
    <row r="87" spans="18:19" x14ac:dyDescent="0.2">
      <c r="R87" s="138"/>
      <c r="S87" s="138"/>
    </row>
    <row r="88" spans="18:19" x14ac:dyDescent="0.2">
      <c r="R88" s="138"/>
      <c r="S88" s="138"/>
    </row>
    <row r="89" spans="18:19" x14ac:dyDescent="0.2">
      <c r="R89" s="138"/>
      <c r="S89" s="138"/>
    </row>
    <row r="90" spans="18:19" x14ac:dyDescent="0.2">
      <c r="R90" s="138"/>
      <c r="S90" s="138"/>
    </row>
    <row r="91" spans="18:19" x14ac:dyDescent="0.2">
      <c r="R91" s="138"/>
      <c r="S91" s="138"/>
    </row>
    <row r="92" spans="18:19" x14ac:dyDescent="0.2">
      <c r="R92" s="138"/>
      <c r="S92" s="138"/>
    </row>
    <row r="93" spans="18:19" x14ac:dyDescent="0.2">
      <c r="R93" s="138"/>
      <c r="S93" s="138"/>
    </row>
    <row r="94" spans="18:19" x14ac:dyDescent="0.2">
      <c r="R94" s="138"/>
      <c r="S94" s="138"/>
    </row>
    <row r="95" spans="18:19" x14ac:dyDescent="0.2">
      <c r="R95" s="138"/>
      <c r="S95" s="138"/>
    </row>
    <row r="96" spans="18:19" x14ac:dyDescent="0.2">
      <c r="R96" s="138"/>
      <c r="S96" s="138"/>
    </row>
    <row r="97" spans="18:19" x14ac:dyDescent="0.2">
      <c r="R97" s="138"/>
      <c r="S97" s="138"/>
    </row>
    <row r="98" spans="18:19" x14ac:dyDescent="0.2">
      <c r="R98" s="138"/>
      <c r="S98" s="138"/>
    </row>
    <row r="99" spans="18:19" x14ac:dyDescent="0.2">
      <c r="R99" s="138"/>
      <c r="S99" s="138"/>
    </row>
    <row r="100" spans="18:19" x14ac:dyDescent="0.2">
      <c r="R100" s="138"/>
      <c r="S100" s="138"/>
    </row>
    <row r="101" spans="18:19" x14ac:dyDescent="0.2">
      <c r="R101" s="138"/>
      <c r="S101" s="138"/>
    </row>
    <row r="102" spans="18:19" x14ac:dyDescent="0.2">
      <c r="R102" s="138"/>
      <c r="S102" s="138"/>
    </row>
    <row r="103" spans="18:19" x14ac:dyDescent="0.2">
      <c r="R103" s="138"/>
      <c r="S103" s="138"/>
    </row>
    <row r="104" spans="18:19" x14ac:dyDescent="0.2">
      <c r="R104" s="138"/>
      <c r="S104" s="138"/>
    </row>
    <row r="105" spans="18:19" x14ac:dyDescent="0.2">
      <c r="R105" s="138"/>
      <c r="S105" s="138"/>
    </row>
    <row r="106" spans="18:19" x14ac:dyDescent="0.2">
      <c r="R106" s="138"/>
      <c r="S106" s="138"/>
    </row>
    <row r="107" spans="18:19" x14ac:dyDescent="0.2">
      <c r="R107" s="138"/>
      <c r="S107" s="138"/>
    </row>
    <row r="108" spans="18:19" x14ac:dyDescent="0.2">
      <c r="R108" s="138"/>
      <c r="S108" s="138"/>
    </row>
    <row r="109" spans="18:19" x14ac:dyDescent="0.2">
      <c r="R109" s="138"/>
      <c r="S109" s="138"/>
    </row>
  </sheetData>
  <sheetProtection formatCells="0" formatColumns="0" formatRows="0"/>
  <autoFilter ref="B3:Z33"/>
  <mergeCells count="26">
    <mergeCell ref="E32:F32"/>
    <mergeCell ref="I32:K32"/>
    <mergeCell ref="B33:D33"/>
    <mergeCell ref="E33:F33"/>
    <mergeCell ref="I33:K33"/>
    <mergeCell ref="C18:C20"/>
    <mergeCell ref="C23:C25"/>
    <mergeCell ref="C26:C29"/>
    <mergeCell ref="C21:C22"/>
    <mergeCell ref="B32:D32"/>
    <mergeCell ref="B1:Z1"/>
    <mergeCell ref="B30:B31"/>
    <mergeCell ref="C30:C31"/>
    <mergeCell ref="D30:D31"/>
    <mergeCell ref="I30:I31"/>
    <mergeCell ref="D4:D17"/>
    <mergeCell ref="D18:D20"/>
    <mergeCell ref="D21:D22"/>
    <mergeCell ref="D23:D25"/>
    <mergeCell ref="D26:D29"/>
    <mergeCell ref="B4:B17"/>
    <mergeCell ref="B18:B20"/>
    <mergeCell ref="B21:B22"/>
    <mergeCell ref="B23:B25"/>
    <mergeCell ref="B26:B29"/>
    <mergeCell ref="C4:C17"/>
  </mergeCells>
  <conditionalFormatting sqref="V4:W29 Z4:Z29">
    <cfRule type="cellIs" dxfId="94" priority="12" operator="equal">
      <formula>"-"</formula>
    </cfRule>
    <cfRule type="cellIs" dxfId="93" priority="13" operator="lessThan">
      <formula>0.5</formula>
    </cfRule>
    <cfRule type="cellIs" dxfId="92" priority="14" operator="between">
      <formula>0.5</formula>
      <formula>0.75</formula>
    </cfRule>
    <cfRule type="cellIs" dxfId="91" priority="15" operator="between">
      <formula>0.75</formula>
      <formula>1</formula>
    </cfRule>
  </conditionalFormatting>
  <conditionalFormatting sqref="V4:W29 Z4:Z29">
    <cfRule type="cellIs" dxfId="90" priority="11" operator="equal">
      <formula>0</formula>
    </cfRule>
  </conditionalFormatting>
  <conditionalFormatting sqref="X4:X29">
    <cfRule type="cellIs" dxfId="89" priority="7" operator="equal">
      <formula>"-"</formula>
    </cfRule>
    <cfRule type="cellIs" dxfId="88" priority="8" operator="lessThan">
      <formula>0.5</formula>
    </cfRule>
    <cfRule type="cellIs" dxfId="87" priority="9" operator="between">
      <formula>0.5</formula>
      <formula>0.75</formula>
    </cfRule>
    <cfRule type="cellIs" dxfId="86" priority="10" operator="between">
      <formula>0.75</formula>
      <formula>1</formula>
    </cfRule>
  </conditionalFormatting>
  <conditionalFormatting sqref="X4:X29">
    <cfRule type="cellIs" dxfId="85" priority="6" operator="equal">
      <formula>0</formula>
    </cfRule>
  </conditionalFormatting>
  <conditionalFormatting sqref="Y4:Y29">
    <cfRule type="cellIs" dxfId="84" priority="2" operator="equal">
      <formula>"-"</formula>
    </cfRule>
    <cfRule type="cellIs" dxfId="83" priority="3" operator="lessThan">
      <formula>0.5</formula>
    </cfRule>
    <cfRule type="cellIs" dxfId="82" priority="4" operator="between">
      <formula>0.5</formula>
      <formula>0.75</formula>
    </cfRule>
    <cfRule type="cellIs" dxfId="81" priority="5" operator="between">
      <formula>0.75</formula>
      <formula>1</formula>
    </cfRule>
  </conditionalFormatting>
  <conditionalFormatting sqref="Y4:Y29">
    <cfRule type="cellIs" dxfId="80"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3399"/>
  </sheetPr>
  <dimension ref="A1:AC255"/>
  <sheetViews>
    <sheetView topLeftCell="J1" zoomScale="90" zoomScaleNormal="90" zoomScaleSheetLayoutView="70" workbookViewId="0">
      <pane ySplit="3" topLeftCell="A14" activePane="bottomLeft" state="frozen"/>
      <selection pane="bottomLeft" activeCell="N3" sqref="N3:U3"/>
    </sheetView>
  </sheetViews>
  <sheetFormatPr baseColWidth="10" defaultColWidth="11.42578125" defaultRowHeight="15" x14ac:dyDescent="0.2"/>
  <cols>
    <col min="1" max="1" width="2.85546875" style="1" customWidth="1"/>
    <col min="2" max="4" width="27.7109375" style="1" customWidth="1"/>
    <col min="5" max="5" width="62.7109375" style="1" customWidth="1"/>
    <col min="6" max="6" width="34.85546875" style="1" customWidth="1"/>
    <col min="7" max="8" width="20.28515625" style="138" customWidth="1"/>
    <col min="9" max="9" width="19" style="1" customWidth="1"/>
    <col min="10" max="10" width="18.28515625" style="1" customWidth="1"/>
    <col min="11" max="11" width="18.28515625" style="127" customWidth="1"/>
    <col min="12" max="12" width="15.5703125" style="130" customWidth="1"/>
    <col min="13" max="13" width="16.7109375" style="1" customWidth="1"/>
    <col min="14" max="15" width="16.5703125" style="46" customWidth="1"/>
    <col min="16" max="16" width="14.28515625" style="1" customWidth="1"/>
    <col min="17" max="17" width="14.28515625" style="138" customWidth="1"/>
    <col min="18" max="19" width="17.140625" style="130" customWidth="1"/>
    <col min="20" max="20" width="16.7109375" style="1" customWidth="1"/>
    <col min="21" max="21" width="16.7109375" style="138" customWidth="1"/>
    <col min="22" max="23" width="17.85546875" style="1" customWidth="1"/>
    <col min="24" max="25" width="17.85546875" style="138" customWidth="1"/>
    <col min="26" max="26" width="17.85546875" style="1" customWidth="1"/>
    <col min="27" max="27" width="11.42578125" style="1" customWidth="1"/>
    <col min="28" max="16384" width="11.42578125" style="1"/>
  </cols>
  <sheetData>
    <row r="1" spans="1:29" ht="42" customHeight="1" x14ac:dyDescent="0.2">
      <c r="A1" s="138"/>
      <c r="B1" s="440" t="s">
        <v>934</v>
      </c>
      <c r="C1" s="440"/>
      <c r="D1" s="440"/>
      <c r="E1" s="440"/>
      <c r="F1" s="440"/>
      <c r="G1" s="440"/>
      <c r="H1" s="440"/>
      <c r="I1" s="440"/>
      <c r="J1" s="440"/>
      <c r="K1" s="440"/>
      <c r="L1" s="440"/>
      <c r="M1" s="440"/>
      <c r="N1" s="440"/>
      <c r="O1" s="440"/>
      <c r="P1" s="440"/>
      <c r="Q1" s="440"/>
      <c r="R1" s="440"/>
      <c r="S1" s="440"/>
      <c r="T1" s="440"/>
      <c r="U1" s="440"/>
      <c r="V1" s="440"/>
      <c r="W1" s="440"/>
      <c r="X1" s="294"/>
      <c r="Y1" s="302"/>
      <c r="Z1" s="138"/>
      <c r="AA1" s="138"/>
      <c r="AB1" s="138"/>
      <c r="AC1" s="138"/>
    </row>
    <row r="2" spans="1:29" ht="16.5" thickBot="1" x14ac:dyDescent="0.25">
      <c r="A2" s="138"/>
      <c r="B2" s="138"/>
      <c r="C2" s="138"/>
      <c r="D2" s="2"/>
      <c r="E2" s="294"/>
      <c r="F2" s="294"/>
      <c r="G2" s="334"/>
      <c r="H2" s="334"/>
      <c r="I2" s="294"/>
      <c r="J2" s="294"/>
      <c r="K2" s="294"/>
      <c r="L2" s="282"/>
      <c r="M2" s="294"/>
      <c r="N2" s="294"/>
      <c r="O2" s="363"/>
      <c r="P2" s="294"/>
      <c r="Q2" s="363"/>
      <c r="R2" s="282"/>
      <c r="S2" s="282"/>
      <c r="T2" s="294"/>
      <c r="U2" s="363"/>
      <c r="V2" s="294"/>
      <c r="W2" s="294"/>
      <c r="X2" s="294"/>
      <c r="Y2" s="302"/>
      <c r="Z2" s="138"/>
      <c r="AA2" s="138"/>
      <c r="AB2" s="138"/>
      <c r="AC2" s="138"/>
    </row>
    <row r="3" spans="1:29" ht="54"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AA3" s="138"/>
      <c r="AB3" s="138"/>
      <c r="AC3" s="138"/>
    </row>
    <row r="4" spans="1:29" ht="45.75" customHeight="1" x14ac:dyDescent="0.2">
      <c r="A4" s="2"/>
      <c r="B4" s="534" t="s">
        <v>797</v>
      </c>
      <c r="C4" s="534" t="s">
        <v>798</v>
      </c>
      <c r="D4" s="441" t="s">
        <v>935</v>
      </c>
      <c r="E4" s="33" t="s">
        <v>936</v>
      </c>
      <c r="F4" s="33" t="s">
        <v>937</v>
      </c>
      <c r="G4" s="144">
        <v>2</v>
      </c>
      <c r="H4" s="144">
        <v>2</v>
      </c>
      <c r="I4" s="9">
        <v>2</v>
      </c>
      <c r="J4" s="9">
        <v>1</v>
      </c>
      <c r="K4" s="9">
        <v>1</v>
      </c>
      <c r="L4" s="9">
        <v>0</v>
      </c>
      <c r="M4" s="12"/>
      <c r="N4" s="10">
        <v>1</v>
      </c>
      <c r="O4" s="209"/>
      <c r="P4" s="209">
        <v>1</v>
      </c>
      <c r="Q4" s="423"/>
      <c r="R4" s="179">
        <v>0</v>
      </c>
      <c r="S4" s="179"/>
      <c r="T4" s="179">
        <v>0</v>
      </c>
      <c r="U4" s="179"/>
      <c r="V4" s="162">
        <v>1</v>
      </c>
      <c r="W4" s="162">
        <v>1</v>
      </c>
      <c r="X4" s="162" t="s">
        <v>177</v>
      </c>
      <c r="Y4" s="162" t="str">
        <f t="shared" ref="Y4:Y16" si="0">IF(M4=0,"-",IF((T4/M4)&lt;=1,(T4/M4),1))</f>
        <v>-</v>
      </c>
      <c r="Z4" s="162">
        <f>IF(((N4+P4+R4+T4)/(I4))&lt;=1,((N4+P4+R4+T4)/(I4)),1)</f>
        <v>1</v>
      </c>
      <c r="AA4" s="2"/>
      <c r="AB4" s="138"/>
      <c r="AC4" s="139"/>
    </row>
    <row r="5" spans="1:29" s="14" customFormat="1" ht="32.25" customHeight="1" x14ac:dyDescent="0.2">
      <c r="A5" s="2"/>
      <c r="B5" s="535"/>
      <c r="C5" s="535"/>
      <c r="D5" s="442"/>
      <c r="E5" s="144" t="s">
        <v>938</v>
      </c>
      <c r="F5" s="144" t="s">
        <v>939</v>
      </c>
      <c r="G5" s="144">
        <v>0</v>
      </c>
      <c r="H5" s="144">
        <v>1</v>
      </c>
      <c r="I5" s="12">
        <v>1</v>
      </c>
      <c r="J5" s="12">
        <v>0</v>
      </c>
      <c r="K5" s="12">
        <v>1</v>
      </c>
      <c r="L5" s="12">
        <v>1</v>
      </c>
      <c r="M5" s="12">
        <v>1</v>
      </c>
      <c r="N5" s="178">
        <v>0</v>
      </c>
      <c r="O5" s="178"/>
      <c r="P5" s="22">
        <v>1</v>
      </c>
      <c r="Q5" s="22"/>
      <c r="R5" s="179">
        <v>1</v>
      </c>
      <c r="S5" s="179"/>
      <c r="T5" s="179">
        <v>0</v>
      </c>
      <c r="U5" s="179"/>
      <c r="V5" s="162" t="s">
        <v>177</v>
      </c>
      <c r="W5" s="162">
        <v>1</v>
      </c>
      <c r="X5" s="162">
        <v>1</v>
      </c>
      <c r="Y5" s="162">
        <f t="shared" si="0"/>
        <v>0</v>
      </c>
      <c r="Z5" s="162">
        <f t="shared" ref="Z5:Z16" si="1">IF(((N5+P5+R5+T5)/(I5))&lt;=1,((N5+P5+R5+T5)/(I5)),1)</f>
        <v>1</v>
      </c>
      <c r="AA5" s="2"/>
      <c r="AC5" s="15"/>
    </row>
    <row r="6" spans="1:29" s="14" customFormat="1" ht="75" x14ac:dyDescent="0.2">
      <c r="A6" s="2"/>
      <c r="B6" s="535"/>
      <c r="C6" s="535"/>
      <c r="D6" s="442"/>
      <c r="E6" s="144" t="s">
        <v>940</v>
      </c>
      <c r="F6" s="144" t="s">
        <v>941</v>
      </c>
      <c r="G6" s="144">
        <v>0</v>
      </c>
      <c r="H6" s="144">
        <v>1</v>
      </c>
      <c r="I6" s="12">
        <v>4</v>
      </c>
      <c r="J6" s="12">
        <v>1</v>
      </c>
      <c r="K6" s="12">
        <v>1</v>
      </c>
      <c r="L6" s="12">
        <v>1</v>
      </c>
      <c r="M6" s="12">
        <v>1</v>
      </c>
      <c r="N6" s="178">
        <v>1</v>
      </c>
      <c r="O6" s="178"/>
      <c r="P6" s="12">
        <v>1</v>
      </c>
      <c r="Q6" s="12"/>
      <c r="R6" s="179">
        <v>0.6</v>
      </c>
      <c r="S6" s="179"/>
      <c r="T6" s="179">
        <v>0.3</v>
      </c>
      <c r="U6" s="179"/>
      <c r="V6" s="162">
        <v>1</v>
      </c>
      <c r="W6" s="162">
        <v>1</v>
      </c>
      <c r="X6" s="162">
        <v>0.6</v>
      </c>
      <c r="Y6" s="162">
        <f t="shared" si="0"/>
        <v>0.3</v>
      </c>
      <c r="Z6" s="162">
        <f>IF(((N6+P6+R6+T6)/(I6))&lt;=1,((N6+P6+R6+T6)/(I6)),1)</f>
        <v>0.72499999999999998</v>
      </c>
      <c r="AA6" s="2"/>
      <c r="AC6" s="15"/>
    </row>
    <row r="7" spans="1:29" s="14" customFormat="1" ht="60" x14ac:dyDescent="0.2">
      <c r="A7" s="2"/>
      <c r="B7" s="535"/>
      <c r="C7" s="535"/>
      <c r="D7" s="442"/>
      <c r="E7" s="144" t="s">
        <v>942</v>
      </c>
      <c r="F7" s="144" t="s">
        <v>943</v>
      </c>
      <c r="G7" s="144">
        <v>0</v>
      </c>
      <c r="H7" s="144">
        <v>1</v>
      </c>
      <c r="I7" s="12">
        <v>4</v>
      </c>
      <c r="J7" s="12">
        <v>1</v>
      </c>
      <c r="K7" s="12">
        <v>1</v>
      </c>
      <c r="L7" s="12">
        <v>1</v>
      </c>
      <c r="M7" s="12">
        <v>1</v>
      </c>
      <c r="N7" s="178">
        <v>1</v>
      </c>
      <c r="O7" s="178"/>
      <c r="P7" s="12">
        <v>1</v>
      </c>
      <c r="Q7" s="12"/>
      <c r="R7" s="179">
        <v>0.85</v>
      </c>
      <c r="S7" s="179"/>
      <c r="T7" s="179">
        <v>0.95</v>
      </c>
      <c r="U7" s="179">
        <v>0.65</v>
      </c>
      <c r="V7" s="162">
        <v>1</v>
      </c>
      <c r="W7" s="162">
        <v>1</v>
      </c>
      <c r="X7" s="162">
        <v>1</v>
      </c>
      <c r="Y7" s="162">
        <f t="shared" si="0"/>
        <v>0.95</v>
      </c>
      <c r="Z7" s="162">
        <f t="shared" si="1"/>
        <v>0.95</v>
      </c>
      <c r="AA7" s="2"/>
      <c r="AC7" s="15"/>
    </row>
    <row r="8" spans="1:29" s="14" customFormat="1" ht="32.25" customHeight="1" x14ac:dyDescent="0.2">
      <c r="A8" s="2"/>
      <c r="B8" s="535"/>
      <c r="C8" s="535"/>
      <c r="D8" s="442"/>
      <c r="E8" s="144" t="s">
        <v>944</v>
      </c>
      <c r="F8" s="144" t="s">
        <v>945</v>
      </c>
      <c r="G8" s="144">
        <v>1</v>
      </c>
      <c r="H8" s="144">
        <v>1</v>
      </c>
      <c r="I8" s="12">
        <v>4</v>
      </c>
      <c r="J8" s="12">
        <v>1</v>
      </c>
      <c r="K8" s="12">
        <v>1</v>
      </c>
      <c r="L8" s="12">
        <v>1</v>
      </c>
      <c r="M8" s="12">
        <v>1</v>
      </c>
      <c r="N8" s="178">
        <v>0.56999999999999995</v>
      </c>
      <c r="O8" s="178"/>
      <c r="P8" s="63">
        <v>1</v>
      </c>
      <c r="Q8" s="63"/>
      <c r="R8" s="179">
        <v>0.88</v>
      </c>
      <c r="S8" s="179"/>
      <c r="T8" s="179">
        <v>1</v>
      </c>
      <c r="U8" s="179">
        <v>0.4</v>
      </c>
      <c r="V8" s="162">
        <v>0.56999999999999995</v>
      </c>
      <c r="W8" s="162">
        <v>1</v>
      </c>
      <c r="X8" s="162">
        <v>0.88</v>
      </c>
      <c r="Y8" s="162">
        <f t="shared" si="0"/>
        <v>1</v>
      </c>
      <c r="Z8" s="162">
        <f t="shared" si="1"/>
        <v>0.86249999999999993</v>
      </c>
      <c r="AA8" s="2"/>
      <c r="AC8" s="15"/>
    </row>
    <row r="9" spans="1:29" s="14" customFormat="1" ht="32.25" customHeight="1" x14ac:dyDescent="0.2">
      <c r="A9" s="2"/>
      <c r="B9" s="535"/>
      <c r="C9" s="535"/>
      <c r="D9" s="442"/>
      <c r="E9" s="144" t="s">
        <v>946</v>
      </c>
      <c r="F9" s="144" t="s">
        <v>947</v>
      </c>
      <c r="G9" s="144">
        <v>1</v>
      </c>
      <c r="H9" s="144">
        <v>1</v>
      </c>
      <c r="I9" s="12">
        <v>4</v>
      </c>
      <c r="J9" s="12">
        <v>1</v>
      </c>
      <c r="K9" s="12">
        <v>1</v>
      </c>
      <c r="L9" s="12">
        <v>1</v>
      </c>
      <c r="M9" s="12">
        <v>1</v>
      </c>
      <c r="N9" s="178">
        <v>0.7</v>
      </c>
      <c r="O9" s="178"/>
      <c r="P9" s="63">
        <v>1</v>
      </c>
      <c r="Q9" s="63"/>
      <c r="R9" s="179">
        <v>0.86</v>
      </c>
      <c r="S9" s="179"/>
      <c r="T9" s="179">
        <v>1</v>
      </c>
      <c r="U9" s="179">
        <v>0.19</v>
      </c>
      <c r="V9" s="162">
        <v>0.7</v>
      </c>
      <c r="W9" s="162">
        <v>1</v>
      </c>
      <c r="X9" s="162">
        <v>0.86</v>
      </c>
      <c r="Y9" s="162">
        <f t="shared" si="0"/>
        <v>1</v>
      </c>
      <c r="Z9" s="162">
        <f t="shared" si="1"/>
        <v>0.89</v>
      </c>
      <c r="AA9" s="2"/>
      <c r="AC9" s="15"/>
    </row>
    <row r="10" spans="1:29" s="14" customFormat="1" ht="45" x14ac:dyDescent="0.2">
      <c r="A10" s="2"/>
      <c r="B10" s="535"/>
      <c r="C10" s="535"/>
      <c r="D10" s="442"/>
      <c r="E10" s="144" t="s">
        <v>948</v>
      </c>
      <c r="F10" s="144" t="s">
        <v>949</v>
      </c>
      <c r="G10" s="144">
        <v>0</v>
      </c>
      <c r="H10" s="144">
        <v>1</v>
      </c>
      <c r="I10" s="12">
        <v>4</v>
      </c>
      <c r="J10" s="12">
        <v>1</v>
      </c>
      <c r="K10" s="12">
        <v>1</v>
      </c>
      <c r="L10" s="12">
        <v>1</v>
      </c>
      <c r="M10" s="12">
        <v>1</v>
      </c>
      <c r="N10" s="178">
        <v>0.7</v>
      </c>
      <c r="O10" s="178"/>
      <c r="P10" s="59">
        <v>0.8</v>
      </c>
      <c r="Q10" s="59"/>
      <c r="R10" s="179">
        <v>1</v>
      </c>
      <c r="S10" s="179"/>
      <c r="T10" s="179">
        <v>1</v>
      </c>
      <c r="U10" s="179">
        <v>0.57999999999999996</v>
      </c>
      <c r="V10" s="162">
        <v>0.7</v>
      </c>
      <c r="W10" s="162">
        <v>0.8</v>
      </c>
      <c r="X10" s="162">
        <v>1</v>
      </c>
      <c r="Y10" s="162">
        <f t="shared" si="0"/>
        <v>1</v>
      </c>
      <c r="Z10" s="162">
        <f t="shared" si="1"/>
        <v>0.875</v>
      </c>
      <c r="AA10" s="2"/>
      <c r="AC10" s="15"/>
    </row>
    <row r="11" spans="1:29" s="14" customFormat="1" ht="38.25" customHeight="1" x14ac:dyDescent="0.2">
      <c r="A11" s="2"/>
      <c r="B11" s="535"/>
      <c r="C11" s="535"/>
      <c r="D11" s="442"/>
      <c r="E11" s="144" t="s">
        <v>950</v>
      </c>
      <c r="F11" s="144" t="s">
        <v>951</v>
      </c>
      <c r="G11" s="144">
        <v>1</v>
      </c>
      <c r="H11" s="144">
        <v>1</v>
      </c>
      <c r="I11" s="135">
        <v>4</v>
      </c>
      <c r="J11" s="135">
        <v>1</v>
      </c>
      <c r="K11" s="135">
        <v>1</v>
      </c>
      <c r="L11" s="135">
        <v>1</v>
      </c>
      <c r="M11" s="12">
        <v>1</v>
      </c>
      <c r="N11" s="135">
        <v>1</v>
      </c>
      <c r="O11" s="135"/>
      <c r="P11" s="21">
        <v>1</v>
      </c>
      <c r="Q11" s="21"/>
      <c r="R11" s="179">
        <v>0.6</v>
      </c>
      <c r="S11" s="179"/>
      <c r="T11" s="179">
        <v>1</v>
      </c>
      <c r="U11" s="179">
        <v>0.7</v>
      </c>
      <c r="V11" s="162">
        <v>1</v>
      </c>
      <c r="W11" s="162">
        <v>1</v>
      </c>
      <c r="X11" s="162">
        <v>0.6</v>
      </c>
      <c r="Y11" s="162">
        <f t="shared" si="0"/>
        <v>1</v>
      </c>
      <c r="Z11" s="162">
        <f t="shared" si="1"/>
        <v>0.9</v>
      </c>
      <c r="AA11" s="2"/>
      <c r="AC11" s="15"/>
    </row>
    <row r="12" spans="1:29" ht="32.25" customHeight="1" x14ac:dyDescent="0.2">
      <c r="A12" s="2"/>
      <c r="B12" s="535"/>
      <c r="C12" s="535"/>
      <c r="D12" s="442"/>
      <c r="E12" s="144" t="s">
        <v>952</v>
      </c>
      <c r="F12" s="144" t="s">
        <v>953</v>
      </c>
      <c r="G12" s="144">
        <v>1</v>
      </c>
      <c r="H12" s="144">
        <v>1</v>
      </c>
      <c r="I12" s="12">
        <v>1</v>
      </c>
      <c r="J12" s="179">
        <v>0.25</v>
      </c>
      <c r="K12" s="179">
        <v>0.25</v>
      </c>
      <c r="L12" s="179">
        <v>0.25</v>
      </c>
      <c r="M12" s="179">
        <v>0.25</v>
      </c>
      <c r="N12" s="179">
        <v>0.25</v>
      </c>
      <c r="O12" s="179"/>
      <c r="P12" s="179">
        <v>0.25</v>
      </c>
      <c r="Q12" s="179"/>
      <c r="R12" s="179">
        <v>0.25</v>
      </c>
      <c r="S12" s="179"/>
      <c r="T12" s="179">
        <v>0.25</v>
      </c>
      <c r="U12" s="179"/>
      <c r="V12" s="162">
        <v>1</v>
      </c>
      <c r="W12" s="162">
        <v>1</v>
      </c>
      <c r="X12" s="162">
        <v>1</v>
      </c>
      <c r="Y12" s="162">
        <f t="shared" si="0"/>
        <v>1</v>
      </c>
      <c r="Z12" s="162">
        <f t="shared" si="1"/>
        <v>1</v>
      </c>
      <c r="AA12" s="2"/>
      <c r="AB12" s="138"/>
      <c r="AC12" s="139"/>
    </row>
    <row r="13" spans="1:29" ht="32.25" customHeight="1" x14ac:dyDescent="0.2">
      <c r="A13" s="138"/>
      <c r="B13" s="535"/>
      <c r="C13" s="535"/>
      <c r="D13" s="442"/>
      <c r="E13" s="144" t="s">
        <v>954</v>
      </c>
      <c r="F13" s="144" t="s">
        <v>955</v>
      </c>
      <c r="G13" s="144">
        <v>0.7</v>
      </c>
      <c r="H13" s="144">
        <v>0.8</v>
      </c>
      <c r="I13" s="174">
        <v>0.1</v>
      </c>
      <c r="J13" s="135">
        <v>0.02</v>
      </c>
      <c r="K13" s="135">
        <v>0.03</v>
      </c>
      <c r="L13" s="135">
        <v>0.03</v>
      </c>
      <c r="M13" s="135">
        <v>2.0000000000000001E-4</v>
      </c>
      <c r="N13" s="135">
        <v>0</v>
      </c>
      <c r="O13" s="135"/>
      <c r="P13" s="179">
        <v>0.03</v>
      </c>
      <c r="Q13" s="179"/>
      <c r="R13" s="179">
        <v>0.03</v>
      </c>
      <c r="S13" s="179"/>
      <c r="T13" s="179">
        <v>0</v>
      </c>
      <c r="U13" s="179"/>
      <c r="V13" s="162">
        <v>0</v>
      </c>
      <c r="W13" s="162">
        <v>1</v>
      </c>
      <c r="X13" s="162">
        <v>1</v>
      </c>
      <c r="Y13" s="162">
        <f t="shared" si="0"/>
        <v>0</v>
      </c>
      <c r="Z13" s="162">
        <f t="shared" si="1"/>
        <v>0.6</v>
      </c>
      <c r="AA13" s="2"/>
      <c r="AB13" s="138"/>
      <c r="AC13" s="139"/>
    </row>
    <row r="14" spans="1:29" ht="32.25" customHeight="1" x14ac:dyDescent="0.2">
      <c r="A14" s="138"/>
      <c r="B14" s="535"/>
      <c r="C14" s="535"/>
      <c r="D14" s="442"/>
      <c r="E14" s="144" t="s">
        <v>956</v>
      </c>
      <c r="F14" s="144" t="s">
        <v>957</v>
      </c>
      <c r="G14" s="144">
        <v>18</v>
      </c>
      <c r="H14" s="144">
        <v>18</v>
      </c>
      <c r="I14" s="135">
        <v>18</v>
      </c>
      <c r="J14" s="135">
        <v>4</v>
      </c>
      <c r="K14" s="135">
        <v>6</v>
      </c>
      <c r="L14" s="135">
        <v>4</v>
      </c>
      <c r="M14" s="12">
        <v>4</v>
      </c>
      <c r="N14" s="135">
        <v>0</v>
      </c>
      <c r="O14" s="135"/>
      <c r="P14" s="21">
        <v>6</v>
      </c>
      <c r="Q14" s="21"/>
      <c r="R14" s="179">
        <v>6</v>
      </c>
      <c r="S14" s="179"/>
      <c r="T14" s="179">
        <v>4</v>
      </c>
      <c r="U14" s="179">
        <v>3</v>
      </c>
      <c r="V14" s="162">
        <v>0</v>
      </c>
      <c r="W14" s="162">
        <v>1</v>
      </c>
      <c r="X14" s="162">
        <v>1</v>
      </c>
      <c r="Y14" s="162">
        <f t="shared" si="0"/>
        <v>1</v>
      </c>
      <c r="Z14" s="162">
        <f t="shared" si="1"/>
        <v>0.88888888888888884</v>
      </c>
      <c r="AA14" s="138"/>
      <c r="AB14" s="138"/>
      <c r="AC14" s="139"/>
    </row>
    <row r="15" spans="1:29" ht="57" customHeight="1" x14ac:dyDescent="0.2">
      <c r="A15" s="138"/>
      <c r="B15" s="535"/>
      <c r="C15" s="535"/>
      <c r="D15" s="442"/>
      <c r="E15" s="144" t="s">
        <v>958</v>
      </c>
      <c r="F15" s="144" t="s">
        <v>959</v>
      </c>
      <c r="G15" s="144">
        <v>1</v>
      </c>
      <c r="H15" s="144">
        <v>1</v>
      </c>
      <c r="I15" s="135">
        <v>3.25</v>
      </c>
      <c r="J15" s="179">
        <v>0.25</v>
      </c>
      <c r="K15" s="12">
        <v>1</v>
      </c>
      <c r="L15" s="12">
        <v>1</v>
      </c>
      <c r="M15" s="12">
        <v>1</v>
      </c>
      <c r="N15" s="12">
        <v>0.25</v>
      </c>
      <c r="O15" s="12">
        <v>100</v>
      </c>
      <c r="P15" s="174">
        <v>1</v>
      </c>
      <c r="Q15" s="174">
        <v>100</v>
      </c>
      <c r="R15" s="179">
        <v>1</v>
      </c>
      <c r="S15" s="179">
        <v>100</v>
      </c>
      <c r="T15" s="179">
        <v>1</v>
      </c>
      <c r="U15" s="179">
        <v>0.6</v>
      </c>
      <c r="V15" s="162">
        <v>1</v>
      </c>
      <c r="W15" s="162">
        <v>1</v>
      </c>
      <c r="X15" s="162">
        <v>1</v>
      </c>
      <c r="Y15" s="162">
        <f t="shared" si="0"/>
        <v>1</v>
      </c>
      <c r="Z15" s="162">
        <f t="shared" si="1"/>
        <v>1</v>
      </c>
      <c r="AA15" s="138"/>
      <c r="AB15" s="138"/>
      <c r="AC15" s="139"/>
    </row>
    <row r="16" spans="1:29" ht="75.75" thickBot="1" x14ac:dyDescent="0.25">
      <c r="A16" s="138"/>
      <c r="B16" s="536"/>
      <c r="C16" s="536"/>
      <c r="D16" s="443"/>
      <c r="E16" s="144" t="s">
        <v>960</v>
      </c>
      <c r="F16" s="144" t="s">
        <v>961</v>
      </c>
      <c r="G16" s="144">
        <v>0</v>
      </c>
      <c r="H16" s="144">
        <v>1</v>
      </c>
      <c r="I16" s="135">
        <v>3.25</v>
      </c>
      <c r="J16" s="179">
        <v>0.25</v>
      </c>
      <c r="K16" s="12">
        <v>1</v>
      </c>
      <c r="L16" s="12">
        <v>1</v>
      </c>
      <c r="M16" s="12">
        <v>1</v>
      </c>
      <c r="N16" s="12">
        <v>0.25</v>
      </c>
      <c r="O16" s="12">
        <v>1</v>
      </c>
      <c r="P16" s="135">
        <v>1</v>
      </c>
      <c r="Q16" s="135"/>
      <c r="R16" s="179">
        <v>0.9</v>
      </c>
      <c r="S16" s="179"/>
      <c r="T16" s="179">
        <v>1</v>
      </c>
      <c r="U16" s="179">
        <v>0.68</v>
      </c>
      <c r="V16" s="162">
        <v>1</v>
      </c>
      <c r="W16" s="162">
        <v>1</v>
      </c>
      <c r="X16" s="162">
        <v>0.9</v>
      </c>
      <c r="Y16" s="162">
        <f t="shared" si="0"/>
        <v>1</v>
      </c>
      <c r="Z16" s="162">
        <f t="shared" si="1"/>
        <v>0.96923076923076923</v>
      </c>
      <c r="AA16" s="138"/>
      <c r="AB16" s="138"/>
      <c r="AC16" s="139"/>
    </row>
    <row r="17" spans="2:26" ht="69" customHeight="1" thickBot="1" x14ac:dyDescent="0.25">
      <c r="B17" s="434" t="s">
        <v>69</v>
      </c>
      <c r="C17" s="434" t="s">
        <v>70</v>
      </c>
      <c r="D17" s="436" t="s">
        <v>802</v>
      </c>
      <c r="E17" s="25" t="s">
        <v>72</v>
      </c>
      <c r="F17" s="35"/>
      <c r="G17" s="35"/>
      <c r="H17" s="35"/>
      <c r="I17" s="438" t="s">
        <v>73</v>
      </c>
      <c r="J17" s="293" t="s">
        <v>74</v>
      </c>
      <c r="K17" s="125" t="s">
        <v>75</v>
      </c>
      <c r="L17" s="283" t="s">
        <v>76</v>
      </c>
      <c r="M17" s="26" t="s">
        <v>77</v>
      </c>
      <c r="N17" s="141" t="s">
        <v>78</v>
      </c>
      <c r="O17" s="376"/>
      <c r="P17" s="25" t="s">
        <v>79</v>
      </c>
      <c r="Q17" s="35"/>
      <c r="R17" s="26" t="s">
        <v>80</v>
      </c>
      <c r="S17" s="26"/>
      <c r="T17" s="26" t="s">
        <v>1409</v>
      </c>
      <c r="U17" s="35"/>
      <c r="V17" s="27" t="s">
        <v>15</v>
      </c>
      <c r="W17" s="27" t="s">
        <v>151</v>
      </c>
      <c r="X17" s="27" t="s">
        <v>152</v>
      </c>
      <c r="Y17" s="27" t="s">
        <v>1408</v>
      </c>
      <c r="Z17" s="28" t="s">
        <v>16</v>
      </c>
    </row>
    <row r="18" spans="2:26" ht="16.5" thickBot="1" x14ac:dyDescent="0.25">
      <c r="B18" s="435"/>
      <c r="C18" s="435"/>
      <c r="D18" s="437"/>
      <c r="E18" s="29">
        <f>COUNTA(E4:E16)</f>
        <v>13</v>
      </c>
      <c r="F18" s="36"/>
      <c r="G18" s="36"/>
      <c r="H18" s="36"/>
      <c r="I18" s="439"/>
      <c r="J18" s="299">
        <f t="shared" ref="J18:T18" si="2">COUNTIF(J4:J16,"&gt;0")</f>
        <v>12</v>
      </c>
      <c r="K18" s="126">
        <f t="shared" si="2"/>
        <v>13</v>
      </c>
      <c r="L18" s="129">
        <f t="shared" si="2"/>
        <v>12</v>
      </c>
      <c r="M18" s="299">
        <f t="shared" si="2"/>
        <v>12</v>
      </c>
      <c r="N18" s="45">
        <f t="shared" si="2"/>
        <v>10</v>
      </c>
      <c r="O18" s="45"/>
      <c r="P18" s="299">
        <f t="shared" si="2"/>
        <v>13</v>
      </c>
      <c r="Q18" s="365"/>
      <c r="R18" s="305">
        <f t="shared" si="2"/>
        <v>12</v>
      </c>
      <c r="S18" s="365"/>
      <c r="T18" s="299">
        <f t="shared" si="2"/>
        <v>10</v>
      </c>
      <c r="U18" s="362"/>
      <c r="V18" s="140">
        <v>0.74749999999999994</v>
      </c>
      <c r="W18" s="140">
        <v>0.98461538461538467</v>
      </c>
      <c r="X18" s="140">
        <v>0.90333333333333332</v>
      </c>
      <c r="Y18" s="140">
        <f>AVERAGE(Y4:Y16)</f>
        <v>0.77083333333333337</v>
      </c>
      <c r="Z18" s="140">
        <f>AVERAGE(Z4:Z16)</f>
        <v>0.89697074293228141</v>
      </c>
    </row>
    <row r="19" spans="2:26" ht="62.25" customHeight="1" thickBot="1" x14ac:dyDescent="0.25">
      <c r="B19" s="466" t="s">
        <v>962</v>
      </c>
      <c r="C19" s="467"/>
      <c r="D19" s="468"/>
      <c r="E19" s="466" t="s">
        <v>963</v>
      </c>
      <c r="F19" s="468"/>
      <c r="G19" s="337"/>
      <c r="H19" s="337"/>
      <c r="I19" s="466" t="s">
        <v>964</v>
      </c>
      <c r="J19" s="467"/>
      <c r="K19" s="468"/>
      <c r="L19" s="131" t="s">
        <v>198</v>
      </c>
      <c r="M19" s="81" t="s">
        <v>199</v>
      </c>
      <c r="N19" s="81" t="s">
        <v>200</v>
      </c>
      <c r="O19" s="81"/>
      <c r="P19" s="81"/>
      <c r="Q19" s="81"/>
      <c r="R19" s="81"/>
      <c r="S19" s="81"/>
      <c r="T19" s="81"/>
      <c r="U19" s="81"/>
      <c r="V19" s="81" t="s">
        <v>201</v>
      </c>
      <c r="W19" s="82" t="s">
        <v>202</v>
      </c>
      <c r="X19" s="164"/>
      <c r="Y19" s="164"/>
      <c r="Z19" s="138"/>
    </row>
    <row r="20" spans="2:26" ht="15.75" thickBot="1" x14ac:dyDescent="0.25">
      <c r="B20" s="490" t="s">
        <v>965</v>
      </c>
      <c r="C20" s="492"/>
      <c r="D20" s="491"/>
      <c r="E20" s="490" t="s">
        <v>806</v>
      </c>
      <c r="F20" s="491"/>
      <c r="G20" s="338"/>
      <c r="H20" s="338"/>
      <c r="I20" s="469" t="s">
        <v>806</v>
      </c>
      <c r="J20" s="470"/>
      <c r="K20" s="471"/>
      <c r="L20" s="284"/>
      <c r="M20" s="83"/>
      <c r="N20" s="84"/>
      <c r="O20" s="84"/>
      <c r="P20" s="85"/>
      <c r="Q20" s="85"/>
      <c r="R20" s="85"/>
      <c r="S20" s="85"/>
      <c r="T20" s="85"/>
      <c r="U20" s="85"/>
      <c r="V20" s="86"/>
      <c r="W20" s="87"/>
      <c r="X20" s="163"/>
      <c r="Y20" s="163"/>
      <c r="Z20" s="138"/>
    </row>
    <row r="21" spans="2:26" ht="39.75" customHeight="1" x14ac:dyDescent="0.2">
      <c r="B21" s="138"/>
      <c r="C21" s="138"/>
      <c r="D21" s="138"/>
      <c r="E21" s="138"/>
      <c r="F21" s="138"/>
      <c r="I21" s="138"/>
      <c r="J21" s="138"/>
      <c r="M21" s="154" t="s">
        <v>341</v>
      </c>
      <c r="N21" s="154" t="s">
        <v>206</v>
      </c>
      <c r="O21" s="154"/>
      <c r="P21" s="154" t="s">
        <v>207</v>
      </c>
      <c r="Q21" s="373"/>
      <c r="R21" s="138"/>
      <c r="S21" s="138"/>
      <c r="T21" s="138"/>
      <c r="V21" s="138"/>
      <c r="W21" s="138"/>
      <c r="Z21" s="138"/>
    </row>
    <row r="22" spans="2:26" ht="32.25" x14ac:dyDescent="0.2">
      <c r="B22" s="138"/>
      <c r="C22" s="138"/>
      <c r="D22" s="138"/>
      <c r="E22" s="138"/>
      <c r="F22" s="138"/>
      <c r="I22" s="138"/>
      <c r="J22" s="57"/>
      <c r="K22" s="57"/>
      <c r="M22" s="155" t="s">
        <v>966</v>
      </c>
      <c r="N22" s="157">
        <v>9253936464.3899994</v>
      </c>
      <c r="O22" s="157"/>
      <c r="P22" s="157">
        <v>8485254107.8999996</v>
      </c>
      <c r="Q22" s="378"/>
      <c r="R22" s="138"/>
      <c r="S22" s="138"/>
      <c r="T22" s="138"/>
      <c r="V22" s="138"/>
      <c r="W22" s="138"/>
      <c r="Z22" s="138"/>
    </row>
    <row r="23" spans="2:26" x14ac:dyDescent="0.2">
      <c r="B23" s="138"/>
      <c r="C23" s="138"/>
      <c r="D23" s="138"/>
      <c r="E23" s="138"/>
      <c r="F23" s="138"/>
      <c r="I23" s="138"/>
      <c r="J23" s="57"/>
      <c r="K23" s="57"/>
      <c r="M23" s="138"/>
      <c r="P23" s="138">
        <v>8081475477</v>
      </c>
      <c r="R23" s="138"/>
      <c r="S23" s="138"/>
      <c r="T23" s="138"/>
      <c r="V23" s="138"/>
      <c r="W23" s="138"/>
      <c r="Z23" s="138"/>
    </row>
    <row r="24" spans="2:26" x14ac:dyDescent="0.2">
      <c r="B24" s="138"/>
      <c r="C24" s="138"/>
      <c r="D24" s="138"/>
      <c r="E24" s="138"/>
      <c r="F24" s="138"/>
      <c r="I24" s="138"/>
      <c r="J24" s="57"/>
      <c r="K24" s="57"/>
      <c r="M24" s="138"/>
      <c r="P24" s="161">
        <f>P22+P23</f>
        <v>16566729584.9</v>
      </c>
      <c r="Q24" s="161"/>
      <c r="R24" s="138"/>
      <c r="S24" s="138"/>
      <c r="T24" s="138"/>
      <c r="V24" s="138"/>
      <c r="W24" s="138"/>
      <c r="Z24" s="138"/>
    </row>
    <row r="25" spans="2:26" x14ac:dyDescent="0.2">
      <c r="B25" s="138"/>
      <c r="C25" s="138"/>
      <c r="D25" s="138"/>
      <c r="E25" s="138"/>
      <c r="F25" s="138"/>
      <c r="I25" s="138"/>
      <c r="J25" s="57"/>
      <c r="K25" s="57"/>
      <c r="M25" s="138"/>
      <c r="P25" s="138"/>
      <c r="T25" s="138"/>
      <c r="V25" s="138"/>
      <c r="W25" s="138"/>
      <c r="Z25" s="138"/>
    </row>
    <row r="26" spans="2:26" x14ac:dyDescent="0.2">
      <c r="B26" s="138"/>
      <c r="C26" s="138"/>
      <c r="D26" s="138"/>
      <c r="E26" s="138"/>
      <c r="F26" s="138"/>
      <c r="I26" s="138"/>
      <c r="J26" s="57"/>
      <c r="K26" s="57"/>
      <c r="M26" s="138"/>
      <c r="P26" s="138"/>
      <c r="T26" s="138"/>
      <c r="V26" s="138"/>
      <c r="W26" s="138"/>
      <c r="Z26" s="138"/>
    </row>
    <row r="27" spans="2:26" x14ac:dyDescent="0.2">
      <c r="B27" s="138"/>
      <c r="C27" s="138"/>
      <c r="D27" s="138"/>
      <c r="E27" s="138"/>
      <c r="F27" s="138"/>
      <c r="I27" s="138"/>
      <c r="J27" s="57"/>
      <c r="K27" s="57"/>
      <c r="M27" s="138"/>
      <c r="P27" s="138"/>
      <c r="T27" s="138"/>
      <c r="V27" s="138"/>
      <c r="W27" s="138"/>
      <c r="Z27" s="138"/>
    </row>
    <row r="28" spans="2:26" x14ac:dyDescent="0.2">
      <c r="B28" s="138"/>
      <c r="C28" s="138"/>
      <c r="D28" s="138"/>
      <c r="E28" s="138"/>
      <c r="F28" s="138"/>
      <c r="I28" s="138"/>
      <c r="J28" s="57"/>
      <c r="K28" s="57"/>
      <c r="M28" s="138"/>
      <c r="P28" s="138"/>
      <c r="T28" s="138"/>
      <c r="V28" s="138"/>
      <c r="W28" s="138"/>
      <c r="Z28" s="138"/>
    </row>
    <row r="29" spans="2:26" x14ac:dyDescent="0.2">
      <c r="B29" s="138"/>
      <c r="C29" s="138"/>
      <c r="D29" s="138"/>
      <c r="E29" s="138"/>
      <c r="F29" s="138"/>
      <c r="I29" s="138"/>
      <c r="J29" s="57"/>
      <c r="K29" s="57"/>
      <c r="M29" s="138"/>
      <c r="P29" s="138"/>
      <c r="T29" s="138"/>
      <c r="V29" s="138"/>
      <c r="W29" s="138"/>
      <c r="Z29" s="138"/>
    </row>
    <row r="30" spans="2:26" x14ac:dyDescent="0.2">
      <c r="B30" s="138"/>
      <c r="C30" s="138"/>
      <c r="D30" s="138"/>
      <c r="E30" s="138"/>
      <c r="F30" s="138"/>
      <c r="I30" s="138"/>
      <c r="J30" s="57"/>
      <c r="K30" s="57"/>
      <c r="M30" s="138"/>
      <c r="P30" s="138"/>
      <c r="T30" s="138"/>
      <c r="V30" s="138"/>
      <c r="W30" s="138"/>
      <c r="Z30" s="138"/>
    </row>
    <row r="31" spans="2:26" x14ac:dyDescent="0.2">
      <c r="B31" s="138"/>
      <c r="C31" s="138"/>
      <c r="D31" s="138"/>
      <c r="E31" s="138"/>
      <c r="F31" s="138"/>
      <c r="I31" s="138"/>
      <c r="J31" s="57"/>
      <c r="K31" s="57"/>
      <c r="M31" s="138"/>
      <c r="P31" s="138"/>
      <c r="T31" s="138"/>
      <c r="V31" s="138"/>
      <c r="W31" s="138"/>
      <c r="Z31" s="138"/>
    </row>
    <row r="32" spans="2:26" x14ac:dyDescent="0.2">
      <c r="B32" s="138"/>
      <c r="C32" s="138"/>
      <c r="D32" s="138"/>
      <c r="E32" s="138"/>
      <c r="F32" s="138"/>
      <c r="I32" s="138"/>
      <c r="J32" s="57"/>
      <c r="K32" s="57"/>
      <c r="M32" s="138"/>
      <c r="P32" s="138"/>
      <c r="T32" s="138"/>
      <c r="V32" s="138"/>
      <c r="W32" s="138"/>
      <c r="Z32" s="138"/>
    </row>
    <row r="33" spans="10:11" x14ac:dyDescent="0.2">
      <c r="J33" s="57"/>
      <c r="K33" s="57"/>
    </row>
    <row r="34" spans="10:11" x14ac:dyDescent="0.2">
      <c r="J34" s="57"/>
      <c r="K34" s="57"/>
    </row>
    <row r="35" spans="10:11" x14ac:dyDescent="0.2">
      <c r="J35" s="57"/>
      <c r="K35" s="57"/>
    </row>
    <row r="36" spans="10:11" x14ac:dyDescent="0.2">
      <c r="J36" s="57"/>
      <c r="K36" s="57"/>
    </row>
    <row r="37" spans="10:11" x14ac:dyDescent="0.2">
      <c r="J37" s="57"/>
      <c r="K37" s="57"/>
    </row>
    <row r="38" spans="10:11" x14ac:dyDescent="0.2">
      <c r="J38" s="57"/>
      <c r="K38" s="57"/>
    </row>
    <row r="39" spans="10:11" x14ac:dyDescent="0.2">
      <c r="J39" s="57"/>
      <c r="K39" s="57"/>
    </row>
    <row r="40" spans="10:11" x14ac:dyDescent="0.2">
      <c r="J40" s="57"/>
      <c r="K40" s="57"/>
    </row>
    <row r="41" spans="10:11" x14ac:dyDescent="0.2">
      <c r="J41" s="57"/>
      <c r="K41" s="57"/>
    </row>
    <row r="42" spans="10:11" x14ac:dyDescent="0.2">
      <c r="J42" s="57"/>
      <c r="K42" s="57"/>
    </row>
    <row r="43" spans="10:11" x14ac:dyDescent="0.2">
      <c r="J43" s="57"/>
      <c r="K43" s="57"/>
    </row>
    <row r="44" spans="10:11" x14ac:dyDescent="0.2">
      <c r="J44" s="57"/>
      <c r="K44" s="57"/>
    </row>
    <row r="45" spans="10:11" x14ac:dyDescent="0.2">
      <c r="J45" s="57"/>
      <c r="K45" s="57"/>
    </row>
    <row r="46" spans="10:11" x14ac:dyDescent="0.2">
      <c r="J46" s="57"/>
      <c r="K46" s="57"/>
    </row>
    <row r="47" spans="10:11" x14ac:dyDescent="0.2">
      <c r="J47" s="57"/>
      <c r="K47" s="57"/>
    </row>
    <row r="48" spans="10:11" x14ac:dyDescent="0.2">
      <c r="J48" s="57"/>
      <c r="K48" s="57"/>
    </row>
    <row r="49" spans="10:11" x14ac:dyDescent="0.2">
      <c r="J49" s="57"/>
      <c r="K49" s="57"/>
    </row>
    <row r="50" spans="10:11" x14ac:dyDescent="0.2">
      <c r="J50" s="57"/>
      <c r="K50" s="57"/>
    </row>
    <row r="51" spans="10:11" x14ac:dyDescent="0.2">
      <c r="J51" s="57"/>
      <c r="K51" s="57"/>
    </row>
    <row r="52" spans="10:11" x14ac:dyDescent="0.2">
      <c r="J52" s="57"/>
      <c r="K52" s="57"/>
    </row>
    <row r="53" spans="10:11" x14ac:dyDescent="0.2">
      <c r="J53" s="57"/>
      <c r="K53" s="57"/>
    </row>
    <row r="54" spans="10:11" x14ac:dyDescent="0.2">
      <c r="J54" s="57"/>
      <c r="K54" s="57"/>
    </row>
    <row r="55" spans="10:11" x14ac:dyDescent="0.2">
      <c r="J55" s="57"/>
      <c r="K55" s="57"/>
    </row>
    <row r="56" spans="10:11" x14ac:dyDescent="0.2">
      <c r="J56" s="57"/>
      <c r="K56" s="57"/>
    </row>
    <row r="57" spans="10:11" x14ac:dyDescent="0.2">
      <c r="J57" s="57"/>
      <c r="K57" s="57"/>
    </row>
    <row r="58" spans="10:11" x14ac:dyDescent="0.2">
      <c r="J58" s="57"/>
      <c r="K58" s="57"/>
    </row>
    <row r="59" spans="10:11" x14ac:dyDescent="0.2">
      <c r="J59" s="57"/>
      <c r="K59" s="57"/>
    </row>
    <row r="60" spans="10:11" x14ac:dyDescent="0.2">
      <c r="J60" s="57"/>
      <c r="K60" s="57"/>
    </row>
    <row r="61" spans="10:11" x14ac:dyDescent="0.2">
      <c r="J61" s="57"/>
      <c r="K61" s="57"/>
    </row>
    <row r="62" spans="10:11" x14ac:dyDescent="0.2">
      <c r="J62" s="57"/>
      <c r="K62" s="57"/>
    </row>
    <row r="63" spans="10:11" x14ac:dyDescent="0.2">
      <c r="J63" s="57"/>
      <c r="K63" s="57"/>
    </row>
    <row r="64" spans="10:11" x14ac:dyDescent="0.2">
      <c r="J64" s="57"/>
      <c r="K64" s="57"/>
    </row>
    <row r="65" spans="10:11" x14ac:dyDescent="0.2">
      <c r="J65" s="57"/>
      <c r="K65" s="57"/>
    </row>
    <row r="66" spans="10:11" x14ac:dyDescent="0.2">
      <c r="J66" s="57"/>
      <c r="K66" s="57"/>
    </row>
    <row r="67" spans="10:11" x14ac:dyDescent="0.2">
      <c r="J67" s="57"/>
      <c r="K67" s="57"/>
    </row>
    <row r="68" spans="10:11" x14ac:dyDescent="0.2">
      <c r="J68" s="57"/>
      <c r="K68" s="57"/>
    </row>
    <row r="69" spans="10:11" x14ac:dyDescent="0.2">
      <c r="J69" s="57"/>
      <c r="K69" s="57"/>
    </row>
    <row r="70" spans="10:11" x14ac:dyDescent="0.2">
      <c r="J70" s="57"/>
      <c r="K70" s="57"/>
    </row>
    <row r="71" spans="10:11" x14ac:dyDescent="0.2">
      <c r="J71" s="57"/>
      <c r="K71" s="57"/>
    </row>
    <row r="72" spans="10:11" x14ac:dyDescent="0.2">
      <c r="J72" s="57"/>
      <c r="K72" s="57"/>
    </row>
    <row r="73" spans="10:11" x14ac:dyDescent="0.2">
      <c r="J73" s="57"/>
      <c r="K73" s="57"/>
    </row>
    <row r="74" spans="10:11" x14ac:dyDescent="0.2">
      <c r="J74" s="57"/>
      <c r="K74" s="57"/>
    </row>
    <row r="75" spans="10:11" x14ac:dyDescent="0.2">
      <c r="J75" s="57"/>
      <c r="K75" s="57"/>
    </row>
    <row r="76" spans="10:11" x14ac:dyDescent="0.2">
      <c r="J76" s="57"/>
      <c r="K76" s="57"/>
    </row>
    <row r="77" spans="10:11" x14ac:dyDescent="0.2">
      <c r="J77" s="57"/>
      <c r="K77" s="57"/>
    </row>
    <row r="78" spans="10:11" x14ac:dyDescent="0.2">
      <c r="J78" s="57"/>
      <c r="K78" s="57"/>
    </row>
    <row r="79" spans="10:11" x14ac:dyDescent="0.2">
      <c r="J79" s="57"/>
      <c r="K79" s="57"/>
    </row>
    <row r="80" spans="10:11" x14ac:dyDescent="0.2">
      <c r="J80" s="57"/>
      <c r="K80" s="57"/>
    </row>
    <row r="81" spans="10:11" x14ac:dyDescent="0.2">
      <c r="J81" s="57"/>
      <c r="K81" s="57"/>
    </row>
    <row r="82" spans="10:11" x14ac:dyDescent="0.2">
      <c r="J82" s="57"/>
      <c r="K82" s="57"/>
    </row>
    <row r="83" spans="10:11" x14ac:dyDescent="0.2">
      <c r="J83" s="57"/>
      <c r="K83" s="57"/>
    </row>
    <row r="84" spans="10:11" x14ac:dyDescent="0.2">
      <c r="J84" s="57"/>
      <c r="K84" s="57"/>
    </row>
    <row r="85" spans="10:11" x14ac:dyDescent="0.2">
      <c r="J85" s="57"/>
      <c r="K85" s="57"/>
    </row>
    <row r="86" spans="10:11" x14ac:dyDescent="0.2">
      <c r="J86" s="57"/>
      <c r="K86" s="57"/>
    </row>
    <row r="87" spans="10:11" x14ac:dyDescent="0.2">
      <c r="J87" s="57"/>
      <c r="K87" s="57"/>
    </row>
    <row r="88" spans="10:11" x14ac:dyDescent="0.2">
      <c r="J88" s="57"/>
      <c r="K88" s="57"/>
    </row>
    <row r="89" spans="10:11" x14ac:dyDescent="0.2">
      <c r="J89" s="57"/>
      <c r="K89" s="57"/>
    </row>
    <row r="90" spans="10:11" x14ac:dyDescent="0.2">
      <c r="J90" s="57"/>
      <c r="K90" s="57"/>
    </row>
    <row r="91" spans="10:11" x14ac:dyDescent="0.2">
      <c r="J91" s="57"/>
      <c r="K91" s="57"/>
    </row>
    <row r="92" spans="10:11" x14ac:dyDescent="0.2">
      <c r="J92" s="57"/>
      <c r="K92" s="57"/>
    </row>
    <row r="93" spans="10:11" x14ac:dyDescent="0.2">
      <c r="J93" s="57"/>
      <c r="K93" s="57"/>
    </row>
    <row r="94" spans="10:11" x14ac:dyDescent="0.2">
      <c r="J94" s="57"/>
      <c r="K94" s="57"/>
    </row>
    <row r="95" spans="10:11" x14ac:dyDescent="0.2">
      <c r="J95" s="57"/>
      <c r="K95" s="57"/>
    </row>
    <row r="96" spans="10:11" x14ac:dyDescent="0.2">
      <c r="J96" s="57"/>
      <c r="K96" s="57"/>
    </row>
    <row r="97" spans="10:11" x14ac:dyDescent="0.2">
      <c r="J97" s="57"/>
      <c r="K97" s="57"/>
    </row>
    <row r="98" spans="10:11" x14ac:dyDescent="0.2">
      <c r="J98" s="57"/>
      <c r="K98" s="57"/>
    </row>
    <row r="99" spans="10:11" x14ac:dyDescent="0.2">
      <c r="J99" s="57"/>
      <c r="K99" s="57"/>
    </row>
    <row r="100" spans="10:11" x14ac:dyDescent="0.2">
      <c r="J100" s="57"/>
      <c r="K100" s="57"/>
    </row>
    <row r="101" spans="10:11" x14ac:dyDescent="0.2">
      <c r="J101" s="57"/>
      <c r="K101" s="57"/>
    </row>
    <row r="102" spans="10:11" x14ac:dyDescent="0.2">
      <c r="J102" s="57"/>
      <c r="K102" s="57"/>
    </row>
    <row r="103" spans="10:11" x14ac:dyDescent="0.2">
      <c r="J103" s="57"/>
      <c r="K103" s="57"/>
    </row>
    <row r="104" spans="10:11" x14ac:dyDescent="0.2">
      <c r="J104" s="57"/>
      <c r="K104" s="57"/>
    </row>
    <row r="105" spans="10:11" x14ac:dyDescent="0.2">
      <c r="J105" s="57"/>
      <c r="K105" s="57"/>
    </row>
    <row r="106" spans="10:11" x14ac:dyDescent="0.2">
      <c r="J106" s="57"/>
      <c r="K106" s="57"/>
    </row>
    <row r="107" spans="10:11" x14ac:dyDescent="0.2">
      <c r="J107" s="57"/>
      <c r="K107" s="57"/>
    </row>
    <row r="108" spans="10:11" x14ac:dyDescent="0.2">
      <c r="J108" s="57"/>
      <c r="K108" s="57"/>
    </row>
    <row r="109" spans="10:11" x14ac:dyDescent="0.2">
      <c r="J109" s="57"/>
      <c r="K109" s="57"/>
    </row>
    <row r="110" spans="10:11" x14ac:dyDescent="0.2">
      <c r="J110" s="57"/>
      <c r="K110" s="57"/>
    </row>
    <row r="111" spans="10:11" x14ac:dyDescent="0.2">
      <c r="J111" s="57"/>
      <c r="K111" s="57"/>
    </row>
    <row r="112" spans="10:11" x14ac:dyDescent="0.2">
      <c r="J112" s="57"/>
      <c r="K112" s="57"/>
    </row>
    <row r="113" spans="10:11" x14ac:dyDescent="0.2">
      <c r="J113" s="57"/>
      <c r="K113" s="57"/>
    </row>
    <row r="114" spans="10:11" x14ac:dyDescent="0.2">
      <c r="J114" s="57"/>
      <c r="K114" s="57"/>
    </row>
    <row r="115" spans="10:11" x14ac:dyDescent="0.2">
      <c r="J115" s="57"/>
      <c r="K115" s="57"/>
    </row>
    <row r="116" spans="10:11" x14ac:dyDescent="0.2">
      <c r="J116" s="57"/>
      <c r="K116" s="57"/>
    </row>
    <row r="117" spans="10:11" x14ac:dyDescent="0.2">
      <c r="J117" s="57"/>
      <c r="K117" s="57"/>
    </row>
    <row r="118" spans="10:11" x14ac:dyDescent="0.2">
      <c r="J118" s="57"/>
      <c r="K118" s="57"/>
    </row>
    <row r="119" spans="10:11" x14ac:dyDescent="0.2">
      <c r="J119" s="57"/>
      <c r="K119" s="57"/>
    </row>
    <row r="120" spans="10:11" x14ac:dyDescent="0.2">
      <c r="J120" s="57"/>
      <c r="K120" s="57"/>
    </row>
    <row r="121" spans="10:11" x14ac:dyDescent="0.2">
      <c r="J121" s="57"/>
      <c r="K121" s="57"/>
    </row>
    <row r="122" spans="10:11" x14ac:dyDescent="0.2">
      <c r="J122" s="57"/>
      <c r="K122" s="57"/>
    </row>
    <row r="123" spans="10:11" x14ac:dyDescent="0.2">
      <c r="J123" s="57"/>
      <c r="K123" s="57"/>
    </row>
    <row r="124" spans="10:11" x14ac:dyDescent="0.2">
      <c r="J124" s="57"/>
      <c r="K124" s="57"/>
    </row>
    <row r="125" spans="10:11" x14ac:dyDescent="0.2">
      <c r="J125" s="57"/>
      <c r="K125" s="57"/>
    </row>
    <row r="126" spans="10:11" x14ac:dyDescent="0.2">
      <c r="J126" s="57"/>
      <c r="K126" s="57"/>
    </row>
    <row r="127" spans="10:11" x14ac:dyDescent="0.2">
      <c r="J127" s="57"/>
      <c r="K127" s="57"/>
    </row>
    <row r="128" spans="10:11" x14ac:dyDescent="0.2">
      <c r="J128" s="57"/>
      <c r="K128" s="57"/>
    </row>
    <row r="129" spans="10:11" x14ac:dyDescent="0.2">
      <c r="J129" s="57"/>
      <c r="K129" s="57"/>
    </row>
    <row r="130" spans="10:11" x14ac:dyDescent="0.2">
      <c r="J130" s="57"/>
      <c r="K130" s="57"/>
    </row>
    <row r="131" spans="10:11" x14ac:dyDescent="0.2">
      <c r="J131" s="57"/>
      <c r="K131" s="57"/>
    </row>
    <row r="132" spans="10:11" x14ac:dyDescent="0.2">
      <c r="J132" s="57"/>
      <c r="K132" s="57"/>
    </row>
    <row r="133" spans="10:11" x14ac:dyDescent="0.2">
      <c r="J133" s="57"/>
      <c r="K133" s="57"/>
    </row>
    <row r="134" spans="10:11" x14ac:dyDescent="0.2">
      <c r="J134" s="57"/>
      <c r="K134" s="57"/>
    </row>
    <row r="135" spans="10:11" x14ac:dyDescent="0.2">
      <c r="J135" s="57"/>
      <c r="K135" s="57"/>
    </row>
    <row r="136" spans="10:11" x14ac:dyDescent="0.2">
      <c r="J136" s="57"/>
      <c r="K136" s="57"/>
    </row>
    <row r="137" spans="10:11" x14ac:dyDescent="0.2">
      <c r="J137" s="57"/>
      <c r="K137" s="57"/>
    </row>
    <row r="138" spans="10:11" x14ac:dyDescent="0.2">
      <c r="J138" s="57"/>
      <c r="K138" s="57"/>
    </row>
    <row r="139" spans="10:11" x14ac:dyDescent="0.2">
      <c r="J139" s="57"/>
      <c r="K139" s="57"/>
    </row>
    <row r="140" spans="10:11" x14ac:dyDescent="0.2">
      <c r="J140" s="57"/>
      <c r="K140" s="57"/>
    </row>
    <row r="141" spans="10:11" x14ac:dyDescent="0.2">
      <c r="J141" s="57"/>
      <c r="K141" s="57"/>
    </row>
    <row r="142" spans="10:11" x14ac:dyDescent="0.2">
      <c r="J142" s="57"/>
      <c r="K142" s="57"/>
    </row>
    <row r="143" spans="10:11" x14ac:dyDescent="0.2">
      <c r="J143" s="57"/>
      <c r="K143" s="57"/>
    </row>
    <row r="144" spans="10:11" x14ac:dyDescent="0.2">
      <c r="J144" s="57"/>
      <c r="K144" s="57"/>
    </row>
    <row r="145" spans="10:11" x14ac:dyDescent="0.2">
      <c r="J145" s="57"/>
      <c r="K145" s="57"/>
    </row>
    <row r="146" spans="10:11" x14ac:dyDescent="0.2">
      <c r="J146" s="57"/>
      <c r="K146" s="57"/>
    </row>
    <row r="147" spans="10:11" x14ac:dyDescent="0.2">
      <c r="J147" s="57"/>
      <c r="K147" s="57"/>
    </row>
    <row r="148" spans="10:11" x14ac:dyDescent="0.2">
      <c r="J148" s="57"/>
      <c r="K148" s="57"/>
    </row>
    <row r="149" spans="10:11" x14ac:dyDescent="0.2">
      <c r="J149" s="57"/>
      <c r="K149" s="57"/>
    </row>
    <row r="150" spans="10:11" x14ac:dyDescent="0.2">
      <c r="J150" s="57"/>
      <c r="K150" s="57"/>
    </row>
    <row r="151" spans="10:11" x14ac:dyDescent="0.2">
      <c r="J151" s="57"/>
      <c r="K151" s="57"/>
    </row>
    <row r="152" spans="10:11" x14ac:dyDescent="0.2">
      <c r="J152" s="57"/>
      <c r="K152" s="57"/>
    </row>
    <row r="153" spans="10:11" x14ac:dyDescent="0.2">
      <c r="J153" s="57"/>
      <c r="K153" s="57"/>
    </row>
    <row r="154" spans="10:11" x14ac:dyDescent="0.2">
      <c r="J154" s="57"/>
      <c r="K154" s="57"/>
    </row>
    <row r="155" spans="10:11" x14ac:dyDescent="0.2">
      <c r="J155" s="57"/>
      <c r="K155" s="57"/>
    </row>
    <row r="156" spans="10:11" x14ac:dyDescent="0.2">
      <c r="J156" s="57"/>
      <c r="K156" s="57"/>
    </row>
    <row r="157" spans="10:11" x14ac:dyDescent="0.2">
      <c r="J157" s="57"/>
      <c r="K157" s="57"/>
    </row>
    <row r="158" spans="10:11" x14ac:dyDescent="0.2">
      <c r="J158" s="57"/>
      <c r="K158" s="57"/>
    </row>
    <row r="159" spans="10:11" x14ac:dyDescent="0.2">
      <c r="J159" s="57"/>
      <c r="K159" s="57"/>
    </row>
    <row r="160" spans="10:11" x14ac:dyDescent="0.2">
      <c r="J160" s="57"/>
      <c r="K160" s="57"/>
    </row>
    <row r="161" spans="10:11" x14ac:dyDescent="0.2">
      <c r="J161" s="57"/>
      <c r="K161" s="57"/>
    </row>
    <row r="162" spans="10:11" x14ac:dyDescent="0.2">
      <c r="J162" s="57"/>
      <c r="K162" s="57"/>
    </row>
    <row r="163" spans="10:11" x14ac:dyDescent="0.2">
      <c r="J163" s="57"/>
      <c r="K163" s="57"/>
    </row>
    <row r="164" spans="10:11" x14ac:dyDescent="0.2">
      <c r="J164" s="57"/>
      <c r="K164" s="57"/>
    </row>
    <row r="165" spans="10:11" x14ac:dyDescent="0.2">
      <c r="J165" s="57"/>
      <c r="K165" s="57"/>
    </row>
    <row r="166" spans="10:11" x14ac:dyDescent="0.2">
      <c r="J166" s="57"/>
      <c r="K166" s="57"/>
    </row>
    <row r="167" spans="10:11" x14ac:dyDescent="0.2">
      <c r="J167" s="57"/>
      <c r="K167" s="57"/>
    </row>
    <row r="168" spans="10:11" x14ac:dyDescent="0.2">
      <c r="J168" s="57"/>
      <c r="K168" s="57"/>
    </row>
    <row r="169" spans="10:11" x14ac:dyDescent="0.2">
      <c r="J169" s="57"/>
      <c r="K169" s="57"/>
    </row>
    <row r="170" spans="10:11" x14ac:dyDescent="0.2">
      <c r="J170" s="57"/>
      <c r="K170" s="57"/>
    </row>
    <row r="171" spans="10:11" x14ac:dyDescent="0.2">
      <c r="J171" s="57"/>
      <c r="K171" s="57"/>
    </row>
    <row r="172" spans="10:11" x14ac:dyDescent="0.2">
      <c r="J172" s="57"/>
      <c r="K172" s="57"/>
    </row>
    <row r="173" spans="10:11" x14ac:dyDescent="0.2">
      <c r="J173" s="57"/>
      <c r="K173" s="57"/>
    </row>
    <row r="174" spans="10:11" x14ac:dyDescent="0.2">
      <c r="J174" s="57"/>
      <c r="K174" s="57"/>
    </row>
    <row r="175" spans="10:11" x14ac:dyDescent="0.2">
      <c r="J175" s="57"/>
      <c r="K175" s="57"/>
    </row>
    <row r="176" spans="10:11" x14ac:dyDescent="0.2">
      <c r="J176" s="57"/>
      <c r="K176" s="57"/>
    </row>
    <row r="177" spans="10:11" x14ac:dyDescent="0.2">
      <c r="J177" s="57"/>
      <c r="K177" s="57"/>
    </row>
    <row r="178" spans="10:11" x14ac:dyDescent="0.2">
      <c r="J178" s="57"/>
      <c r="K178" s="57"/>
    </row>
    <row r="179" spans="10:11" x14ac:dyDescent="0.2">
      <c r="J179" s="57"/>
      <c r="K179" s="57"/>
    </row>
    <row r="180" spans="10:11" x14ac:dyDescent="0.2">
      <c r="J180" s="57"/>
      <c r="K180" s="57"/>
    </row>
    <row r="181" spans="10:11" x14ac:dyDescent="0.2">
      <c r="J181" s="57"/>
      <c r="K181" s="57"/>
    </row>
    <row r="182" spans="10:11" x14ac:dyDescent="0.2">
      <c r="J182" s="57"/>
      <c r="K182" s="57"/>
    </row>
    <row r="183" spans="10:11" x14ac:dyDescent="0.2">
      <c r="J183" s="57"/>
      <c r="K183" s="57"/>
    </row>
    <row r="184" spans="10:11" x14ac:dyDescent="0.2">
      <c r="J184" s="57"/>
      <c r="K184" s="57"/>
    </row>
    <row r="185" spans="10:11" x14ac:dyDescent="0.2">
      <c r="J185" s="57"/>
      <c r="K185" s="57"/>
    </row>
    <row r="186" spans="10:11" x14ac:dyDescent="0.2">
      <c r="J186" s="57"/>
      <c r="K186" s="57"/>
    </row>
    <row r="187" spans="10:11" x14ac:dyDescent="0.2">
      <c r="J187" s="57"/>
      <c r="K187" s="57"/>
    </row>
    <row r="188" spans="10:11" x14ac:dyDescent="0.2">
      <c r="J188" s="57"/>
      <c r="K188" s="57"/>
    </row>
    <row r="189" spans="10:11" x14ac:dyDescent="0.2">
      <c r="J189" s="57"/>
      <c r="K189" s="57"/>
    </row>
    <row r="190" spans="10:11" x14ac:dyDescent="0.2">
      <c r="J190" s="57"/>
      <c r="K190" s="57"/>
    </row>
    <row r="191" spans="10:11" x14ac:dyDescent="0.2">
      <c r="J191" s="57"/>
      <c r="K191" s="57"/>
    </row>
    <row r="192" spans="10:11" x14ac:dyDescent="0.2">
      <c r="J192" s="57"/>
      <c r="K192" s="57"/>
    </row>
    <row r="193" spans="10:11" x14ac:dyDescent="0.2">
      <c r="J193" s="57"/>
      <c r="K193" s="57"/>
    </row>
    <row r="194" spans="10:11" x14ac:dyDescent="0.2">
      <c r="J194" s="57"/>
      <c r="K194" s="57"/>
    </row>
    <row r="195" spans="10:11" x14ac:dyDescent="0.2">
      <c r="J195" s="57"/>
      <c r="K195" s="57"/>
    </row>
    <row r="196" spans="10:11" x14ac:dyDescent="0.2">
      <c r="J196" s="57"/>
      <c r="K196" s="57"/>
    </row>
    <row r="197" spans="10:11" x14ac:dyDescent="0.2">
      <c r="J197" s="57"/>
      <c r="K197" s="57"/>
    </row>
    <row r="198" spans="10:11" x14ac:dyDescent="0.2">
      <c r="J198" s="57"/>
      <c r="K198" s="57"/>
    </row>
    <row r="199" spans="10:11" x14ac:dyDescent="0.2">
      <c r="J199" s="57"/>
      <c r="K199" s="57"/>
    </row>
    <row r="200" spans="10:11" x14ac:dyDescent="0.2">
      <c r="J200" s="57"/>
      <c r="K200" s="57"/>
    </row>
    <row r="201" spans="10:11" x14ac:dyDescent="0.2">
      <c r="J201" s="57"/>
      <c r="K201" s="57"/>
    </row>
    <row r="202" spans="10:11" x14ac:dyDescent="0.2">
      <c r="J202" s="57"/>
      <c r="K202" s="57"/>
    </row>
    <row r="203" spans="10:11" x14ac:dyDescent="0.2">
      <c r="J203" s="57"/>
      <c r="K203" s="57"/>
    </row>
    <row r="204" spans="10:11" x14ac:dyDescent="0.2">
      <c r="J204" s="57"/>
      <c r="K204" s="57"/>
    </row>
    <row r="205" spans="10:11" x14ac:dyDescent="0.2">
      <c r="J205" s="57"/>
      <c r="K205" s="57"/>
    </row>
    <row r="206" spans="10:11" x14ac:dyDescent="0.2">
      <c r="J206" s="57"/>
      <c r="K206" s="57"/>
    </row>
    <row r="207" spans="10:11" x14ac:dyDescent="0.2">
      <c r="J207" s="57"/>
      <c r="K207" s="57"/>
    </row>
    <row r="208" spans="10:11" x14ac:dyDescent="0.2">
      <c r="J208" s="57"/>
      <c r="K208" s="57"/>
    </row>
    <row r="209" spans="10:11" x14ac:dyDescent="0.2">
      <c r="J209" s="57"/>
      <c r="K209" s="57"/>
    </row>
    <row r="210" spans="10:11" x14ac:dyDescent="0.2">
      <c r="J210" s="57"/>
      <c r="K210" s="57"/>
    </row>
    <row r="211" spans="10:11" x14ac:dyDescent="0.2">
      <c r="J211" s="57"/>
      <c r="K211" s="57"/>
    </row>
    <row r="212" spans="10:11" x14ac:dyDescent="0.2">
      <c r="J212" s="57"/>
      <c r="K212" s="57"/>
    </row>
    <row r="213" spans="10:11" x14ac:dyDescent="0.2">
      <c r="J213" s="57"/>
      <c r="K213" s="57"/>
    </row>
    <row r="214" spans="10:11" x14ac:dyDescent="0.2">
      <c r="J214" s="57"/>
      <c r="K214" s="57"/>
    </row>
    <row r="215" spans="10:11" x14ac:dyDescent="0.2">
      <c r="J215" s="57"/>
      <c r="K215" s="57"/>
    </row>
    <row r="216" spans="10:11" x14ac:dyDescent="0.2">
      <c r="J216" s="57"/>
      <c r="K216" s="57"/>
    </row>
    <row r="217" spans="10:11" x14ac:dyDescent="0.2">
      <c r="J217" s="57"/>
      <c r="K217" s="57"/>
    </row>
    <row r="218" spans="10:11" x14ac:dyDescent="0.2">
      <c r="J218" s="57"/>
      <c r="K218" s="57"/>
    </row>
    <row r="219" spans="10:11" x14ac:dyDescent="0.2">
      <c r="J219" s="57"/>
      <c r="K219" s="57"/>
    </row>
    <row r="220" spans="10:11" x14ac:dyDescent="0.2">
      <c r="J220" s="57"/>
      <c r="K220" s="57"/>
    </row>
    <row r="221" spans="10:11" x14ac:dyDescent="0.2">
      <c r="J221" s="57"/>
      <c r="K221" s="57"/>
    </row>
    <row r="222" spans="10:11" x14ac:dyDescent="0.2">
      <c r="J222" s="57"/>
      <c r="K222" s="57"/>
    </row>
    <row r="223" spans="10:11" x14ac:dyDescent="0.2">
      <c r="J223" s="57"/>
      <c r="K223" s="57"/>
    </row>
    <row r="224" spans="10:11" x14ac:dyDescent="0.2">
      <c r="J224" s="57"/>
      <c r="K224" s="57"/>
    </row>
    <row r="225" spans="10:11" x14ac:dyDescent="0.2">
      <c r="J225" s="57"/>
      <c r="K225" s="57"/>
    </row>
    <row r="226" spans="10:11" x14ac:dyDescent="0.2">
      <c r="J226" s="57"/>
      <c r="K226" s="57"/>
    </row>
    <row r="227" spans="10:11" x14ac:dyDescent="0.2">
      <c r="J227" s="57"/>
      <c r="K227" s="57"/>
    </row>
    <row r="228" spans="10:11" x14ac:dyDescent="0.2">
      <c r="J228" s="57"/>
      <c r="K228" s="57"/>
    </row>
    <row r="229" spans="10:11" x14ac:dyDescent="0.2">
      <c r="J229" s="57"/>
      <c r="K229" s="57"/>
    </row>
    <row r="230" spans="10:11" x14ac:dyDescent="0.2">
      <c r="J230" s="57"/>
      <c r="K230" s="57"/>
    </row>
    <row r="231" spans="10:11" x14ac:dyDescent="0.2">
      <c r="J231" s="57"/>
      <c r="K231" s="57"/>
    </row>
    <row r="232" spans="10:11" x14ac:dyDescent="0.2">
      <c r="J232" s="57"/>
      <c r="K232" s="57"/>
    </row>
    <row r="233" spans="10:11" x14ac:dyDescent="0.2">
      <c r="J233" s="57"/>
      <c r="K233" s="57"/>
    </row>
    <row r="234" spans="10:11" x14ac:dyDescent="0.2">
      <c r="J234" s="57"/>
      <c r="K234" s="57"/>
    </row>
    <row r="235" spans="10:11" x14ac:dyDescent="0.2">
      <c r="J235" s="57"/>
      <c r="K235" s="57"/>
    </row>
    <row r="236" spans="10:11" x14ac:dyDescent="0.2">
      <c r="J236" s="57"/>
      <c r="K236" s="57"/>
    </row>
    <row r="237" spans="10:11" x14ac:dyDescent="0.2">
      <c r="J237" s="57"/>
      <c r="K237" s="57"/>
    </row>
    <row r="238" spans="10:11" x14ac:dyDescent="0.2">
      <c r="J238" s="57"/>
      <c r="K238" s="57"/>
    </row>
    <row r="239" spans="10:11" x14ac:dyDescent="0.2">
      <c r="J239" s="57"/>
      <c r="K239" s="57"/>
    </row>
    <row r="240" spans="10:11" x14ac:dyDescent="0.2">
      <c r="J240" s="57"/>
      <c r="K240" s="57"/>
    </row>
    <row r="241" spans="10:11" x14ac:dyDescent="0.2">
      <c r="J241" s="57"/>
      <c r="K241" s="57"/>
    </row>
    <row r="242" spans="10:11" x14ac:dyDescent="0.2">
      <c r="J242" s="57"/>
      <c r="K242" s="57"/>
    </row>
    <row r="243" spans="10:11" x14ac:dyDescent="0.2">
      <c r="J243" s="57"/>
      <c r="K243" s="57"/>
    </row>
    <row r="244" spans="10:11" x14ac:dyDescent="0.2">
      <c r="J244" s="57"/>
      <c r="K244" s="57"/>
    </row>
    <row r="245" spans="10:11" x14ac:dyDescent="0.2">
      <c r="J245" s="57"/>
      <c r="K245" s="57"/>
    </row>
    <row r="246" spans="10:11" x14ac:dyDescent="0.2">
      <c r="J246" s="57"/>
      <c r="K246" s="57"/>
    </row>
    <row r="247" spans="10:11" x14ac:dyDescent="0.2">
      <c r="J247" s="57"/>
      <c r="K247" s="57"/>
    </row>
    <row r="248" spans="10:11" x14ac:dyDescent="0.2">
      <c r="J248" s="57"/>
      <c r="K248" s="57"/>
    </row>
    <row r="249" spans="10:11" x14ac:dyDescent="0.2">
      <c r="J249" s="57"/>
      <c r="K249" s="57"/>
    </row>
    <row r="250" spans="10:11" x14ac:dyDescent="0.2">
      <c r="J250" s="57"/>
      <c r="K250" s="57"/>
    </row>
    <row r="251" spans="10:11" x14ac:dyDescent="0.2">
      <c r="J251" s="57"/>
      <c r="K251" s="57"/>
    </row>
    <row r="252" spans="10:11" x14ac:dyDescent="0.2">
      <c r="J252" s="57"/>
      <c r="K252" s="57"/>
    </row>
    <row r="253" spans="10:11" x14ac:dyDescent="0.2">
      <c r="J253" s="57"/>
      <c r="K253" s="57"/>
    </row>
    <row r="254" spans="10:11" x14ac:dyDescent="0.2">
      <c r="J254" s="57"/>
      <c r="K254" s="57"/>
    </row>
    <row r="255" spans="10:11" x14ac:dyDescent="0.2">
      <c r="J255" s="57"/>
      <c r="K255" s="57"/>
    </row>
  </sheetData>
  <sheetProtection formatCells="0" formatColumns="0" formatRows="0"/>
  <autoFilter ref="A3:AC24"/>
  <mergeCells count="14">
    <mergeCell ref="B19:D19"/>
    <mergeCell ref="E19:F19"/>
    <mergeCell ref="I19:K19"/>
    <mergeCell ref="B20:D20"/>
    <mergeCell ref="E20:F20"/>
    <mergeCell ref="I20:K20"/>
    <mergeCell ref="B1:W1"/>
    <mergeCell ref="B17:B18"/>
    <mergeCell ref="C17:C18"/>
    <mergeCell ref="D17:D18"/>
    <mergeCell ref="I17:I18"/>
    <mergeCell ref="D4:D16"/>
    <mergeCell ref="C4:C16"/>
    <mergeCell ref="B4:B16"/>
  </mergeCells>
  <conditionalFormatting sqref="V4:W16 Z4:Z16">
    <cfRule type="cellIs" dxfId="79" priority="12" operator="equal">
      <formula>"-"</formula>
    </cfRule>
    <cfRule type="cellIs" dxfId="78" priority="13" operator="lessThan">
      <formula>0.5</formula>
    </cfRule>
    <cfRule type="cellIs" dxfId="77" priority="14" operator="between">
      <formula>0.5</formula>
      <formula>0.75</formula>
    </cfRule>
    <cfRule type="cellIs" dxfId="76" priority="15" operator="between">
      <formula>0.75</formula>
      <formula>1</formula>
    </cfRule>
  </conditionalFormatting>
  <conditionalFormatting sqref="V4:W16 Z4:Z16">
    <cfRule type="cellIs" dxfId="75" priority="11" operator="equal">
      <formula>0</formula>
    </cfRule>
  </conditionalFormatting>
  <conditionalFormatting sqref="X4:X16">
    <cfRule type="cellIs" dxfId="74" priority="7" operator="equal">
      <formula>"-"</formula>
    </cfRule>
    <cfRule type="cellIs" dxfId="73" priority="8" operator="lessThan">
      <formula>0.5</formula>
    </cfRule>
    <cfRule type="cellIs" dxfId="72" priority="9" operator="between">
      <formula>0.5</formula>
      <formula>0.75</formula>
    </cfRule>
    <cfRule type="cellIs" dxfId="71" priority="10" operator="between">
      <formula>0.75</formula>
      <formula>1</formula>
    </cfRule>
  </conditionalFormatting>
  <conditionalFormatting sqref="X4:X16">
    <cfRule type="cellIs" dxfId="70" priority="6" operator="equal">
      <formula>0</formula>
    </cfRule>
  </conditionalFormatting>
  <conditionalFormatting sqref="Y4:Y16">
    <cfRule type="cellIs" dxfId="69" priority="2" operator="equal">
      <formula>"-"</formula>
    </cfRule>
    <cfRule type="cellIs" dxfId="68" priority="3" operator="lessThan">
      <formula>0.5</formula>
    </cfRule>
    <cfRule type="cellIs" dxfId="67" priority="4" operator="between">
      <formula>0.5</formula>
      <formula>0.75</formula>
    </cfRule>
    <cfRule type="cellIs" dxfId="66" priority="5" operator="between">
      <formula>0.75</formula>
      <formula>1</formula>
    </cfRule>
  </conditionalFormatting>
  <conditionalFormatting sqref="Y4:Y16">
    <cfRule type="cellIs" dxfId="65"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3399"/>
  </sheetPr>
  <dimension ref="A1:AC19"/>
  <sheetViews>
    <sheetView topLeftCell="G1" zoomScale="70" zoomScaleNormal="70" zoomScaleSheetLayoutView="70" workbookViewId="0">
      <selection activeCell="N3" sqref="N3:U3"/>
    </sheetView>
  </sheetViews>
  <sheetFormatPr baseColWidth="10" defaultColWidth="11.42578125" defaultRowHeight="15" x14ac:dyDescent="0.2"/>
  <cols>
    <col min="1" max="1" width="2.85546875" style="1" customWidth="1"/>
    <col min="2" max="4" width="27.7109375" style="1" customWidth="1"/>
    <col min="5" max="6" width="62.7109375" style="1" customWidth="1"/>
    <col min="7" max="8" width="20.7109375" style="138" customWidth="1"/>
    <col min="9" max="9" width="20.5703125" style="1" customWidth="1"/>
    <col min="10" max="10" width="15.85546875" style="1" customWidth="1"/>
    <col min="11" max="11" width="15.42578125" style="1" customWidth="1"/>
    <col min="12" max="12" width="14.85546875" style="1" customWidth="1"/>
    <col min="13" max="13" width="15" style="1" customWidth="1"/>
    <col min="14" max="15" width="16.28515625" style="46" customWidth="1"/>
    <col min="16" max="16" width="16.28515625" style="1" customWidth="1"/>
    <col min="17" max="17" width="16.28515625" style="138" customWidth="1"/>
    <col min="18" max="18" width="16.28515625" style="1" customWidth="1"/>
    <col min="19" max="19" width="16.28515625" style="138" customWidth="1"/>
    <col min="20" max="20" width="16.28515625" style="1" customWidth="1"/>
    <col min="21" max="21" width="16.28515625" style="138" customWidth="1"/>
    <col min="22" max="23" width="14.85546875" style="1" customWidth="1"/>
    <col min="24" max="25" width="14.85546875" style="138" customWidth="1"/>
    <col min="26" max="26" width="14.85546875" style="1" customWidth="1"/>
    <col min="27" max="27" width="5.5703125" style="1" customWidth="1"/>
    <col min="28" max="28" width="11.42578125" style="1" customWidth="1"/>
    <col min="29" max="16384" width="11.42578125" style="1"/>
  </cols>
  <sheetData>
    <row r="1" spans="1:29" ht="42" customHeight="1" x14ac:dyDescent="0.2">
      <c r="A1" s="138"/>
      <c r="B1" s="440" t="s">
        <v>967</v>
      </c>
      <c r="C1" s="440"/>
      <c r="D1" s="440"/>
      <c r="E1" s="440"/>
      <c r="F1" s="440"/>
      <c r="G1" s="440"/>
      <c r="H1" s="440"/>
      <c r="I1" s="440"/>
      <c r="J1" s="440"/>
      <c r="K1" s="440"/>
      <c r="L1" s="440"/>
      <c r="M1" s="440"/>
      <c r="N1" s="440"/>
      <c r="O1" s="440"/>
      <c r="P1" s="440"/>
      <c r="Q1" s="440"/>
      <c r="R1" s="440"/>
      <c r="S1" s="440"/>
      <c r="T1" s="440"/>
      <c r="U1" s="440"/>
      <c r="V1" s="440"/>
      <c r="W1" s="440"/>
      <c r="X1" s="440"/>
      <c r="Y1" s="440"/>
      <c r="Z1" s="440"/>
      <c r="AA1" s="138"/>
      <c r="AB1" s="138"/>
      <c r="AC1" s="138"/>
    </row>
    <row r="2" spans="1:29" ht="16.5" thickBot="1" x14ac:dyDescent="0.25">
      <c r="A2" s="138"/>
      <c r="B2" s="138"/>
      <c r="C2" s="138"/>
      <c r="D2" s="2"/>
      <c r="E2" s="294"/>
      <c r="F2" s="294"/>
      <c r="G2" s="334"/>
      <c r="H2" s="334"/>
      <c r="I2" s="294"/>
      <c r="J2" s="294"/>
      <c r="K2" s="294"/>
      <c r="L2" s="294"/>
      <c r="M2" s="294"/>
      <c r="N2" s="294"/>
      <c r="O2" s="363"/>
      <c r="P2" s="294"/>
      <c r="Q2" s="363"/>
      <c r="R2" s="294"/>
      <c r="S2" s="363"/>
      <c r="T2" s="294"/>
      <c r="U2" s="363"/>
      <c r="V2" s="294"/>
      <c r="W2" s="294"/>
      <c r="X2" s="294"/>
      <c r="Y2" s="302"/>
      <c r="Z2" s="294"/>
      <c r="AA2" s="138"/>
      <c r="AB2" s="138"/>
      <c r="AC2" s="138"/>
    </row>
    <row r="3" spans="1:29" ht="54"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AA3" s="138"/>
      <c r="AB3" s="138"/>
      <c r="AC3" s="138"/>
    </row>
    <row r="4" spans="1:29" ht="45.75" customHeight="1" x14ac:dyDescent="0.3">
      <c r="A4" s="2"/>
      <c r="B4" s="540" t="s">
        <v>797</v>
      </c>
      <c r="C4" s="103" t="s">
        <v>670</v>
      </c>
      <c r="D4" s="441" t="s">
        <v>968</v>
      </c>
      <c r="E4" s="33" t="s">
        <v>969</v>
      </c>
      <c r="F4" s="33" t="s">
        <v>970</v>
      </c>
      <c r="G4" s="144">
        <v>0</v>
      </c>
      <c r="H4" s="144">
        <v>1</v>
      </c>
      <c r="I4" s="112">
        <v>1</v>
      </c>
      <c r="J4" s="210">
        <v>0.25</v>
      </c>
      <c r="K4" s="211">
        <v>1</v>
      </c>
      <c r="L4" s="12">
        <v>1</v>
      </c>
      <c r="M4" s="12">
        <v>1</v>
      </c>
      <c r="N4" s="211">
        <v>1</v>
      </c>
      <c r="O4" s="211"/>
      <c r="P4" s="212">
        <v>1</v>
      </c>
      <c r="Q4" s="212"/>
      <c r="R4" s="212">
        <v>1</v>
      </c>
      <c r="S4" s="212">
        <v>100</v>
      </c>
      <c r="T4" s="212">
        <v>1</v>
      </c>
      <c r="U4" s="229">
        <v>67</v>
      </c>
      <c r="V4" s="162">
        <v>1</v>
      </c>
      <c r="W4" s="162">
        <f>IF(K4=0,"-",IF((P4/K4)&lt;=1,(P4/K4),1))</f>
        <v>1</v>
      </c>
      <c r="X4" s="162">
        <v>1</v>
      </c>
      <c r="Y4" s="162">
        <f>IF(M4=0,"-",IF((T4/M4)&lt;=1,(T4/M4),1))</f>
        <v>1</v>
      </c>
      <c r="Z4" s="162">
        <f>(IF((((N4+P4+R4+T4)/4)/(I4))&lt;=1,(((N4+P4+R4+T4)/4)/(I4)),1))</f>
        <v>1</v>
      </c>
      <c r="AA4" s="2"/>
      <c r="AB4" s="138"/>
      <c r="AC4" s="139"/>
    </row>
    <row r="5" spans="1:29" s="14" customFormat="1" ht="63.75" customHeight="1" thickBot="1" x14ac:dyDescent="0.35">
      <c r="A5" s="2"/>
      <c r="B5" s="541"/>
      <c r="C5" s="103" t="s">
        <v>670</v>
      </c>
      <c r="D5" s="443"/>
      <c r="E5" s="144" t="s">
        <v>971</v>
      </c>
      <c r="F5" s="144" t="s">
        <v>972</v>
      </c>
      <c r="G5" s="144">
        <v>1</v>
      </c>
      <c r="H5" s="144">
        <v>1</v>
      </c>
      <c r="I5" s="19">
        <v>1</v>
      </c>
      <c r="J5" s="227">
        <v>0.25</v>
      </c>
      <c r="K5" s="228">
        <v>1</v>
      </c>
      <c r="L5" s="12">
        <v>1</v>
      </c>
      <c r="M5" s="12">
        <v>1</v>
      </c>
      <c r="N5" s="228">
        <v>1</v>
      </c>
      <c r="O5" s="228"/>
      <c r="P5" s="229">
        <v>1</v>
      </c>
      <c r="Q5" s="229"/>
      <c r="R5" s="229">
        <v>1</v>
      </c>
      <c r="S5" s="229">
        <v>100</v>
      </c>
      <c r="T5" s="229">
        <v>1</v>
      </c>
      <c r="U5" s="229">
        <v>67</v>
      </c>
      <c r="V5" s="162">
        <v>1</v>
      </c>
      <c r="W5" s="162">
        <f>IF(K5=0,"-",IF((P5/K5)&lt;=1,(P5/K5),1))</f>
        <v>1</v>
      </c>
      <c r="X5" s="162">
        <v>1</v>
      </c>
      <c r="Y5" s="162">
        <f>IF(M5=0,"-",IF((T5/M5)&lt;=1,(T5/M5),1))</f>
        <v>1</v>
      </c>
      <c r="Z5" s="162">
        <f>(IF((((N5+P5+R5+T5)/4)/(I5))&lt;=1,(((N5+P5+R5+T5)/4)/(I5)),1))</f>
        <v>1</v>
      </c>
      <c r="AA5" s="2"/>
      <c r="AC5" s="15"/>
    </row>
    <row r="6" spans="1:29" ht="69" customHeight="1" thickBot="1" x14ac:dyDescent="0.25">
      <c r="A6" s="138"/>
      <c r="B6" s="537" t="s">
        <v>69</v>
      </c>
      <c r="C6" s="538" t="s">
        <v>70</v>
      </c>
      <c r="D6" s="436" t="s">
        <v>802</v>
      </c>
      <c r="E6" s="25" t="s">
        <v>72</v>
      </c>
      <c r="F6" s="35"/>
      <c r="G6" s="35"/>
      <c r="H6" s="35"/>
      <c r="I6" s="438" t="s">
        <v>73</v>
      </c>
      <c r="J6" s="293" t="s">
        <v>74</v>
      </c>
      <c r="K6" s="25" t="s">
        <v>75</v>
      </c>
      <c r="L6" s="26" t="s">
        <v>76</v>
      </c>
      <c r="M6" s="26" t="s">
        <v>77</v>
      </c>
      <c r="N6" s="141" t="s">
        <v>78</v>
      </c>
      <c r="O6" s="376"/>
      <c r="P6" s="25" t="s">
        <v>79</v>
      </c>
      <c r="Q6" s="35"/>
      <c r="R6" s="26" t="s">
        <v>80</v>
      </c>
      <c r="S6" s="26"/>
      <c r="T6" s="26" t="s">
        <v>1409</v>
      </c>
      <c r="U6" s="35"/>
      <c r="V6" s="27" t="s">
        <v>15</v>
      </c>
      <c r="W6" s="27" t="s">
        <v>151</v>
      </c>
      <c r="X6" s="27" t="s">
        <v>152</v>
      </c>
      <c r="Y6" s="27" t="s">
        <v>1408</v>
      </c>
      <c r="Z6" s="28" t="s">
        <v>16</v>
      </c>
      <c r="AA6" s="138"/>
      <c r="AB6" s="138"/>
      <c r="AC6" s="138"/>
    </row>
    <row r="7" spans="1:29" ht="16.5" thickBot="1" x14ac:dyDescent="0.25">
      <c r="A7" s="138"/>
      <c r="B7" s="494"/>
      <c r="C7" s="539"/>
      <c r="D7" s="437"/>
      <c r="E7" s="29">
        <f>COUNTA(E4:E5)</f>
        <v>2</v>
      </c>
      <c r="F7" s="36"/>
      <c r="G7" s="36"/>
      <c r="H7" s="36"/>
      <c r="I7" s="439"/>
      <c r="J7" s="299">
        <f t="shared" ref="J7:T7" si="0">COUNTIF(J4:J5,"&gt;0")</f>
        <v>2</v>
      </c>
      <c r="K7" s="299">
        <f t="shared" si="0"/>
        <v>2</v>
      </c>
      <c r="L7" s="299">
        <f t="shared" si="0"/>
        <v>2</v>
      </c>
      <c r="M7" s="299">
        <f t="shared" si="0"/>
        <v>2</v>
      </c>
      <c r="N7" s="45">
        <f t="shared" si="0"/>
        <v>2</v>
      </c>
      <c r="O7" s="45"/>
      <c r="P7" s="299">
        <f t="shared" si="0"/>
        <v>2</v>
      </c>
      <c r="Q7" s="365"/>
      <c r="R7" s="299">
        <f t="shared" si="0"/>
        <v>2</v>
      </c>
      <c r="S7" s="365"/>
      <c r="T7" s="299">
        <f t="shared" si="0"/>
        <v>2</v>
      </c>
      <c r="U7" s="362"/>
      <c r="V7" s="140">
        <v>1</v>
      </c>
      <c r="W7" s="140">
        <f>AVERAGE(W4:W5)</f>
        <v>1</v>
      </c>
      <c r="X7" s="140">
        <v>1</v>
      </c>
      <c r="Y7" s="140">
        <f>AVERAGE(Y4:Y5)</f>
        <v>1</v>
      </c>
      <c r="Z7" s="140">
        <f>AVERAGE(Z4:Z5)</f>
        <v>1</v>
      </c>
      <c r="AA7" s="138"/>
      <c r="AB7" s="138"/>
      <c r="AC7" s="138"/>
    </row>
    <row r="8" spans="1:29" ht="63" customHeight="1" thickBot="1" x14ac:dyDescent="0.25">
      <c r="A8" s="138"/>
      <c r="B8" s="493" t="s">
        <v>973</v>
      </c>
      <c r="C8" s="467"/>
      <c r="D8" s="468"/>
      <c r="E8" s="466"/>
      <c r="F8" s="468"/>
      <c r="G8" s="337"/>
      <c r="H8" s="337"/>
      <c r="I8" s="466"/>
      <c r="J8" s="467"/>
      <c r="K8" s="468"/>
      <c r="L8" s="80" t="s">
        <v>198</v>
      </c>
      <c r="M8" s="81" t="s">
        <v>199</v>
      </c>
      <c r="N8" s="81" t="s">
        <v>200</v>
      </c>
      <c r="O8" s="81"/>
      <c r="P8" s="81"/>
      <c r="Q8" s="81"/>
      <c r="R8" s="81"/>
      <c r="S8" s="81"/>
      <c r="T8" s="81"/>
      <c r="U8" s="81"/>
      <c r="V8" s="81" t="s">
        <v>201</v>
      </c>
      <c r="W8" s="81"/>
      <c r="X8" s="81"/>
      <c r="Y8" s="81"/>
      <c r="Z8" s="82" t="s">
        <v>202</v>
      </c>
      <c r="AA8" s="138"/>
      <c r="AB8" s="138"/>
      <c r="AC8" s="138"/>
    </row>
    <row r="9" spans="1:29" ht="15.75" thickBot="1" x14ac:dyDescent="0.25">
      <c r="A9" s="138"/>
      <c r="B9" s="490" t="s">
        <v>974</v>
      </c>
      <c r="C9" s="492"/>
      <c r="D9" s="491"/>
      <c r="E9" s="490"/>
      <c r="F9" s="491"/>
      <c r="G9" s="338"/>
      <c r="H9" s="338"/>
      <c r="I9" s="469"/>
      <c r="J9" s="470"/>
      <c r="K9" s="471"/>
      <c r="L9" s="88"/>
      <c r="M9" s="83"/>
      <c r="N9" s="84"/>
      <c r="O9" s="84"/>
      <c r="P9" s="85"/>
      <c r="Q9" s="85"/>
      <c r="R9" s="85"/>
      <c r="S9" s="85"/>
      <c r="T9" s="85"/>
      <c r="U9" s="85"/>
      <c r="V9" s="86"/>
      <c r="W9" s="86"/>
      <c r="X9" s="86"/>
      <c r="Y9" s="86"/>
      <c r="Z9" s="87"/>
      <c r="AA9" s="138"/>
      <c r="AB9" s="138"/>
      <c r="AC9" s="138"/>
    </row>
    <row r="10" spans="1:29" ht="41.25" customHeight="1" x14ac:dyDescent="0.2">
      <c r="A10" s="138"/>
      <c r="B10" s="138"/>
      <c r="C10" s="138"/>
      <c r="D10" s="138"/>
      <c r="E10" s="138"/>
      <c r="F10" s="138"/>
      <c r="I10" s="138"/>
      <c r="J10" s="138"/>
      <c r="K10" s="138"/>
      <c r="L10" s="138"/>
      <c r="M10" s="154" t="s">
        <v>341</v>
      </c>
      <c r="N10" s="154" t="s">
        <v>206</v>
      </c>
      <c r="O10" s="154"/>
      <c r="P10" s="154" t="s">
        <v>207</v>
      </c>
      <c r="Q10" s="373"/>
      <c r="R10" s="138"/>
      <c r="T10" s="138"/>
      <c r="V10" s="138"/>
      <c r="W10" s="138"/>
      <c r="Z10" s="138"/>
      <c r="AA10" s="138"/>
      <c r="AB10" s="138"/>
      <c r="AC10" s="138"/>
    </row>
    <row r="11" spans="1:29" ht="55.5" customHeight="1" x14ac:dyDescent="0.2">
      <c r="A11" s="138"/>
      <c r="B11" s="138"/>
      <c r="C11" s="138"/>
      <c r="D11" s="138"/>
      <c r="E11" s="138"/>
      <c r="F11" s="138"/>
      <c r="I11" s="138"/>
      <c r="J11" s="138"/>
      <c r="K11" s="138"/>
      <c r="L11" s="138"/>
      <c r="M11" s="150" t="s">
        <v>975</v>
      </c>
      <c r="N11" s="151">
        <v>469720000</v>
      </c>
      <c r="O11" s="151"/>
      <c r="P11" s="151">
        <v>463223067</v>
      </c>
      <c r="Q11" s="419"/>
      <c r="R11" s="138"/>
      <c r="T11" s="138"/>
      <c r="V11" s="138"/>
      <c r="W11" s="138"/>
      <c r="Z11" s="138"/>
      <c r="AA11" s="138"/>
      <c r="AB11" s="138"/>
      <c r="AC11" s="138"/>
    </row>
    <row r="15" spans="1:29" x14ac:dyDescent="0.2">
      <c r="A15" s="138"/>
      <c r="B15" s="138"/>
      <c r="C15" s="138"/>
      <c r="D15" s="138"/>
      <c r="E15" s="138"/>
      <c r="F15" s="138"/>
      <c r="I15" s="138"/>
      <c r="J15" s="138"/>
      <c r="K15" s="138"/>
      <c r="L15" s="138"/>
      <c r="M15" s="138"/>
      <c r="P15" s="138"/>
      <c r="R15" s="138">
        <f>+N5/4</f>
        <v>0.25</v>
      </c>
      <c r="T15" s="138"/>
      <c r="V15" s="138"/>
      <c r="W15" s="138"/>
      <c r="Z15" s="138"/>
      <c r="AA15" s="138"/>
      <c r="AB15" s="138"/>
      <c r="AC15" s="138"/>
    </row>
    <row r="16" spans="1:29" x14ac:dyDescent="0.2">
      <c r="A16" s="138"/>
      <c r="B16" s="138"/>
      <c r="C16" s="138"/>
      <c r="D16" s="138"/>
      <c r="E16" s="138"/>
      <c r="F16" s="138"/>
      <c r="I16" s="138"/>
      <c r="J16" s="138"/>
      <c r="K16" s="138"/>
      <c r="L16" s="138"/>
      <c r="M16" s="138"/>
      <c r="P16" s="138"/>
      <c r="R16" s="138">
        <f>+R15*4</f>
        <v>1</v>
      </c>
      <c r="T16" s="138"/>
      <c r="V16" s="138"/>
      <c r="W16" s="138"/>
      <c r="Z16" s="138"/>
      <c r="AA16" s="138"/>
      <c r="AB16" s="138"/>
      <c r="AC16" s="138"/>
    </row>
    <row r="18" spans="18:18" x14ac:dyDescent="0.2">
      <c r="R18" s="138">
        <v>25</v>
      </c>
    </row>
    <row r="19" spans="18:18" x14ac:dyDescent="0.2">
      <c r="R19" s="138">
        <f>+R18/4</f>
        <v>6.25</v>
      </c>
    </row>
  </sheetData>
  <sheetProtection formatCells="0" formatColumns="0" formatRows="0"/>
  <autoFilter ref="B3:Z11"/>
  <mergeCells count="13">
    <mergeCell ref="B8:D8"/>
    <mergeCell ref="E8:F8"/>
    <mergeCell ref="I8:K8"/>
    <mergeCell ref="B9:D9"/>
    <mergeCell ref="E9:F9"/>
    <mergeCell ref="I9:K9"/>
    <mergeCell ref="B1:Z1"/>
    <mergeCell ref="B6:B7"/>
    <mergeCell ref="C6:C7"/>
    <mergeCell ref="D6:D7"/>
    <mergeCell ref="I6:I7"/>
    <mergeCell ref="D4:D5"/>
    <mergeCell ref="B4:B5"/>
  </mergeCells>
  <conditionalFormatting sqref="V4:W5 Z4:Z5">
    <cfRule type="cellIs" dxfId="64" priority="12" operator="equal">
      <formula>"-"</formula>
    </cfRule>
    <cfRule type="cellIs" dxfId="63" priority="13" operator="lessThan">
      <formula>0.5</formula>
    </cfRule>
    <cfRule type="cellIs" dxfId="62" priority="14" operator="between">
      <formula>0.5</formula>
      <formula>0.75</formula>
    </cfRule>
    <cfRule type="cellIs" dxfId="61" priority="15" operator="between">
      <formula>0.75</formula>
      <formula>1</formula>
    </cfRule>
  </conditionalFormatting>
  <conditionalFormatting sqref="V4:W5 Z4:Z5">
    <cfRule type="cellIs" dxfId="60" priority="11" operator="equal">
      <formula>0</formula>
    </cfRule>
  </conditionalFormatting>
  <conditionalFormatting sqref="X4:X5">
    <cfRule type="cellIs" dxfId="59" priority="7" operator="equal">
      <formula>"-"</formula>
    </cfRule>
    <cfRule type="cellIs" dxfId="58" priority="8" operator="lessThan">
      <formula>0.5</formula>
    </cfRule>
    <cfRule type="cellIs" dxfId="57" priority="9" operator="between">
      <formula>0.5</formula>
      <formula>0.75</formula>
    </cfRule>
    <cfRule type="cellIs" dxfId="56" priority="10" operator="between">
      <formula>0.75</formula>
      <formula>1</formula>
    </cfRule>
  </conditionalFormatting>
  <conditionalFormatting sqref="X4:X5">
    <cfRule type="cellIs" dxfId="55" priority="6" operator="equal">
      <formula>0</formula>
    </cfRule>
  </conditionalFormatting>
  <conditionalFormatting sqref="Y4:Y5">
    <cfRule type="cellIs" dxfId="54" priority="2" operator="equal">
      <formula>"-"</formula>
    </cfRule>
    <cfRule type="cellIs" dxfId="53" priority="3" operator="lessThan">
      <formula>0.5</formula>
    </cfRule>
    <cfRule type="cellIs" dxfId="52" priority="4" operator="between">
      <formula>0.5</formula>
      <formula>0.75</formula>
    </cfRule>
    <cfRule type="cellIs" dxfId="51" priority="5" operator="between">
      <formula>0.75</formula>
      <formula>1</formula>
    </cfRule>
  </conditionalFormatting>
  <conditionalFormatting sqref="Y4:Y5">
    <cfRule type="cellIs" dxfId="50"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FF3399"/>
  </sheetPr>
  <dimension ref="A1:AA266"/>
  <sheetViews>
    <sheetView topLeftCell="L1" zoomScale="77" zoomScaleNormal="77" zoomScaleSheetLayoutView="70" workbookViewId="0">
      <pane ySplit="3" topLeftCell="A166" activePane="bottomLeft" state="frozen"/>
      <selection pane="bottomLeft" activeCell="N3" sqref="N3:U3"/>
    </sheetView>
  </sheetViews>
  <sheetFormatPr baseColWidth="10" defaultColWidth="11.42578125" defaultRowHeight="15" x14ac:dyDescent="0.2"/>
  <cols>
    <col min="1" max="1" width="2.85546875" style="1" customWidth="1"/>
    <col min="2" max="2" width="16" style="1" customWidth="1"/>
    <col min="3" max="3" width="19.28515625" style="106" customWidth="1"/>
    <col min="4" max="4" width="21.42578125" style="1" customWidth="1"/>
    <col min="5" max="5" width="62.7109375" style="1" customWidth="1"/>
    <col min="6" max="6" width="36.5703125" style="1" customWidth="1"/>
    <col min="7" max="8" width="24.85546875" style="138" customWidth="1"/>
    <col min="9" max="9" width="19.42578125" style="2" customWidth="1"/>
    <col min="10" max="10" width="19.5703125" style="2" customWidth="1"/>
    <col min="11" max="11" width="19.5703125" style="124" customWidth="1"/>
    <col min="12" max="12" width="19.5703125" style="130" customWidth="1"/>
    <col min="13" max="13" width="19.5703125" style="2" customWidth="1"/>
    <col min="14" max="15" width="21.5703125" style="46" customWidth="1"/>
    <col min="16" max="17" width="21.5703125" style="2" customWidth="1"/>
    <col min="18" max="19" width="21.5703125" style="130" customWidth="1"/>
    <col min="20" max="21" width="21.5703125" style="2" customWidth="1"/>
    <col min="22" max="23" width="15.7109375" style="1" customWidth="1"/>
    <col min="24" max="25" width="15.7109375" style="138" customWidth="1"/>
    <col min="26" max="26" width="19.85546875" style="1" customWidth="1"/>
    <col min="27" max="16384" width="11.42578125" style="1"/>
  </cols>
  <sheetData>
    <row r="1" spans="1:27" ht="42" customHeight="1" x14ac:dyDescent="0.2">
      <c r="A1" s="138"/>
      <c r="B1" s="440" t="s">
        <v>976</v>
      </c>
      <c r="C1" s="440"/>
      <c r="D1" s="440"/>
      <c r="E1" s="440"/>
      <c r="F1" s="440"/>
      <c r="G1" s="440"/>
      <c r="H1" s="440"/>
      <c r="I1" s="440"/>
      <c r="J1" s="440"/>
      <c r="K1" s="440"/>
      <c r="L1" s="440"/>
      <c r="M1" s="440"/>
      <c r="N1" s="440"/>
      <c r="O1" s="440"/>
      <c r="P1" s="440"/>
      <c r="Q1" s="440"/>
      <c r="R1" s="440"/>
      <c r="S1" s="440"/>
      <c r="T1" s="440"/>
      <c r="U1" s="440"/>
      <c r="V1" s="440"/>
      <c r="W1" s="440"/>
      <c r="X1" s="440"/>
      <c r="Y1" s="440"/>
      <c r="Z1" s="440"/>
      <c r="AA1" s="138"/>
    </row>
    <row r="2" spans="1:27" ht="16.5" thickBot="1" x14ac:dyDescent="0.25">
      <c r="A2" s="138"/>
      <c r="B2" s="138"/>
      <c r="D2" s="2"/>
      <c r="E2" s="294"/>
      <c r="F2" s="294"/>
      <c r="G2" s="334"/>
      <c r="H2" s="334"/>
      <c r="I2" s="294"/>
      <c r="J2" s="294"/>
      <c r="K2" s="294"/>
      <c r="L2" s="282"/>
      <c r="M2" s="294"/>
      <c r="N2" s="294"/>
      <c r="O2" s="363"/>
      <c r="P2" s="294"/>
      <c r="Q2" s="363"/>
      <c r="R2" s="282"/>
      <c r="S2" s="282"/>
      <c r="T2" s="294"/>
      <c r="U2" s="363"/>
      <c r="V2" s="294"/>
      <c r="W2" s="294"/>
      <c r="X2" s="294"/>
      <c r="Y2" s="302"/>
      <c r="Z2" s="294"/>
      <c r="AA2" s="138"/>
    </row>
    <row r="3" spans="1:27" ht="54" customHeight="1" thickBot="1" x14ac:dyDescent="0.25">
      <c r="A3" s="138"/>
      <c r="B3" s="3" t="s">
        <v>1</v>
      </c>
      <c r="C3" s="107" t="s">
        <v>2</v>
      </c>
      <c r="D3" s="4" t="s">
        <v>3</v>
      </c>
      <c r="E3" s="5" t="s">
        <v>4</v>
      </c>
      <c r="F3" s="5" t="s">
        <v>5</v>
      </c>
      <c r="G3" s="6" t="s">
        <v>1419</v>
      </c>
      <c r="H3" s="6" t="s">
        <v>1420</v>
      </c>
      <c r="I3" s="298" t="s">
        <v>6</v>
      </c>
      <c r="J3" s="298" t="s">
        <v>7</v>
      </c>
      <c r="K3" s="298" t="s">
        <v>8</v>
      </c>
      <c r="L3" s="304" t="s">
        <v>9</v>
      </c>
      <c r="M3" s="298"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AA3" s="259"/>
    </row>
    <row r="4" spans="1:27" ht="45.75" customHeight="1" thickBot="1" x14ac:dyDescent="0.25">
      <c r="A4" s="2"/>
      <c r="B4" s="549" t="s">
        <v>977</v>
      </c>
      <c r="C4" s="542" t="s">
        <v>168</v>
      </c>
      <c r="D4" s="497" t="s">
        <v>978</v>
      </c>
      <c r="E4" s="357" t="s">
        <v>979</v>
      </c>
      <c r="F4" s="33" t="s">
        <v>980</v>
      </c>
      <c r="G4" s="144">
        <v>1</v>
      </c>
      <c r="H4" s="144">
        <v>1</v>
      </c>
      <c r="I4" s="260">
        <v>3.25</v>
      </c>
      <c r="J4" s="260">
        <v>0.25</v>
      </c>
      <c r="K4" s="260">
        <v>1</v>
      </c>
      <c r="L4" s="260">
        <v>1</v>
      </c>
      <c r="M4" s="260">
        <v>1</v>
      </c>
      <c r="N4" s="261">
        <v>0.245</v>
      </c>
      <c r="O4" s="424"/>
      <c r="P4" s="219">
        <v>0.98</v>
      </c>
      <c r="Q4" s="219"/>
      <c r="R4" s="219">
        <v>0.99</v>
      </c>
      <c r="S4" s="219"/>
      <c r="T4" s="219">
        <v>0.98</v>
      </c>
      <c r="U4" s="219"/>
      <c r="V4" s="162">
        <v>0.98</v>
      </c>
      <c r="W4" s="162">
        <v>0.98</v>
      </c>
      <c r="X4" s="162">
        <v>0.99</v>
      </c>
      <c r="Y4" s="162">
        <f t="shared" ref="Y4:Y35" si="0">IF(M4=0,"-",IF((T4/M4)&lt;=1,(T4/M4),1))</f>
        <v>0.98</v>
      </c>
      <c r="Z4" s="162">
        <f>IF(((N4+P4+R4+T4)/(I4))&lt;=1,((N4+P4+R4+T4)/(I4)),1)</f>
        <v>0.98307692307692307</v>
      </c>
      <c r="AA4" s="258">
        <v>1</v>
      </c>
    </row>
    <row r="5" spans="1:27" s="14" customFormat="1" ht="60.75" thickBot="1" x14ac:dyDescent="0.25">
      <c r="A5" s="2"/>
      <c r="B5" s="549"/>
      <c r="C5" s="543"/>
      <c r="D5" s="498"/>
      <c r="E5" s="144" t="s">
        <v>981</v>
      </c>
      <c r="F5" s="144" t="s">
        <v>982</v>
      </c>
      <c r="G5" s="144">
        <v>1</v>
      </c>
      <c r="H5" s="144">
        <v>1</v>
      </c>
      <c r="I5" s="18">
        <v>1</v>
      </c>
      <c r="J5" s="18">
        <v>0.25</v>
      </c>
      <c r="K5" s="18">
        <v>1</v>
      </c>
      <c r="L5" s="18">
        <v>1</v>
      </c>
      <c r="M5" s="18">
        <v>1</v>
      </c>
      <c r="N5" s="18">
        <v>0.25</v>
      </c>
      <c r="O5" s="18"/>
      <c r="P5" s="219">
        <v>1</v>
      </c>
      <c r="Q5" s="219"/>
      <c r="R5" s="219">
        <v>0</v>
      </c>
      <c r="S5" s="219"/>
      <c r="T5" s="219">
        <v>1</v>
      </c>
      <c r="U5" s="219"/>
      <c r="V5" s="162">
        <v>1</v>
      </c>
      <c r="W5" s="162">
        <v>1</v>
      </c>
      <c r="X5" s="162">
        <v>1</v>
      </c>
      <c r="Y5" s="162">
        <f t="shared" si="0"/>
        <v>1</v>
      </c>
      <c r="Z5" s="162">
        <f>IF(((N5+P5+R5+T5)/(I5))&lt;=1,((N5+P5+R5+T5)/(I5)),1)</f>
        <v>1</v>
      </c>
      <c r="AA5" s="258">
        <v>2</v>
      </c>
    </row>
    <row r="6" spans="1:27" s="14" customFormat="1" ht="45.75" thickBot="1" x14ac:dyDescent="0.25">
      <c r="A6" s="2"/>
      <c r="B6" s="549"/>
      <c r="C6" s="544"/>
      <c r="D6" s="499"/>
      <c r="E6" s="144" t="s">
        <v>983</v>
      </c>
      <c r="F6" s="144" t="s">
        <v>984</v>
      </c>
      <c r="G6" s="144">
        <v>0</v>
      </c>
      <c r="H6" s="144">
        <v>1</v>
      </c>
      <c r="I6" s="12">
        <v>3.25</v>
      </c>
      <c r="J6" s="179">
        <v>0.25</v>
      </c>
      <c r="K6" s="179">
        <v>1</v>
      </c>
      <c r="L6" s="179">
        <v>1</v>
      </c>
      <c r="M6" s="179">
        <v>1</v>
      </c>
      <c r="N6" s="179">
        <v>0.25</v>
      </c>
      <c r="O6" s="179"/>
      <c r="P6" s="176">
        <v>1</v>
      </c>
      <c r="Q6" s="176"/>
      <c r="R6" s="219">
        <v>1</v>
      </c>
      <c r="S6" s="219"/>
      <c r="T6" s="219">
        <v>1</v>
      </c>
      <c r="U6" s="219"/>
      <c r="V6" s="162">
        <v>1</v>
      </c>
      <c r="W6" s="162">
        <v>1</v>
      </c>
      <c r="X6" s="162">
        <v>1</v>
      </c>
      <c r="Y6" s="162">
        <f t="shared" si="0"/>
        <v>1</v>
      </c>
      <c r="Z6" s="162">
        <f>IF(((N6+P6+R6+T6)/(I6))&lt;=1,((N6+P6+R6+T6)/(I6)),1)</f>
        <v>1</v>
      </c>
    </row>
    <row r="7" spans="1:27" s="14" customFormat="1" ht="45.75" thickBot="1" x14ac:dyDescent="0.25">
      <c r="A7" s="2"/>
      <c r="B7" s="549"/>
      <c r="C7" s="542" t="s">
        <v>168</v>
      </c>
      <c r="D7" s="500" t="s">
        <v>985</v>
      </c>
      <c r="E7" s="144" t="s">
        <v>986</v>
      </c>
      <c r="F7" s="144" t="s">
        <v>987</v>
      </c>
      <c r="G7" s="144">
        <v>0</v>
      </c>
      <c r="H7" s="144">
        <v>1</v>
      </c>
      <c r="I7" s="12">
        <v>3.25</v>
      </c>
      <c r="J7" s="179">
        <v>0.25</v>
      </c>
      <c r="K7" s="12">
        <v>1</v>
      </c>
      <c r="L7" s="12">
        <v>1</v>
      </c>
      <c r="M7" s="12">
        <v>1</v>
      </c>
      <c r="N7" s="12">
        <v>0.25</v>
      </c>
      <c r="O7" s="12"/>
      <c r="P7" s="21">
        <v>1</v>
      </c>
      <c r="Q7" s="21"/>
      <c r="R7" s="21">
        <v>1</v>
      </c>
      <c r="S7" s="21"/>
      <c r="T7" s="21">
        <v>0.6</v>
      </c>
      <c r="U7" s="21"/>
      <c r="V7" s="162">
        <v>1</v>
      </c>
      <c r="W7" s="162">
        <v>1</v>
      </c>
      <c r="X7" s="162">
        <v>1</v>
      </c>
      <c r="Y7" s="162">
        <f t="shared" si="0"/>
        <v>0.6</v>
      </c>
      <c r="Z7" s="162">
        <f>IF(((N7+P7+R7+T7)/(I7))&lt;=1,((N7+P7+R7+T7)/(I7)),1)</f>
        <v>0.87692307692307692</v>
      </c>
    </row>
    <row r="8" spans="1:27" s="14" customFormat="1" ht="30.75" thickBot="1" x14ac:dyDescent="0.25">
      <c r="A8" s="2"/>
      <c r="B8" s="549"/>
      <c r="C8" s="543"/>
      <c r="D8" s="498"/>
      <c r="E8" s="144" t="s">
        <v>988</v>
      </c>
      <c r="F8" s="144" t="s">
        <v>989</v>
      </c>
      <c r="G8" s="144">
        <v>0</v>
      </c>
      <c r="H8" s="144">
        <v>2</v>
      </c>
      <c r="I8" s="12">
        <v>2</v>
      </c>
      <c r="J8" s="12">
        <v>0</v>
      </c>
      <c r="K8" s="12">
        <v>0</v>
      </c>
      <c r="L8" s="12">
        <v>1</v>
      </c>
      <c r="M8" s="12">
        <v>2</v>
      </c>
      <c r="N8" s="178">
        <v>0</v>
      </c>
      <c r="O8" s="178"/>
      <c r="P8" s="21">
        <v>0</v>
      </c>
      <c r="Q8" s="21"/>
      <c r="R8" s="21">
        <v>0</v>
      </c>
      <c r="S8" s="21"/>
      <c r="T8" s="21">
        <v>0</v>
      </c>
      <c r="U8" s="21"/>
      <c r="V8" s="162" t="s">
        <v>177</v>
      </c>
      <c r="W8" s="162" t="s">
        <v>177</v>
      </c>
      <c r="X8" s="162" t="s">
        <v>177</v>
      </c>
      <c r="Y8" s="162">
        <f t="shared" si="0"/>
        <v>0</v>
      </c>
      <c r="Z8" s="162">
        <f t="shared" ref="Z8:Z62" si="1">IF(((N8+P8+R8+T8)/(I8))&lt;=1,((N8+P8+R8+T8)/(I8)),1)</f>
        <v>0</v>
      </c>
    </row>
    <row r="9" spans="1:27" s="14" customFormat="1" ht="45.75" thickBot="1" x14ac:dyDescent="0.25">
      <c r="A9" s="2"/>
      <c r="B9" s="549"/>
      <c r="C9" s="543"/>
      <c r="D9" s="498"/>
      <c r="E9" s="144" t="s">
        <v>990</v>
      </c>
      <c r="F9" s="144" t="s">
        <v>991</v>
      </c>
      <c r="G9" s="144">
        <v>3</v>
      </c>
      <c r="H9" s="144">
        <v>7</v>
      </c>
      <c r="I9" s="12">
        <v>1</v>
      </c>
      <c r="J9" s="12">
        <v>0</v>
      </c>
      <c r="K9" s="12">
        <v>0</v>
      </c>
      <c r="L9" s="12">
        <v>0</v>
      </c>
      <c r="M9" s="12">
        <v>1</v>
      </c>
      <c r="N9" s="178">
        <v>0</v>
      </c>
      <c r="O9" s="178"/>
      <c r="P9" s="21">
        <v>0</v>
      </c>
      <c r="Q9" s="21"/>
      <c r="R9" s="21">
        <v>0</v>
      </c>
      <c r="S9" s="21"/>
      <c r="T9" s="21">
        <v>0</v>
      </c>
      <c r="U9" s="21"/>
      <c r="V9" s="162" t="s">
        <v>177</v>
      </c>
      <c r="W9" s="162" t="s">
        <v>177</v>
      </c>
      <c r="X9" s="162" t="s">
        <v>177</v>
      </c>
      <c r="Y9" s="162">
        <f t="shared" si="0"/>
        <v>0</v>
      </c>
      <c r="Z9" s="162">
        <f t="shared" si="1"/>
        <v>0</v>
      </c>
    </row>
    <row r="10" spans="1:27" s="14" customFormat="1" ht="30.75" thickBot="1" x14ac:dyDescent="0.25">
      <c r="A10" s="2"/>
      <c r="B10" s="549"/>
      <c r="C10" s="543"/>
      <c r="D10" s="498"/>
      <c r="E10" s="144" t="s">
        <v>992</v>
      </c>
      <c r="F10" s="144" t="s">
        <v>993</v>
      </c>
      <c r="G10" s="144">
        <v>1</v>
      </c>
      <c r="H10" s="144">
        <v>3</v>
      </c>
      <c r="I10" s="12">
        <v>2</v>
      </c>
      <c r="J10" s="12">
        <v>0</v>
      </c>
      <c r="K10" s="12">
        <v>0</v>
      </c>
      <c r="L10" s="12">
        <v>1</v>
      </c>
      <c r="M10" s="12">
        <v>2</v>
      </c>
      <c r="N10" s="178">
        <v>0</v>
      </c>
      <c r="O10" s="178"/>
      <c r="P10" s="21">
        <v>0</v>
      </c>
      <c r="Q10" s="21"/>
      <c r="R10" s="21">
        <v>0</v>
      </c>
      <c r="S10" s="21"/>
      <c r="T10" s="21">
        <v>0</v>
      </c>
      <c r="U10" s="21"/>
      <c r="V10" s="162" t="s">
        <v>177</v>
      </c>
      <c r="W10" s="162" t="s">
        <v>177</v>
      </c>
      <c r="X10" s="162">
        <v>0</v>
      </c>
      <c r="Y10" s="162">
        <f t="shared" si="0"/>
        <v>0</v>
      </c>
      <c r="Z10" s="162">
        <f t="shared" si="1"/>
        <v>0</v>
      </c>
    </row>
    <row r="11" spans="1:27" s="14" customFormat="1" ht="45.75" thickBot="1" x14ac:dyDescent="0.25">
      <c r="A11" s="2"/>
      <c r="B11" s="549"/>
      <c r="C11" s="543"/>
      <c r="D11" s="498"/>
      <c r="E11" s="144" t="s">
        <v>994</v>
      </c>
      <c r="F11" s="144" t="s">
        <v>995</v>
      </c>
      <c r="G11" s="144">
        <v>67</v>
      </c>
      <c r="H11" s="144">
        <v>67</v>
      </c>
      <c r="I11" s="135">
        <v>67</v>
      </c>
      <c r="J11" s="135">
        <v>11</v>
      </c>
      <c r="K11" s="135">
        <v>44</v>
      </c>
      <c r="L11" s="135">
        <v>10</v>
      </c>
      <c r="M11" s="12">
        <v>3</v>
      </c>
      <c r="N11" s="135">
        <v>11</v>
      </c>
      <c r="O11" s="135"/>
      <c r="P11" s="135">
        <v>44</v>
      </c>
      <c r="Q11" s="135"/>
      <c r="R11" s="135">
        <v>27</v>
      </c>
      <c r="S11" s="135"/>
      <c r="T11" s="135">
        <v>3</v>
      </c>
      <c r="U11" s="135">
        <v>0</v>
      </c>
      <c r="V11" s="162">
        <v>1</v>
      </c>
      <c r="W11" s="162">
        <v>1</v>
      </c>
      <c r="X11" s="162">
        <v>1</v>
      </c>
      <c r="Y11" s="162">
        <f t="shared" si="0"/>
        <v>1</v>
      </c>
      <c r="Z11" s="162">
        <f t="shared" si="1"/>
        <v>1</v>
      </c>
    </row>
    <row r="12" spans="1:27" ht="30.75" thickBot="1" x14ac:dyDescent="0.25">
      <c r="A12" s="2"/>
      <c r="B12" s="549"/>
      <c r="C12" s="543"/>
      <c r="D12" s="498"/>
      <c r="E12" s="144" t="s">
        <v>996</v>
      </c>
      <c r="F12" s="144" t="s">
        <v>997</v>
      </c>
      <c r="G12" s="144">
        <v>1</v>
      </c>
      <c r="H12" s="144">
        <v>1</v>
      </c>
      <c r="I12" s="19">
        <v>3.25</v>
      </c>
      <c r="J12" s="19">
        <v>0.25</v>
      </c>
      <c r="K12" s="19">
        <v>1</v>
      </c>
      <c r="L12" s="19">
        <v>1</v>
      </c>
      <c r="M12" s="12">
        <v>1</v>
      </c>
      <c r="N12" s="19">
        <v>0.25</v>
      </c>
      <c r="O12" s="19"/>
      <c r="P12" s="19">
        <v>1</v>
      </c>
      <c r="Q12" s="19"/>
      <c r="R12" s="19">
        <v>1</v>
      </c>
      <c r="S12" s="19"/>
      <c r="T12" s="19">
        <v>1</v>
      </c>
      <c r="U12" s="19">
        <v>0</v>
      </c>
      <c r="V12" s="162">
        <v>1</v>
      </c>
      <c r="W12" s="162">
        <v>1</v>
      </c>
      <c r="X12" s="162">
        <v>1</v>
      </c>
      <c r="Y12" s="162">
        <f t="shared" si="0"/>
        <v>1</v>
      </c>
      <c r="Z12" s="162">
        <f t="shared" si="1"/>
        <v>1</v>
      </c>
      <c r="AA12" s="258">
        <v>3</v>
      </c>
    </row>
    <row r="13" spans="1:27" ht="45.75" thickBot="1" x14ac:dyDescent="0.25">
      <c r="A13" s="138"/>
      <c r="B13" s="549"/>
      <c r="C13" s="543"/>
      <c r="D13" s="498"/>
      <c r="E13" s="144" t="s">
        <v>998</v>
      </c>
      <c r="F13" s="144" t="s">
        <v>999</v>
      </c>
      <c r="G13" s="144">
        <v>2</v>
      </c>
      <c r="H13" s="144">
        <v>6</v>
      </c>
      <c r="I13" s="135">
        <v>4</v>
      </c>
      <c r="J13" s="135">
        <v>1</v>
      </c>
      <c r="K13" s="135">
        <v>1</v>
      </c>
      <c r="L13" s="135">
        <v>1</v>
      </c>
      <c r="M13" s="12">
        <v>1</v>
      </c>
      <c r="N13" s="135">
        <v>1</v>
      </c>
      <c r="O13" s="135"/>
      <c r="P13" s="63">
        <v>1</v>
      </c>
      <c r="Q13" s="63"/>
      <c r="R13" s="63">
        <v>1</v>
      </c>
      <c r="S13" s="63"/>
      <c r="T13" s="63">
        <v>1</v>
      </c>
      <c r="U13" s="63"/>
      <c r="V13" s="162">
        <v>1</v>
      </c>
      <c r="W13" s="162">
        <v>1</v>
      </c>
      <c r="X13" s="162">
        <v>1</v>
      </c>
      <c r="Y13" s="162">
        <f t="shared" si="0"/>
        <v>1</v>
      </c>
      <c r="Z13" s="162">
        <f t="shared" si="1"/>
        <v>1</v>
      </c>
      <c r="AA13" s="258">
        <v>4</v>
      </c>
    </row>
    <row r="14" spans="1:27" ht="45.75" thickBot="1" x14ac:dyDescent="0.25">
      <c r="A14" s="138"/>
      <c r="B14" s="549"/>
      <c r="C14" s="543"/>
      <c r="D14" s="498"/>
      <c r="E14" s="144" t="s">
        <v>1000</v>
      </c>
      <c r="F14" s="144" t="s">
        <v>1001</v>
      </c>
      <c r="G14" s="144">
        <v>2</v>
      </c>
      <c r="H14" s="144">
        <v>6</v>
      </c>
      <c r="I14" s="135">
        <v>4</v>
      </c>
      <c r="J14" s="135">
        <v>1</v>
      </c>
      <c r="K14" s="135">
        <v>1</v>
      </c>
      <c r="L14" s="135">
        <v>1</v>
      </c>
      <c r="M14" s="12">
        <v>1</v>
      </c>
      <c r="N14" s="135">
        <v>1</v>
      </c>
      <c r="O14" s="135"/>
      <c r="P14" s="63">
        <v>1</v>
      </c>
      <c r="Q14" s="63"/>
      <c r="R14" s="63">
        <v>1</v>
      </c>
      <c r="S14" s="63"/>
      <c r="T14" s="63">
        <v>1</v>
      </c>
      <c r="U14" s="63"/>
      <c r="V14" s="162">
        <v>1</v>
      </c>
      <c r="W14" s="162">
        <v>1</v>
      </c>
      <c r="X14" s="162">
        <v>1</v>
      </c>
      <c r="Y14" s="162">
        <f t="shared" si="0"/>
        <v>1</v>
      </c>
      <c r="Z14" s="162">
        <f t="shared" si="1"/>
        <v>1</v>
      </c>
      <c r="AA14" s="258">
        <v>5</v>
      </c>
    </row>
    <row r="15" spans="1:27" ht="75.75" customHeight="1" thickBot="1" x14ac:dyDescent="0.25">
      <c r="A15" s="138"/>
      <c r="B15" s="549"/>
      <c r="C15" s="544"/>
      <c r="D15" s="499"/>
      <c r="E15" s="144" t="s">
        <v>1002</v>
      </c>
      <c r="F15" s="144" t="s">
        <v>1003</v>
      </c>
      <c r="G15" s="144">
        <v>3</v>
      </c>
      <c r="H15" s="144">
        <v>4</v>
      </c>
      <c r="I15" s="135">
        <v>3.25</v>
      </c>
      <c r="J15" s="179">
        <v>0.25</v>
      </c>
      <c r="K15" s="135">
        <v>1</v>
      </c>
      <c r="L15" s="135">
        <v>1</v>
      </c>
      <c r="M15" s="12">
        <v>1</v>
      </c>
      <c r="N15" s="135">
        <v>0.25</v>
      </c>
      <c r="O15" s="135"/>
      <c r="P15" s="63">
        <v>1</v>
      </c>
      <c r="Q15" s="63"/>
      <c r="R15" s="63">
        <v>1</v>
      </c>
      <c r="S15" s="63"/>
      <c r="T15" s="63">
        <v>1</v>
      </c>
      <c r="U15" s="63"/>
      <c r="V15" s="162">
        <v>1</v>
      </c>
      <c r="W15" s="162">
        <v>1</v>
      </c>
      <c r="X15" s="162">
        <v>1</v>
      </c>
      <c r="Y15" s="162">
        <f t="shared" si="0"/>
        <v>1</v>
      </c>
      <c r="Z15" s="162">
        <f t="shared" si="1"/>
        <v>1</v>
      </c>
      <c r="AA15" s="258">
        <v>6</v>
      </c>
    </row>
    <row r="16" spans="1:27" ht="48" customHeight="1" thickBot="1" x14ac:dyDescent="0.25">
      <c r="A16" s="138"/>
      <c r="B16" s="549"/>
      <c r="C16" s="542" t="s">
        <v>168</v>
      </c>
      <c r="D16" s="500" t="s">
        <v>1004</v>
      </c>
      <c r="E16" s="144" t="s">
        <v>1005</v>
      </c>
      <c r="F16" s="144" t="s">
        <v>1006</v>
      </c>
      <c r="G16" s="144">
        <v>10</v>
      </c>
      <c r="H16" s="144">
        <v>15.5</v>
      </c>
      <c r="I16" s="135">
        <v>54</v>
      </c>
      <c r="J16" s="135">
        <v>11.5</v>
      </c>
      <c r="K16" s="135">
        <v>13</v>
      </c>
      <c r="L16" s="135">
        <v>14</v>
      </c>
      <c r="M16" s="12">
        <v>15.5</v>
      </c>
      <c r="N16" s="135">
        <v>11.5</v>
      </c>
      <c r="O16" s="135"/>
      <c r="P16" s="63">
        <v>13</v>
      </c>
      <c r="Q16" s="63"/>
      <c r="R16" s="63">
        <v>14</v>
      </c>
      <c r="S16" s="63"/>
      <c r="T16" s="63">
        <v>0.99</v>
      </c>
      <c r="U16" s="63">
        <v>14</v>
      </c>
      <c r="V16" s="162">
        <v>1</v>
      </c>
      <c r="W16" s="162">
        <v>1</v>
      </c>
      <c r="X16" s="162">
        <v>1</v>
      </c>
      <c r="Y16" s="162">
        <f t="shared" si="0"/>
        <v>6.3870967741935486E-2</v>
      </c>
      <c r="Z16" s="162">
        <f>IF(((N16+P16+R16+T16)/(I16))&lt;=1,((N16+P16+R16+T16)/(I16)),1)</f>
        <v>0.73129629629629633</v>
      </c>
      <c r="AA16" s="138"/>
    </row>
    <row r="17" spans="2:27" ht="48" customHeight="1" thickBot="1" x14ac:dyDescent="0.25">
      <c r="B17" s="549"/>
      <c r="C17" s="543"/>
      <c r="D17" s="498"/>
      <c r="E17" s="144" t="s">
        <v>1007</v>
      </c>
      <c r="F17" s="144" t="s">
        <v>1008</v>
      </c>
      <c r="G17" s="144">
        <v>24</v>
      </c>
      <c r="H17" s="144">
        <v>24</v>
      </c>
      <c r="I17" s="135">
        <v>24</v>
      </c>
      <c r="J17" s="135">
        <v>6</v>
      </c>
      <c r="K17" s="135">
        <v>6</v>
      </c>
      <c r="L17" s="135">
        <v>6</v>
      </c>
      <c r="M17" s="12">
        <v>8</v>
      </c>
      <c r="N17" s="135">
        <v>6</v>
      </c>
      <c r="O17" s="135"/>
      <c r="P17" s="63">
        <v>4</v>
      </c>
      <c r="Q17" s="63"/>
      <c r="R17" s="63">
        <v>6</v>
      </c>
      <c r="S17" s="63"/>
      <c r="T17" s="63">
        <v>1</v>
      </c>
      <c r="U17" s="182"/>
      <c r="V17" s="162">
        <v>1</v>
      </c>
      <c r="W17" s="162">
        <v>0.66666666666666663</v>
      </c>
      <c r="X17" s="162">
        <v>1</v>
      </c>
      <c r="Y17" s="162">
        <f t="shared" si="0"/>
        <v>0.125</v>
      </c>
      <c r="Z17" s="162">
        <f t="shared" si="1"/>
        <v>0.70833333333333337</v>
      </c>
      <c r="AA17" s="138"/>
    </row>
    <row r="18" spans="2:27" ht="48" customHeight="1" thickBot="1" x14ac:dyDescent="0.25">
      <c r="B18" s="549"/>
      <c r="C18" s="543"/>
      <c r="D18" s="498"/>
      <c r="E18" s="144" t="s">
        <v>1009</v>
      </c>
      <c r="F18" s="144" t="s">
        <v>1010</v>
      </c>
      <c r="G18" s="144">
        <v>0</v>
      </c>
      <c r="H18" s="144">
        <v>2</v>
      </c>
      <c r="I18" s="135">
        <v>2</v>
      </c>
      <c r="J18" s="135">
        <v>0</v>
      </c>
      <c r="K18" s="135">
        <v>1</v>
      </c>
      <c r="L18" s="135">
        <v>1</v>
      </c>
      <c r="M18" s="12">
        <v>0.5</v>
      </c>
      <c r="N18" s="135">
        <v>0</v>
      </c>
      <c r="O18" s="135"/>
      <c r="P18" s="135">
        <v>0.5</v>
      </c>
      <c r="Q18" s="135"/>
      <c r="R18" s="135">
        <v>1</v>
      </c>
      <c r="S18" s="135"/>
      <c r="T18" s="135">
        <v>1</v>
      </c>
      <c r="U18" s="176">
        <v>0.5</v>
      </c>
      <c r="V18" s="162" t="s">
        <v>177</v>
      </c>
      <c r="W18" s="162">
        <v>0.5</v>
      </c>
      <c r="X18" s="162">
        <v>1</v>
      </c>
      <c r="Y18" s="162">
        <f t="shared" si="0"/>
        <v>1</v>
      </c>
      <c r="Z18" s="162">
        <f t="shared" si="1"/>
        <v>1</v>
      </c>
      <c r="AA18" s="138"/>
    </row>
    <row r="19" spans="2:27" ht="48" customHeight="1" thickBot="1" x14ac:dyDescent="0.25">
      <c r="B19" s="549"/>
      <c r="C19" s="543"/>
      <c r="D19" s="498"/>
      <c r="E19" s="144" t="s">
        <v>1011</v>
      </c>
      <c r="F19" s="144" t="s">
        <v>1012</v>
      </c>
      <c r="G19" s="144">
        <v>0</v>
      </c>
      <c r="H19" s="144">
        <v>1</v>
      </c>
      <c r="I19" s="21">
        <v>1</v>
      </c>
      <c r="J19" s="21">
        <v>0</v>
      </c>
      <c r="K19" s="21">
        <v>0</v>
      </c>
      <c r="L19" s="21">
        <v>1</v>
      </c>
      <c r="M19" s="12"/>
      <c r="N19" s="63">
        <v>0</v>
      </c>
      <c r="O19" s="63"/>
      <c r="P19" s="135">
        <v>0</v>
      </c>
      <c r="Q19" s="135"/>
      <c r="R19" s="135">
        <v>1</v>
      </c>
      <c r="S19" s="135"/>
      <c r="T19" s="135">
        <v>0.6</v>
      </c>
      <c r="U19" s="135">
        <v>0.5</v>
      </c>
      <c r="V19" s="162" t="s">
        <v>177</v>
      </c>
      <c r="W19" s="162" t="s">
        <v>177</v>
      </c>
      <c r="X19" s="162">
        <v>1</v>
      </c>
      <c r="Y19" s="162" t="str">
        <f t="shared" si="0"/>
        <v>-</v>
      </c>
      <c r="Z19" s="162">
        <f t="shared" si="1"/>
        <v>1</v>
      </c>
      <c r="AA19" s="138"/>
    </row>
    <row r="20" spans="2:27" ht="48" customHeight="1" thickBot="1" x14ac:dyDescent="0.25">
      <c r="B20" s="549"/>
      <c r="C20" s="543"/>
      <c r="D20" s="498"/>
      <c r="E20" s="144" t="s">
        <v>1013</v>
      </c>
      <c r="F20" s="144" t="s">
        <v>1014</v>
      </c>
      <c r="G20" s="144">
        <v>16</v>
      </c>
      <c r="H20" s="144">
        <v>16</v>
      </c>
      <c r="I20" s="135">
        <v>64</v>
      </c>
      <c r="J20" s="135">
        <v>16</v>
      </c>
      <c r="K20" s="135">
        <v>16</v>
      </c>
      <c r="L20" s="135">
        <v>16</v>
      </c>
      <c r="M20" s="12">
        <v>16</v>
      </c>
      <c r="N20" s="135">
        <v>16</v>
      </c>
      <c r="O20" s="135"/>
      <c r="P20" s="135">
        <v>16</v>
      </c>
      <c r="Q20" s="135"/>
      <c r="R20" s="135">
        <v>16</v>
      </c>
      <c r="S20" s="135"/>
      <c r="T20" s="135">
        <v>0</v>
      </c>
      <c r="U20" s="135">
        <v>10</v>
      </c>
      <c r="V20" s="162">
        <v>1</v>
      </c>
      <c r="W20" s="162">
        <v>1</v>
      </c>
      <c r="X20" s="162">
        <v>1</v>
      </c>
      <c r="Y20" s="162">
        <f t="shared" si="0"/>
        <v>0</v>
      </c>
      <c r="Z20" s="162">
        <f t="shared" si="1"/>
        <v>0.75</v>
      </c>
      <c r="AA20" s="138"/>
    </row>
    <row r="21" spans="2:27" ht="50.25" customHeight="1" thickBot="1" x14ac:dyDescent="0.25">
      <c r="B21" s="549"/>
      <c r="C21" s="543"/>
      <c r="D21" s="498"/>
      <c r="E21" s="144" t="s">
        <v>1015</v>
      </c>
      <c r="F21" s="144" t="s">
        <v>1016</v>
      </c>
      <c r="G21" s="144">
        <v>0</v>
      </c>
      <c r="H21" s="144">
        <v>1</v>
      </c>
      <c r="I21" s="135">
        <v>1</v>
      </c>
      <c r="J21" s="135">
        <v>0</v>
      </c>
      <c r="K21" s="135">
        <v>1</v>
      </c>
      <c r="L21" s="135">
        <v>1</v>
      </c>
      <c r="M21" s="12"/>
      <c r="N21" s="135">
        <v>0</v>
      </c>
      <c r="O21" s="135"/>
      <c r="P21" s="135">
        <v>1</v>
      </c>
      <c r="Q21" s="135"/>
      <c r="R21" s="135">
        <v>1</v>
      </c>
      <c r="S21" s="135"/>
      <c r="T21" s="135">
        <v>0</v>
      </c>
      <c r="U21" s="135">
        <v>0.5</v>
      </c>
      <c r="V21" s="162" t="s">
        <v>177</v>
      </c>
      <c r="W21" s="162">
        <v>1</v>
      </c>
      <c r="X21" s="162">
        <v>1</v>
      </c>
      <c r="Y21" s="162" t="str">
        <f t="shared" si="0"/>
        <v>-</v>
      </c>
      <c r="Z21" s="162">
        <f t="shared" si="1"/>
        <v>1</v>
      </c>
      <c r="AA21" s="138"/>
    </row>
    <row r="22" spans="2:27" ht="90.75" thickBot="1" x14ac:dyDescent="0.25">
      <c r="B22" s="549"/>
      <c r="C22" s="544"/>
      <c r="D22" s="498"/>
      <c r="E22" s="144" t="s">
        <v>1017</v>
      </c>
      <c r="F22" s="144" t="s">
        <v>1018</v>
      </c>
      <c r="G22" s="144">
        <v>0</v>
      </c>
      <c r="H22" s="144">
        <v>12</v>
      </c>
      <c r="I22" s="135">
        <v>12</v>
      </c>
      <c r="J22" s="135">
        <v>1</v>
      </c>
      <c r="K22" s="135">
        <v>1</v>
      </c>
      <c r="L22" s="135">
        <v>11</v>
      </c>
      <c r="M22" s="12"/>
      <c r="N22" s="135">
        <v>1</v>
      </c>
      <c r="O22" s="135"/>
      <c r="P22" s="135">
        <v>0</v>
      </c>
      <c r="Q22" s="135"/>
      <c r="R22" s="135">
        <v>11</v>
      </c>
      <c r="S22" s="135"/>
      <c r="T22" s="135">
        <v>0</v>
      </c>
      <c r="U22" s="135">
        <v>1</v>
      </c>
      <c r="V22" s="162">
        <v>1</v>
      </c>
      <c r="W22" s="162">
        <v>0</v>
      </c>
      <c r="X22" s="162">
        <v>1</v>
      </c>
      <c r="Y22" s="162" t="str">
        <f t="shared" si="0"/>
        <v>-</v>
      </c>
      <c r="Z22" s="162">
        <f t="shared" si="1"/>
        <v>1</v>
      </c>
      <c r="AA22" s="138"/>
    </row>
    <row r="23" spans="2:27" ht="48" customHeight="1" thickBot="1" x14ac:dyDescent="0.25">
      <c r="B23" s="549"/>
      <c r="C23" s="542" t="s">
        <v>168</v>
      </c>
      <c r="D23" s="498"/>
      <c r="E23" s="144" t="s">
        <v>1019</v>
      </c>
      <c r="F23" s="144" t="s">
        <v>1020</v>
      </c>
      <c r="G23" s="144">
        <v>1</v>
      </c>
      <c r="H23" s="144">
        <v>9</v>
      </c>
      <c r="I23" s="135">
        <v>8</v>
      </c>
      <c r="J23" s="135">
        <v>1</v>
      </c>
      <c r="K23" s="135">
        <v>3</v>
      </c>
      <c r="L23" s="135">
        <v>3</v>
      </c>
      <c r="M23" s="12">
        <v>1</v>
      </c>
      <c r="N23" s="135">
        <v>1</v>
      </c>
      <c r="O23" s="135"/>
      <c r="P23" s="135">
        <v>3</v>
      </c>
      <c r="Q23" s="135"/>
      <c r="R23" s="135">
        <v>3</v>
      </c>
      <c r="S23" s="135"/>
      <c r="T23" s="135">
        <v>3</v>
      </c>
      <c r="U23" s="135">
        <v>1</v>
      </c>
      <c r="V23" s="162">
        <v>1</v>
      </c>
      <c r="W23" s="162">
        <v>1</v>
      </c>
      <c r="X23" s="162">
        <v>1</v>
      </c>
      <c r="Y23" s="162">
        <f t="shared" si="0"/>
        <v>1</v>
      </c>
      <c r="Z23" s="162">
        <f t="shared" si="1"/>
        <v>1</v>
      </c>
      <c r="AA23" s="258"/>
    </row>
    <row r="24" spans="2:27" ht="118.5" customHeight="1" thickBot="1" x14ac:dyDescent="0.25">
      <c r="B24" s="549"/>
      <c r="C24" s="543"/>
      <c r="D24" s="498"/>
      <c r="E24" s="144" t="s">
        <v>1021</v>
      </c>
      <c r="F24" s="144" t="s">
        <v>1022</v>
      </c>
      <c r="G24" s="144">
        <v>0</v>
      </c>
      <c r="H24" s="144">
        <v>1</v>
      </c>
      <c r="I24" s="135">
        <v>3.25</v>
      </c>
      <c r="J24" s="179">
        <v>0.25</v>
      </c>
      <c r="K24" s="135">
        <v>1</v>
      </c>
      <c r="L24" s="135">
        <v>1</v>
      </c>
      <c r="M24" s="12">
        <v>1</v>
      </c>
      <c r="N24" s="135">
        <v>0.25</v>
      </c>
      <c r="O24" s="135"/>
      <c r="P24" s="135">
        <v>0.5</v>
      </c>
      <c r="Q24" s="135"/>
      <c r="R24" s="135">
        <v>1</v>
      </c>
      <c r="S24" s="135"/>
      <c r="T24" s="135">
        <v>1</v>
      </c>
      <c r="U24" s="135"/>
      <c r="V24" s="162">
        <v>1</v>
      </c>
      <c r="W24" s="162">
        <v>0.5</v>
      </c>
      <c r="X24" s="162">
        <v>1</v>
      </c>
      <c r="Y24" s="162">
        <f t="shared" si="0"/>
        <v>1</v>
      </c>
      <c r="Z24" s="162">
        <f t="shared" si="1"/>
        <v>0.84615384615384615</v>
      </c>
      <c r="AA24" s="258"/>
    </row>
    <row r="25" spans="2:27" ht="48" customHeight="1" thickBot="1" x14ac:dyDescent="0.25">
      <c r="B25" s="549"/>
      <c r="C25" s="543"/>
      <c r="D25" s="498"/>
      <c r="E25" s="144" t="s">
        <v>1023</v>
      </c>
      <c r="F25" s="144" t="s">
        <v>1024</v>
      </c>
      <c r="G25" s="144">
        <v>0</v>
      </c>
      <c r="H25" s="144">
        <v>40</v>
      </c>
      <c r="I25" s="21">
        <v>40</v>
      </c>
      <c r="J25" s="21">
        <v>5</v>
      </c>
      <c r="K25" s="21">
        <v>15</v>
      </c>
      <c r="L25" s="21">
        <v>10</v>
      </c>
      <c r="M25" s="12">
        <v>10</v>
      </c>
      <c r="N25" s="63">
        <v>10</v>
      </c>
      <c r="O25" s="63"/>
      <c r="P25" s="135">
        <v>10</v>
      </c>
      <c r="Q25" s="135"/>
      <c r="R25" s="135">
        <v>10</v>
      </c>
      <c r="S25" s="135"/>
      <c r="T25" s="135">
        <v>1</v>
      </c>
      <c r="U25" s="135">
        <v>5</v>
      </c>
      <c r="V25" s="162">
        <v>1</v>
      </c>
      <c r="W25" s="162">
        <v>0.66666666666666663</v>
      </c>
      <c r="X25" s="162">
        <v>1</v>
      </c>
      <c r="Y25" s="162">
        <f t="shared" si="0"/>
        <v>0.1</v>
      </c>
      <c r="Z25" s="162">
        <f t="shared" si="1"/>
        <v>0.77500000000000002</v>
      </c>
      <c r="AA25" s="258"/>
    </row>
    <row r="26" spans="2:27" ht="48" customHeight="1" thickBot="1" x14ac:dyDescent="0.25">
      <c r="B26" s="549"/>
      <c r="C26" s="543"/>
      <c r="D26" s="498"/>
      <c r="E26" s="144" t="s">
        <v>1025</v>
      </c>
      <c r="F26" s="144" t="s">
        <v>1026</v>
      </c>
      <c r="G26" s="144">
        <v>0</v>
      </c>
      <c r="H26" s="144">
        <v>1</v>
      </c>
      <c r="I26" s="12">
        <v>1</v>
      </c>
      <c r="J26" s="12">
        <v>0</v>
      </c>
      <c r="K26" s="12">
        <v>0</v>
      </c>
      <c r="L26" s="12">
        <v>0</v>
      </c>
      <c r="M26" s="12">
        <v>1</v>
      </c>
      <c r="N26" s="12">
        <v>0</v>
      </c>
      <c r="O26" s="12"/>
      <c r="P26" s="135">
        <v>0</v>
      </c>
      <c r="Q26" s="135"/>
      <c r="R26" s="135">
        <v>0</v>
      </c>
      <c r="S26" s="135"/>
      <c r="T26" s="135">
        <v>1</v>
      </c>
      <c r="U26" s="135">
        <v>0</v>
      </c>
      <c r="V26" s="162" t="s">
        <v>177</v>
      </c>
      <c r="W26" s="162" t="s">
        <v>177</v>
      </c>
      <c r="X26" s="162" t="s">
        <v>177</v>
      </c>
      <c r="Y26" s="162">
        <f t="shared" si="0"/>
        <v>1</v>
      </c>
      <c r="Z26" s="162">
        <f t="shared" si="1"/>
        <v>1</v>
      </c>
      <c r="AA26" s="138"/>
    </row>
    <row r="27" spans="2:27" ht="67.5" customHeight="1" thickBot="1" x14ac:dyDescent="0.25">
      <c r="B27" s="549"/>
      <c r="C27" s="543"/>
      <c r="D27" s="498"/>
      <c r="E27" s="144" t="s">
        <v>1027</v>
      </c>
      <c r="F27" s="144" t="s">
        <v>1028</v>
      </c>
      <c r="G27" s="144">
        <v>1</v>
      </c>
      <c r="H27" s="144">
        <v>1</v>
      </c>
      <c r="I27" s="135">
        <v>3.25</v>
      </c>
      <c r="J27" s="179">
        <v>0.25</v>
      </c>
      <c r="K27" s="135">
        <v>1</v>
      </c>
      <c r="L27" s="135">
        <v>1</v>
      </c>
      <c r="M27" s="12">
        <v>1</v>
      </c>
      <c r="N27" s="135">
        <v>0.25</v>
      </c>
      <c r="O27" s="135"/>
      <c r="P27" s="135">
        <v>1</v>
      </c>
      <c r="Q27" s="135"/>
      <c r="R27" s="135">
        <v>1</v>
      </c>
      <c r="S27" s="135"/>
      <c r="T27" s="135">
        <v>1</v>
      </c>
      <c r="U27" s="135">
        <v>0.5</v>
      </c>
      <c r="V27" s="162">
        <v>1</v>
      </c>
      <c r="W27" s="162">
        <v>1</v>
      </c>
      <c r="X27" s="162">
        <v>1</v>
      </c>
      <c r="Y27" s="162">
        <f t="shared" si="0"/>
        <v>1</v>
      </c>
      <c r="Z27" s="162">
        <f t="shared" si="1"/>
        <v>1</v>
      </c>
      <c r="AA27" s="138"/>
    </row>
    <row r="28" spans="2:27" ht="48" customHeight="1" thickBot="1" x14ac:dyDescent="0.25">
      <c r="B28" s="549"/>
      <c r="C28" s="543"/>
      <c r="D28" s="498"/>
      <c r="E28" s="144" t="s">
        <v>1029</v>
      </c>
      <c r="F28" s="144" t="s">
        <v>1030</v>
      </c>
      <c r="G28" s="144">
        <v>0</v>
      </c>
      <c r="H28" s="144">
        <v>1</v>
      </c>
      <c r="I28" s="135">
        <v>3.25</v>
      </c>
      <c r="J28" s="179">
        <v>0.25</v>
      </c>
      <c r="K28" s="135">
        <v>1</v>
      </c>
      <c r="L28" s="135">
        <v>1</v>
      </c>
      <c r="M28" s="12">
        <v>1</v>
      </c>
      <c r="N28" s="135">
        <v>0.2</v>
      </c>
      <c r="O28" s="135"/>
      <c r="P28" s="135">
        <v>0</v>
      </c>
      <c r="Q28" s="135"/>
      <c r="R28" s="135">
        <v>1</v>
      </c>
      <c r="S28" s="135"/>
      <c r="T28" s="135">
        <v>16</v>
      </c>
      <c r="U28" s="135">
        <v>0.5</v>
      </c>
      <c r="V28" s="162">
        <v>1</v>
      </c>
      <c r="W28" s="162">
        <v>0</v>
      </c>
      <c r="X28" s="162">
        <v>1</v>
      </c>
      <c r="Y28" s="162">
        <f t="shared" si="0"/>
        <v>1</v>
      </c>
      <c r="Z28" s="162">
        <f t="shared" si="1"/>
        <v>1</v>
      </c>
      <c r="AA28" s="138"/>
    </row>
    <row r="29" spans="2:27" ht="48" customHeight="1" thickBot="1" x14ac:dyDescent="0.25">
      <c r="B29" s="549"/>
      <c r="C29" s="543"/>
      <c r="D29" s="498"/>
      <c r="E29" s="144" t="s">
        <v>1031</v>
      </c>
      <c r="F29" s="144" t="s">
        <v>1030</v>
      </c>
      <c r="G29" s="144">
        <v>0</v>
      </c>
      <c r="H29" s="144">
        <v>1</v>
      </c>
      <c r="I29" s="135">
        <v>3.25</v>
      </c>
      <c r="J29" s="179">
        <v>0.25</v>
      </c>
      <c r="K29" s="135">
        <v>1</v>
      </c>
      <c r="L29" s="135">
        <v>1</v>
      </c>
      <c r="M29" s="12">
        <v>1</v>
      </c>
      <c r="N29" s="135">
        <v>0.25</v>
      </c>
      <c r="O29" s="135"/>
      <c r="P29" s="135">
        <v>0.5</v>
      </c>
      <c r="Q29" s="135"/>
      <c r="R29" s="135">
        <v>1</v>
      </c>
      <c r="S29" s="135"/>
      <c r="T29" s="135">
        <v>6</v>
      </c>
      <c r="U29" s="135">
        <v>0.5</v>
      </c>
      <c r="V29" s="162">
        <v>1</v>
      </c>
      <c r="W29" s="162">
        <v>0.5</v>
      </c>
      <c r="X29" s="162">
        <v>1</v>
      </c>
      <c r="Y29" s="162">
        <f t="shared" si="0"/>
        <v>1</v>
      </c>
      <c r="Z29" s="162">
        <f t="shared" si="1"/>
        <v>1</v>
      </c>
      <c r="AA29" s="258"/>
    </row>
    <row r="30" spans="2:27" ht="60.75" thickBot="1" x14ac:dyDescent="0.25">
      <c r="B30" s="549"/>
      <c r="C30" s="543"/>
      <c r="D30" s="498"/>
      <c r="E30" s="144" t="s">
        <v>1032</v>
      </c>
      <c r="F30" s="144" t="s">
        <v>1033</v>
      </c>
      <c r="G30" s="144">
        <v>1</v>
      </c>
      <c r="H30" s="144">
        <v>1</v>
      </c>
      <c r="I30" s="135">
        <v>3.25</v>
      </c>
      <c r="J30" s="179">
        <v>0.25</v>
      </c>
      <c r="K30" s="135">
        <v>1</v>
      </c>
      <c r="L30" s="135">
        <v>1</v>
      </c>
      <c r="M30" s="12">
        <v>1</v>
      </c>
      <c r="N30" s="135">
        <v>0.25</v>
      </c>
      <c r="O30" s="135"/>
      <c r="P30" s="135">
        <v>0</v>
      </c>
      <c r="Q30" s="135"/>
      <c r="R30" s="135">
        <v>1</v>
      </c>
      <c r="S30" s="135"/>
      <c r="T30" s="135">
        <v>1</v>
      </c>
      <c r="U30" s="135">
        <v>0.5</v>
      </c>
      <c r="V30" s="162">
        <v>1</v>
      </c>
      <c r="W30" s="162">
        <v>0</v>
      </c>
      <c r="X30" s="162">
        <v>1</v>
      </c>
      <c r="Y30" s="162">
        <f t="shared" si="0"/>
        <v>1</v>
      </c>
      <c r="Z30" s="162">
        <f t="shared" si="1"/>
        <v>0.69230769230769229</v>
      </c>
      <c r="AA30" s="258">
        <v>7</v>
      </c>
    </row>
    <row r="31" spans="2:27" ht="90.75" thickBot="1" x14ac:dyDescent="0.25">
      <c r="B31" s="549"/>
      <c r="C31" s="543"/>
      <c r="D31" s="498"/>
      <c r="E31" s="144" t="s">
        <v>1034</v>
      </c>
      <c r="F31" s="144" t="s">
        <v>1035</v>
      </c>
      <c r="G31" s="144">
        <v>0</v>
      </c>
      <c r="H31" s="144">
        <v>1</v>
      </c>
      <c r="I31" s="135">
        <v>3.25</v>
      </c>
      <c r="J31" s="179">
        <v>0.25</v>
      </c>
      <c r="K31" s="135">
        <v>1</v>
      </c>
      <c r="L31" s="135">
        <v>1</v>
      </c>
      <c r="M31" s="12">
        <v>1</v>
      </c>
      <c r="N31" s="135">
        <v>0.25</v>
      </c>
      <c r="O31" s="135"/>
      <c r="P31" s="135">
        <v>1</v>
      </c>
      <c r="Q31" s="135"/>
      <c r="R31" s="135">
        <v>1</v>
      </c>
      <c r="S31" s="135"/>
      <c r="T31" s="135">
        <v>1</v>
      </c>
      <c r="U31" s="135">
        <v>0.5</v>
      </c>
      <c r="V31" s="162">
        <v>1</v>
      </c>
      <c r="W31" s="162">
        <v>1</v>
      </c>
      <c r="X31" s="162">
        <v>1</v>
      </c>
      <c r="Y31" s="162">
        <f t="shared" si="0"/>
        <v>1</v>
      </c>
      <c r="Z31" s="162">
        <f t="shared" si="1"/>
        <v>1</v>
      </c>
      <c r="AA31" s="138"/>
    </row>
    <row r="32" spans="2:27" ht="60.75" thickBot="1" x14ac:dyDescent="0.25">
      <c r="B32" s="549"/>
      <c r="C32" s="543"/>
      <c r="D32" s="498"/>
      <c r="E32" s="144" t="s">
        <v>1036</v>
      </c>
      <c r="F32" s="144" t="s">
        <v>1037</v>
      </c>
      <c r="G32" s="144">
        <v>0.8</v>
      </c>
      <c r="H32" s="144">
        <v>1</v>
      </c>
      <c r="I32" s="135">
        <v>3.25</v>
      </c>
      <c r="J32" s="179">
        <v>0.25</v>
      </c>
      <c r="K32" s="135">
        <v>1</v>
      </c>
      <c r="L32" s="135">
        <v>1</v>
      </c>
      <c r="M32" s="12">
        <v>1</v>
      </c>
      <c r="N32" s="135">
        <v>0.25</v>
      </c>
      <c r="O32" s="135"/>
      <c r="P32" s="135">
        <v>1</v>
      </c>
      <c r="Q32" s="135"/>
      <c r="R32" s="135">
        <v>1</v>
      </c>
      <c r="S32" s="135"/>
      <c r="T32" s="135">
        <v>16</v>
      </c>
      <c r="U32" s="135">
        <v>100</v>
      </c>
      <c r="V32" s="162">
        <v>1</v>
      </c>
      <c r="W32" s="162">
        <v>1</v>
      </c>
      <c r="X32" s="162">
        <v>1</v>
      </c>
      <c r="Y32" s="162">
        <f t="shared" si="0"/>
        <v>1</v>
      </c>
      <c r="Z32" s="162">
        <f t="shared" si="1"/>
        <v>1</v>
      </c>
      <c r="AA32" s="138"/>
    </row>
    <row r="33" spans="2:27" ht="60.75" thickBot="1" x14ac:dyDescent="0.25">
      <c r="B33" s="549"/>
      <c r="C33" s="543"/>
      <c r="D33" s="498"/>
      <c r="E33" s="34" t="s">
        <v>1038</v>
      </c>
      <c r="F33" s="34" t="s">
        <v>1039</v>
      </c>
      <c r="G33" s="34">
        <v>1</v>
      </c>
      <c r="H33" s="34">
        <v>2</v>
      </c>
      <c r="I33" s="135">
        <v>3.25</v>
      </c>
      <c r="J33" s="135">
        <v>0.25</v>
      </c>
      <c r="K33" s="135">
        <v>1</v>
      </c>
      <c r="L33" s="135">
        <v>1</v>
      </c>
      <c r="M33" s="12">
        <v>1</v>
      </c>
      <c r="N33" s="135">
        <v>0.25</v>
      </c>
      <c r="O33" s="135"/>
      <c r="P33" s="135">
        <v>0.5</v>
      </c>
      <c r="Q33" s="135"/>
      <c r="R33" s="135">
        <v>1</v>
      </c>
      <c r="S33" s="135"/>
      <c r="T33" s="135">
        <v>1</v>
      </c>
      <c r="U33" s="135">
        <v>0.5</v>
      </c>
      <c r="V33" s="162">
        <v>1</v>
      </c>
      <c r="W33" s="162">
        <v>0.5</v>
      </c>
      <c r="X33" s="162">
        <v>1</v>
      </c>
      <c r="Y33" s="162">
        <f t="shared" si="0"/>
        <v>1</v>
      </c>
      <c r="Z33" s="162">
        <f t="shared" si="1"/>
        <v>0.84615384615384615</v>
      </c>
      <c r="AA33" s="138"/>
    </row>
    <row r="34" spans="2:27" ht="76.5" customHeight="1" thickBot="1" x14ac:dyDescent="0.25">
      <c r="B34" s="549"/>
      <c r="C34" s="543"/>
      <c r="D34" s="498"/>
      <c r="E34" s="144" t="s">
        <v>1040</v>
      </c>
      <c r="F34" s="144" t="s">
        <v>1041</v>
      </c>
      <c r="G34" s="144">
        <v>0.05</v>
      </c>
      <c r="H34" s="144">
        <v>0.25</v>
      </c>
      <c r="I34" s="19">
        <v>0.25</v>
      </c>
      <c r="J34" s="180">
        <v>0.1</v>
      </c>
      <c r="K34" s="180">
        <v>0.15</v>
      </c>
      <c r="L34" s="180">
        <v>0.05</v>
      </c>
      <c r="M34" s="12">
        <v>0.1</v>
      </c>
      <c r="N34" s="180">
        <v>0.1</v>
      </c>
      <c r="O34" s="180"/>
      <c r="P34" s="135">
        <v>0</v>
      </c>
      <c r="Q34" s="135"/>
      <c r="R34" s="135">
        <v>0.05</v>
      </c>
      <c r="S34" s="135">
        <v>5</v>
      </c>
      <c r="T34" s="135">
        <v>1</v>
      </c>
      <c r="U34" s="135">
        <v>10</v>
      </c>
      <c r="V34" s="162">
        <v>1</v>
      </c>
      <c r="W34" s="162">
        <v>0</v>
      </c>
      <c r="X34" s="162">
        <v>1</v>
      </c>
      <c r="Y34" s="162">
        <f t="shared" si="0"/>
        <v>1</v>
      </c>
      <c r="Z34" s="162">
        <f t="shared" si="1"/>
        <v>1</v>
      </c>
      <c r="AA34" s="138"/>
    </row>
    <row r="35" spans="2:27" ht="48" customHeight="1" thickBot="1" x14ac:dyDescent="0.25">
      <c r="B35" s="549"/>
      <c r="C35" s="543"/>
      <c r="D35" s="498"/>
      <c r="E35" s="144" t="s">
        <v>1042</v>
      </c>
      <c r="F35" s="144" t="s">
        <v>1043</v>
      </c>
      <c r="G35" s="144">
        <v>0</v>
      </c>
      <c r="H35" s="144">
        <v>1</v>
      </c>
      <c r="I35" s="135">
        <v>3.25</v>
      </c>
      <c r="J35" s="135">
        <v>0.25</v>
      </c>
      <c r="K35" s="135">
        <v>1</v>
      </c>
      <c r="L35" s="135">
        <v>1</v>
      </c>
      <c r="M35" s="12">
        <v>1</v>
      </c>
      <c r="N35" s="135">
        <v>0.25</v>
      </c>
      <c r="O35" s="135"/>
      <c r="P35" s="135">
        <v>0.8</v>
      </c>
      <c r="Q35" s="135"/>
      <c r="R35" s="135">
        <v>1</v>
      </c>
      <c r="S35" s="135"/>
      <c r="T35" s="135">
        <v>1</v>
      </c>
      <c r="U35" s="135">
        <v>0.5</v>
      </c>
      <c r="V35" s="162">
        <v>1</v>
      </c>
      <c r="W35" s="162">
        <v>0.8</v>
      </c>
      <c r="X35" s="162">
        <v>1</v>
      </c>
      <c r="Y35" s="162">
        <f t="shared" si="0"/>
        <v>1</v>
      </c>
      <c r="Z35" s="162">
        <f t="shared" si="1"/>
        <v>0.93846153846153846</v>
      </c>
      <c r="AA35" s="258">
        <v>8</v>
      </c>
    </row>
    <row r="36" spans="2:27" ht="48" customHeight="1" thickBot="1" x14ac:dyDescent="0.25">
      <c r="B36" s="549"/>
      <c r="C36" s="544"/>
      <c r="D36" s="499"/>
      <c r="E36" s="144" t="s">
        <v>1044</v>
      </c>
      <c r="F36" s="144" t="s">
        <v>1043</v>
      </c>
      <c r="G36" s="144">
        <v>0</v>
      </c>
      <c r="H36" s="144">
        <v>1</v>
      </c>
      <c r="I36" s="135">
        <v>3.25</v>
      </c>
      <c r="J36" s="135">
        <v>0.25</v>
      </c>
      <c r="K36" s="135">
        <v>1</v>
      </c>
      <c r="L36" s="135">
        <v>1</v>
      </c>
      <c r="M36" s="12">
        <v>1</v>
      </c>
      <c r="N36" s="135">
        <v>0.25</v>
      </c>
      <c r="O36" s="135"/>
      <c r="P36" s="135">
        <v>1</v>
      </c>
      <c r="Q36" s="135"/>
      <c r="R36" s="135">
        <v>1</v>
      </c>
      <c r="S36" s="135"/>
      <c r="T36" s="135">
        <v>1</v>
      </c>
      <c r="U36" s="135"/>
      <c r="V36" s="162">
        <v>1</v>
      </c>
      <c r="W36" s="162">
        <v>1</v>
      </c>
      <c r="X36" s="162">
        <v>1</v>
      </c>
      <c r="Y36" s="162">
        <f t="shared" ref="Y36:Y55" si="2">IF(M36=0,"-",IF((T36/M36)&lt;=1,(T36/M36),1))</f>
        <v>1</v>
      </c>
      <c r="Z36" s="162">
        <f t="shared" si="1"/>
        <v>1</v>
      </c>
      <c r="AA36" s="258"/>
    </row>
    <row r="37" spans="2:27" ht="82.5" customHeight="1" thickBot="1" x14ac:dyDescent="0.25">
      <c r="B37" s="549"/>
      <c r="C37" s="542" t="s">
        <v>168</v>
      </c>
      <c r="D37" s="500" t="s">
        <v>1045</v>
      </c>
      <c r="E37" s="144" t="s">
        <v>1046</v>
      </c>
      <c r="F37" s="144" t="s">
        <v>1047</v>
      </c>
      <c r="G37" s="144">
        <v>1</v>
      </c>
      <c r="H37" s="144">
        <v>1</v>
      </c>
      <c r="I37" s="135">
        <v>3.25</v>
      </c>
      <c r="J37" s="135">
        <v>0.25</v>
      </c>
      <c r="K37" s="135">
        <v>1</v>
      </c>
      <c r="L37" s="135">
        <v>1</v>
      </c>
      <c r="M37" s="12">
        <v>1</v>
      </c>
      <c r="N37" s="135">
        <v>0.25</v>
      </c>
      <c r="O37" s="135"/>
      <c r="P37" s="135">
        <v>0.8</v>
      </c>
      <c r="Q37" s="135"/>
      <c r="R37" s="135">
        <v>1</v>
      </c>
      <c r="S37" s="135"/>
      <c r="T37" s="135">
        <v>1</v>
      </c>
      <c r="U37" s="135">
        <v>0.5</v>
      </c>
      <c r="V37" s="162">
        <v>1</v>
      </c>
      <c r="W37" s="162">
        <v>0.8</v>
      </c>
      <c r="X37" s="162">
        <v>1</v>
      </c>
      <c r="Y37" s="162">
        <f t="shared" si="2"/>
        <v>1</v>
      </c>
      <c r="Z37" s="162">
        <f t="shared" si="1"/>
        <v>0.93846153846153846</v>
      </c>
      <c r="AA37" s="258"/>
    </row>
    <row r="38" spans="2:27" ht="63.75" customHeight="1" thickBot="1" x14ac:dyDescent="0.25">
      <c r="B38" s="549"/>
      <c r="C38" s="543"/>
      <c r="D38" s="498"/>
      <c r="E38" s="144" t="s">
        <v>1048</v>
      </c>
      <c r="F38" s="144" t="s">
        <v>1049</v>
      </c>
      <c r="G38" s="144">
        <v>1</v>
      </c>
      <c r="H38" s="144">
        <v>1</v>
      </c>
      <c r="I38" s="135">
        <v>3.25</v>
      </c>
      <c r="J38" s="135">
        <v>0.25</v>
      </c>
      <c r="K38" s="135">
        <v>1</v>
      </c>
      <c r="L38" s="135">
        <v>1</v>
      </c>
      <c r="M38" s="12">
        <v>1</v>
      </c>
      <c r="N38" s="135">
        <v>0.25</v>
      </c>
      <c r="O38" s="135"/>
      <c r="P38" s="135">
        <v>0.32</v>
      </c>
      <c r="Q38" s="135"/>
      <c r="R38" s="135">
        <v>1</v>
      </c>
      <c r="S38" s="135"/>
      <c r="T38" s="135">
        <v>1</v>
      </c>
      <c r="U38" s="135">
        <v>0.5</v>
      </c>
      <c r="V38" s="162">
        <v>1</v>
      </c>
      <c r="W38" s="162">
        <v>0.32</v>
      </c>
      <c r="X38" s="162">
        <v>1</v>
      </c>
      <c r="Y38" s="162">
        <f t="shared" si="2"/>
        <v>1</v>
      </c>
      <c r="Z38" s="162">
        <f t="shared" si="1"/>
        <v>0.79076923076923089</v>
      </c>
      <c r="AA38" s="258"/>
    </row>
    <row r="39" spans="2:27" ht="63.75" customHeight="1" thickBot="1" x14ac:dyDescent="0.25">
      <c r="B39" s="549"/>
      <c r="C39" s="543"/>
      <c r="D39" s="498"/>
      <c r="E39" s="144" t="s">
        <v>1050</v>
      </c>
      <c r="F39" s="144" t="s">
        <v>1051</v>
      </c>
      <c r="G39" s="144">
        <v>24</v>
      </c>
      <c r="H39" s="144">
        <v>24</v>
      </c>
      <c r="I39" s="12">
        <v>24</v>
      </c>
      <c r="J39" s="12">
        <v>6</v>
      </c>
      <c r="K39" s="12">
        <v>6</v>
      </c>
      <c r="L39" s="12">
        <v>6</v>
      </c>
      <c r="M39" s="12">
        <v>6</v>
      </c>
      <c r="N39" s="12">
        <v>6</v>
      </c>
      <c r="O39" s="12"/>
      <c r="P39" s="135">
        <v>6</v>
      </c>
      <c r="Q39" s="135"/>
      <c r="R39" s="135">
        <v>6</v>
      </c>
      <c r="S39" s="135"/>
      <c r="T39" s="135">
        <v>5.4</v>
      </c>
      <c r="U39" s="135">
        <v>3</v>
      </c>
      <c r="V39" s="162">
        <v>1</v>
      </c>
      <c r="W39" s="162">
        <v>1</v>
      </c>
      <c r="X39" s="162">
        <v>1</v>
      </c>
      <c r="Y39" s="162">
        <f t="shared" si="2"/>
        <v>0.9</v>
      </c>
      <c r="Z39" s="162">
        <f t="shared" si="1"/>
        <v>0.97499999999999998</v>
      </c>
      <c r="AA39" s="258"/>
    </row>
    <row r="40" spans="2:27" ht="75.75" thickBot="1" x14ac:dyDescent="0.25">
      <c r="B40" s="549"/>
      <c r="C40" s="544"/>
      <c r="D40" s="499"/>
      <c r="E40" s="144" t="s">
        <v>1052</v>
      </c>
      <c r="F40" s="144" t="s">
        <v>1053</v>
      </c>
      <c r="G40" s="144">
        <v>1</v>
      </c>
      <c r="H40" s="144">
        <v>1</v>
      </c>
      <c r="I40" s="135">
        <v>3.25</v>
      </c>
      <c r="J40" s="135">
        <v>0.25</v>
      </c>
      <c r="K40" s="135">
        <v>1</v>
      </c>
      <c r="L40" s="135">
        <v>1</v>
      </c>
      <c r="M40" s="12">
        <v>1</v>
      </c>
      <c r="N40" s="135">
        <v>0.25</v>
      </c>
      <c r="O40" s="135"/>
      <c r="P40" s="135">
        <v>0.72</v>
      </c>
      <c r="Q40" s="135"/>
      <c r="R40" s="135">
        <v>1</v>
      </c>
      <c r="S40" s="135"/>
      <c r="T40" s="135">
        <v>1</v>
      </c>
      <c r="U40" s="135">
        <v>0.5</v>
      </c>
      <c r="V40" s="162">
        <v>1</v>
      </c>
      <c r="W40" s="162">
        <v>0.72</v>
      </c>
      <c r="X40" s="162">
        <v>1</v>
      </c>
      <c r="Y40" s="162">
        <f t="shared" si="2"/>
        <v>1</v>
      </c>
      <c r="Z40" s="162">
        <f t="shared" si="1"/>
        <v>0.91384615384615375</v>
      </c>
      <c r="AA40" s="258"/>
    </row>
    <row r="41" spans="2:27" ht="63.75" customHeight="1" thickBot="1" x14ac:dyDescent="0.25">
      <c r="B41" s="549"/>
      <c r="C41" s="542" t="s">
        <v>168</v>
      </c>
      <c r="D41" s="500" t="s">
        <v>1045</v>
      </c>
      <c r="E41" s="34" t="s">
        <v>1054</v>
      </c>
      <c r="F41" s="34" t="s">
        <v>1055</v>
      </c>
      <c r="G41" s="34">
        <v>4</v>
      </c>
      <c r="H41" s="34">
        <v>20</v>
      </c>
      <c r="I41" s="135">
        <v>20</v>
      </c>
      <c r="J41" s="135">
        <v>4</v>
      </c>
      <c r="K41" s="135">
        <v>4</v>
      </c>
      <c r="L41" s="135">
        <v>4</v>
      </c>
      <c r="M41" s="12">
        <v>4</v>
      </c>
      <c r="N41" s="135">
        <v>2</v>
      </c>
      <c r="O41" s="135"/>
      <c r="P41" s="135">
        <v>3</v>
      </c>
      <c r="Q41" s="135"/>
      <c r="R41" s="135">
        <v>4</v>
      </c>
      <c r="S41" s="135"/>
      <c r="T41" s="135">
        <v>3.8</v>
      </c>
      <c r="U41" s="135">
        <v>2</v>
      </c>
      <c r="V41" s="162">
        <v>0.5</v>
      </c>
      <c r="W41" s="162">
        <v>0.75</v>
      </c>
      <c r="X41" s="162">
        <v>1</v>
      </c>
      <c r="Y41" s="162">
        <f t="shared" si="2"/>
        <v>0.95</v>
      </c>
      <c r="Z41" s="162">
        <f t="shared" si="1"/>
        <v>0.64</v>
      </c>
      <c r="AA41" s="138"/>
    </row>
    <row r="42" spans="2:27" ht="90.75" thickBot="1" x14ac:dyDescent="0.25">
      <c r="B42" s="549"/>
      <c r="C42" s="543"/>
      <c r="D42" s="498"/>
      <c r="E42" s="144" t="s">
        <v>1056</v>
      </c>
      <c r="F42" s="144" t="s">
        <v>1057</v>
      </c>
      <c r="G42" s="144">
        <v>0</v>
      </c>
      <c r="H42" s="144">
        <v>40</v>
      </c>
      <c r="I42" s="21">
        <v>40</v>
      </c>
      <c r="J42" s="21">
        <v>5</v>
      </c>
      <c r="K42" s="21">
        <v>15</v>
      </c>
      <c r="L42" s="21">
        <v>15</v>
      </c>
      <c r="M42" s="12">
        <v>5</v>
      </c>
      <c r="N42" s="63">
        <v>40</v>
      </c>
      <c r="O42" s="63"/>
      <c r="P42" s="21">
        <v>0</v>
      </c>
      <c r="Q42" s="21"/>
      <c r="R42" s="21">
        <v>15</v>
      </c>
      <c r="S42" s="21"/>
      <c r="T42" s="21">
        <v>5</v>
      </c>
      <c r="U42" s="21"/>
      <c r="V42" s="162">
        <v>1</v>
      </c>
      <c r="W42" s="162">
        <v>0</v>
      </c>
      <c r="X42" s="162">
        <v>1</v>
      </c>
      <c r="Y42" s="162">
        <f t="shared" si="2"/>
        <v>1</v>
      </c>
      <c r="Z42" s="162">
        <f t="shared" si="1"/>
        <v>1</v>
      </c>
      <c r="AA42" s="138"/>
    </row>
    <row r="43" spans="2:27" ht="75.75" thickBot="1" x14ac:dyDescent="0.25">
      <c r="B43" s="549"/>
      <c r="C43" s="543"/>
      <c r="D43" s="498"/>
      <c r="E43" s="144" t="s">
        <v>1058</v>
      </c>
      <c r="F43" s="144" t="s">
        <v>1037</v>
      </c>
      <c r="G43" s="144">
        <v>1</v>
      </c>
      <c r="H43" s="144">
        <v>1</v>
      </c>
      <c r="I43" s="135">
        <v>3.25</v>
      </c>
      <c r="J43" s="63">
        <v>0.25</v>
      </c>
      <c r="K43" s="63">
        <v>1</v>
      </c>
      <c r="L43" s="63">
        <v>1</v>
      </c>
      <c r="M43" s="12">
        <v>1</v>
      </c>
      <c r="N43" s="63">
        <v>0.25</v>
      </c>
      <c r="O43" s="63"/>
      <c r="P43" s="135">
        <v>1</v>
      </c>
      <c r="Q43" s="135"/>
      <c r="R43" s="135">
        <v>1</v>
      </c>
      <c r="S43" s="135"/>
      <c r="T43" s="135">
        <v>1</v>
      </c>
      <c r="U43" s="135"/>
      <c r="V43" s="162">
        <v>1</v>
      </c>
      <c r="W43" s="162">
        <v>1</v>
      </c>
      <c r="X43" s="162">
        <v>1</v>
      </c>
      <c r="Y43" s="162">
        <f t="shared" si="2"/>
        <v>1</v>
      </c>
      <c r="Z43" s="162">
        <f t="shared" si="1"/>
        <v>1</v>
      </c>
      <c r="AA43" s="138"/>
    </row>
    <row r="44" spans="2:27" ht="63.75" customHeight="1" thickBot="1" x14ac:dyDescent="0.25">
      <c r="B44" s="549"/>
      <c r="C44" s="543"/>
      <c r="D44" s="498"/>
      <c r="E44" s="144" t="s">
        <v>1059</v>
      </c>
      <c r="F44" s="144" t="s">
        <v>1060</v>
      </c>
      <c r="G44" s="144">
        <v>1</v>
      </c>
      <c r="H44" s="144">
        <v>1</v>
      </c>
      <c r="I44" s="135">
        <v>3.25</v>
      </c>
      <c r="J44" s="135">
        <v>0.25</v>
      </c>
      <c r="K44" s="135">
        <v>1</v>
      </c>
      <c r="L44" s="135">
        <v>1</v>
      </c>
      <c r="M44" s="12">
        <v>1</v>
      </c>
      <c r="N44" s="135">
        <v>0.25</v>
      </c>
      <c r="O44" s="135"/>
      <c r="P44" s="135">
        <v>1</v>
      </c>
      <c r="Q44" s="135"/>
      <c r="R44" s="135">
        <v>1</v>
      </c>
      <c r="S44" s="135"/>
      <c r="T44" s="135">
        <v>1</v>
      </c>
      <c r="U44" s="135"/>
      <c r="V44" s="162">
        <v>1</v>
      </c>
      <c r="W44" s="162">
        <v>1</v>
      </c>
      <c r="X44" s="162">
        <v>1</v>
      </c>
      <c r="Y44" s="162">
        <f t="shared" si="2"/>
        <v>1</v>
      </c>
      <c r="Z44" s="162">
        <f t="shared" si="1"/>
        <v>1</v>
      </c>
      <c r="AA44" s="258"/>
    </row>
    <row r="45" spans="2:27" ht="63.75" customHeight="1" thickBot="1" x14ac:dyDescent="0.25">
      <c r="B45" s="549"/>
      <c r="C45" s="543"/>
      <c r="D45" s="498"/>
      <c r="E45" s="144" t="s">
        <v>1061</v>
      </c>
      <c r="F45" s="144" t="s">
        <v>1062</v>
      </c>
      <c r="G45" s="144">
        <v>0</v>
      </c>
      <c r="H45" s="144">
        <v>4</v>
      </c>
      <c r="I45" s="135">
        <v>4</v>
      </c>
      <c r="J45" s="135">
        <v>1</v>
      </c>
      <c r="K45" s="135">
        <v>1</v>
      </c>
      <c r="L45" s="135">
        <v>1</v>
      </c>
      <c r="M45" s="12">
        <v>1</v>
      </c>
      <c r="N45" s="135">
        <v>1</v>
      </c>
      <c r="O45" s="135"/>
      <c r="P45" s="135">
        <v>0.6</v>
      </c>
      <c r="Q45" s="135"/>
      <c r="R45" s="135">
        <v>1</v>
      </c>
      <c r="S45" s="135"/>
      <c r="T45" s="135">
        <v>1</v>
      </c>
      <c r="U45" s="135">
        <v>0.5</v>
      </c>
      <c r="V45" s="162">
        <v>1</v>
      </c>
      <c r="W45" s="162">
        <v>0.6</v>
      </c>
      <c r="X45" s="162">
        <v>1</v>
      </c>
      <c r="Y45" s="162">
        <f t="shared" si="2"/>
        <v>1</v>
      </c>
      <c r="Z45" s="162">
        <f t="shared" si="1"/>
        <v>0.9</v>
      </c>
      <c r="AA45" s="138"/>
    </row>
    <row r="46" spans="2:27" ht="63.75" customHeight="1" thickBot="1" x14ac:dyDescent="0.25">
      <c r="B46" s="549"/>
      <c r="C46" s="543"/>
      <c r="D46" s="498"/>
      <c r="E46" s="144" t="s">
        <v>1063</v>
      </c>
      <c r="F46" s="144" t="s">
        <v>1064</v>
      </c>
      <c r="G46" s="144">
        <v>1</v>
      </c>
      <c r="H46" s="144">
        <v>1</v>
      </c>
      <c r="I46" s="18">
        <v>3</v>
      </c>
      <c r="J46" s="21">
        <v>1</v>
      </c>
      <c r="K46" s="21">
        <v>1</v>
      </c>
      <c r="L46" s="21">
        <v>1</v>
      </c>
      <c r="M46" s="12">
        <v>1</v>
      </c>
      <c r="N46" s="21">
        <v>1</v>
      </c>
      <c r="O46" s="21"/>
      <c r="P46" s="135">
        <v>1</v>
      </c>
      <c r="Q46" s="135"/>
      <c r="R46" s="135">
        <v>1</v>
      </c>
      <c r="S46" s="135"/>
      <c r="T46" s="135">
        <v>1</v>
      </c>
      <c r="U46" s="135"/>
      <c r="V46" s="162">
        <v>1</v>
      </c>
      <c r="W46" s="162">
        <v>1</v>
      </c>
      <c r="X46" s="162">
        <v>1</v>
      </c>
      <c r="Y46" s="162">
        <f t="shared" si="2"/>
        <v>1</v>
      </c>
      <c r="Z46" s="162">
        <f t="shared" si="1"/>
        <v>1</v>
      </c>
      <c r="AA46" s="258"/>
    </row>
    <row r="47" spans="2:27" ht="63.75" customHeight="1" thickBot="1" x14ac:dyDescent="0.25">
      <c r="B47" s="549"/>
      <c r="C47" s="543"/>
      <c r="D47" s="498"/>
      <c r="E47" s="144" t="s">
        <v>1065</v>
      </c>
      <c r="F47" s="144" t="s">
        <v>1066</v>
      </c>
      <c r="G47" s="144">
        <v>1</v>
      </c>
      <c r="H47" s="144">
        <v>1</v>
      </c>
      <c r="I47" s="18">
        <v>3</v>
      </c>
      <c r="J47" s="21">
        <v>1</v>
      </c>
      <c r="K47" s="21">
        <v>1</v>
      </c>
      <c r="L47" s="21">
        <v>1</v>
      </c>
      <c r="M47" s="12">
        <v>1</v>
      </c>
      <c r="N47" s="21">
        <v>1</v>
      </c>
      <c r="O47" s="21"/>
      <c r="P47" s="135">
        <v>1</v>
      </c>
      <c r="Q47" s="135"/>
      <c r="R47" s="135">
        <v>1</v>
      </c>
      <c r="S47" s="135"/>
      <c r="T47" s="135">
        <v>1</v>
      </c>
      <c r="U47" s="135"/>
      <c r="V47" s="162">
        <v>1</v>
      </c>
      <c r="W47" s="162">
        <v>1</v>
      </c>
      <c r="X47" s="162">
        <v>1</v>
      </c>
      <c r="Y47" s="162">
        <f t="shared" si="2"/>
        <v>1</v>
      </c>
      <c r="Z47" s="162">
        <f t="shared" si="1"/>
        <v>1</v>
      </c>
      <c r="AA47" s="258"/>
    </row>
    <row r="48" spans="2:27" ht="63.75" customHeight="1" thickBot="1" x14ac:dyDescent="0.25">
      <c r="B48" s="549"/>
      <c r="C48" s="543"/>
      <c r="D48" s="498"/>
      <c r="E48" s="144" t="s">
        <v>1067</v>
      </c>
      <c r="F48" s="144" t="s">
        <v>1064</v>
      </c>
      <c r="G48" s="144">
        <v>1</v>
      </c>
      <c r="H48" s="144">
        <v>1</v>
      </c>
      <c r="I48" s="18">
        <v>3</v>
      </c>
      <c r="J48" s="21">
        <v>1</v>
      </c>
      <c r="K48" s="21">
        <v>1</v>
      </c>
      <c r="L48" s="21">
        <v>1</v>
      </c>
      <c r="M48" s="12">
        <v>1</v>
      </c>
      <c r="N48" s="21">
        <v>1</v>
      </c>
      <c r="O48" s="21"/>
      <c r="P48" s="21">
        <v>1</v>
      </c>
      <c r="Q48" s="21"/>
      <c r="R48" s="21">
        <v>1</v>
      </c>
      <c r="S48" s="21"/>
      <c r="T48" s="21">
        <v>1</v>
      </c>
      <c r="U48" s="21"/>
      <c r="V48" s="162">
        <v>1</v>
      </c>
      <c r="W48" s="162">
        <v>1</v>
      </c>
      <c r="X48" s="162">
        <v>1</v>
      </c>
      <c r="Y48" s="162">
        <f t="shared" si="2"/>
        <v>1</v>
      </c>
      <c r="Z48" s="162">
        <f t="shared" si="1"/>
        <v>1</v>
      </c>
      <c r="AA48" s="258"/>
    </row>
    <row r="49" spans="2:27" ht="75.75" thickBot="1" x14ac:dyDescent="0.25">
      <c r="B49" s="549"/>
      <c r="C49" s="543"/>
      <c r="D49" s="498"/>
      <c r="E49" s="144" t="s">
        <v>1068</v>
      </c>
      <c r="F49" s="144" t="s">
        <v>1069</v>
      </c>
      <c r="G49" s="144">
        <v>12</v>
      </c>
      <c r="H49" s="144">
        <v>16</v>
      </c>
      <c r="I49" s="135">
        <v>4</v>
      </c>
      <c r="J49" s="135">
        <v>1</v>
      </c>
      <c r="K49" s="135">
        <v>1</v>
      </c>
      <c r="L49" s="135">
        <v>1</v>
      </c>
      <c r="M49" s="12">
        <v>1</v>
      </c>
      <c r="N49" s="135">
        <v>1</v>
      </c>
      <c r="O49" s="135"/>
      <c r="P49" s="21">
        <v>1</v>
      </c>
      <c r="Q49" s="21"/>
      <c r="R49" s="21">
        <v>10</v>
      </c>
      <c r="S49" s="21"/>
      <c r="T49" s="21">
        <v>1</v>
      </c>
      <c r="U49" s="21"/>
      <c r="V49" s="162">
        <v>1</v>
      </c>
      <c r="W49" s="162">
        <v>1</v>
      </c>
      <c r="X49" s="162">
        <v>1</v>
      </c>
      <c r="Y49" s="162">
        <f t="shared" si="2"/>
        <v>1</v>
      </c>
      <c r="Z49" s="162">
        <f t="shared" si="1"/>
        <v>1</v>
      </c>
      <c r="AA49" s="138"/>
    </row>
    <row r="50" spans="2:27" ht="75.75" thickBot="1" x14ac:dyDescent="0.25">
      <c r="B50" s="549"/>
      <c r="C50" s="543"/>
      <c r="D50" s="498"/>
      <c r="E50" s="144" t="s">
        <v>1070</v>
      </c>
      <c r="F50" s="144" t="s">
        <v>1071</v>
      </c>
      <c r="G50" s="144">
        <v>48</v>
      </c>
      <c r="H50" s="144">
        <v>56</v>
      </c>
      <c r="I50" s="135">
        <v>32</v>
      </c>
      <c r="J50" s="135">
        <v>8</v>
      </c>
      <c r="K50" s="135">
        <v>8</v>
      </c>
      <c r="L50" s="135">
        <v>8</v>
      </c>
      <c r="M50" s="12">
        <v>8</v>
      </c>
      <c r="N50" s="21">
        <v>8</v>
      </c>
      <c r="O50" s="21"/>
      <c r="P50" s="21">
        <v>8</v>
      </c>
      <c r="Q50" s="21"/>
      <c r="R50" s="21">
        <v>8</v>
      </c>
      <c r="S50" s="21"/>
      <c r="T50" s="21">
        <v>8</v>
      </c>
      <c r="U50" s="21"/>
      <c r="V50" s="162">
        <v>1</v>
      </c>
      <c r="W50" s="162">
        <v>1</v>
      </c>
      <c r="X50" s="162">
        <v>1</v>
      </c>
      <c r="Y50" s="162">
        <f t="shared" si="2"/>
        <v>1</v>
      </c>
      <c r="Z50" s="162">
        <f t="shared" si="1"/>
        <v>1</v>
      </c>
      <c r="AA50" s="138"/>
    </row>
    <row r="51" spans="2:27" ht="63.75" customHeight="1" thickBot="1" x14ac:dyDescent="0.25">
      <c r="B51" s="549"/>
      <c r="C51" s="543"/>
      <c r="D51" s="498"/>
      <c r="E51" s="144" t="s">
        <v>1072</v>
      </c>
      <c r="F51" s="144" t="s">
        <v>1073</v>
      </c>
      <c r="G51" s="144">
        <v>8</v>
      </c>
      <c r="H51" s="144">
        <v>16</v>
      </c>
      <c r="I51" s="135">
        <v>8</v>
      </c>
      <c r="J51" s="135">
        <v>2</v>
      </c>
      <c r="K51" s="135">
        <v>2</v>
      </c>
      <c r="L51" s="135">
        <v>2</v>
      </c>
      <c r="M51" s="12">
        <v>2</v>
      </c>
      <c r="N51" s="21">
        <v>5</v>
      </c>
      <c r="O51" s="21">
        <v>10</v>
      </c>
      <c r="P51" s="21">
        <v>2</v>
      </c>
      <c r="Q51" s="21"/>
      <c r="R51" s="21">
        <v>2</v>
      </c>
      <c r="S51" s="21"/>
      <c r="T51" s="21">
        <v>2</v>
      </c>
      <c r="U51" s="21"/>
      <c r="V51" s="162">
        <v>1</v>
      </c>
      <c r="W51" s="162">
        <v>1</v>
      </c>
      <c r="X51" s="162">
        <v>1</v>
      </c>
      <c r="Y51" s="162">
        <f t="shared" si="2"/>
        <v>1</v>
      </c>
      <c r="Z51" s="162">
        <f t="shared" si="1"/>
        <v>1</v>
      </c>
      <c r="AA51" s="138"/>
    </row>
    <row r="52" spans="2:27" ht="94.5" customHeight="1" thickBot="1" x14ac:dyDescent="0.25">
      <c r="B52" s="549"/>
      <c r="C52" s="543"/>
      <c r="D52" s="498"/>
      <c r="E52" s="144" t="s">
        <v>1074</v>
      </c>
      <c r="F52" s="144" t="s">
        <v>1075</v>
      </c>
      <c r="G52" s="144">
        <v>0</v>
      </c>
      <c r="H52" s="144">
        <v>1</v>
      </c>
      <c r="I52" s="135">
        <v>3.25</v>
      </c>
      <c r="J52" s="135">
        <v>0.25</v>
      </c>
      <c r="K52" s="135">
        <v>1</v>
      </c>
      <c r="L52" s="135">
        <v>1</v>
      </c>
      <c r="M52" s="12">
        <v>1</v>
      </c>
      <c r="N52" s="135">
        <v>0.25</v>
      </c>
      <c r="O52" s="135"/>
      <c r="P52" s="174">
        <v>0.7</v>
      </c>
      <c r="Q52" s="174"/>
      <c r="R52" s="174">
        <v>1</v>
      </c>
      <c r="S52" s="174"/>
      <c r="T52" s="174">
        <v>1</v>
      </c>
      <c r="U52" s="174">
        <v>0.5</v>
      </c>
      <c r="V52" s="162">
        <v>1</v>
      </c>
      <c r="W52" s="162">
        <v>0.7</v>
      </c>
      <c r="X52" s="162">
        <v>1</v>
      </c>
      <c r="Y52" s="162">
        <f t="shared" si="2"/>
        <v>1</v>
      </c>
      <c r="Z52" s="162">
        <f t="shared" si="1"/>
        <v>0.9076923076923078</v>
      </c>
      <c r="AA52" s="138"/>
    </row>
    <row r="53" spans="2:27" ht="63.75" customHeight="1" thickBot="1" x14ac:dyDescent="0.25">
      <c r="B53" s="549"/>
      <c r="C53" s="543"/>
      <c r="D53" s="498"/>
      <c r="E53" s="144" t="s">
        <v>1076</v>
      </c>
      <c r="F53" s="144" t="s">
        <v>1077</v>
      </c>
      <c r="G53" s="144">
        <v>8</v>
      </c>
      <c r="H53" s="144">
        <v>24</v>
      </c>
      <c r="I53" s="135">
        <v>16</v>
      </c>
      <c r="J53" s="135">
        <v>0</v>
      </c>
      <c r="K53" s="135">
        <v>4</v>
      </c>
      <c r="L53" s="135">
        <v>4</v>
      </c>
      <c r="M53" s="12">
        <v>6</v>
      </c>
      <c r="N53" s="21">
        <v>2</v>
      </c>
      <c r="O53" s="21"/>
      <c r="P53" s="21">
        <v>4</v>
      </c>
      <c r="Q53" s="21"/>
      <c r="R53" s="21">
        <v>4</v>
      </c>
      <c r="S53" s="21"/>
      <c r="T53" s="21">
        <v>5</v>
      </c>
      <c r="U53" s="21">
        <v>3</v>
      </c>
      <c r="V53" s="162" t="s">
        <v>177</v>
      </c>
      <c r="W53" s="162">
        <v>1</v>
      </c>
      <c r="X53" s="162">
        <v>1</v>
      </c>
      <c r="Y53" s="162">
        <f t="shared" si="2"/>
        <v>0.83333333333333337</v>
      </c>
      <c r="Z53" s="162">
        <f t="shared" si="1"/>
        <v>0.9375</v>
      </c>
      <c r="AA53" s="138"/>
    </row>
    <row r="54" spans="2:27" ht="90.75" thickBot="1" x14ac:dyDescent="0.25">
      <c r="B54" s="549"/>
      <c r="C54" s="543"/>
      <c r="D54" s="498"/>
      <c r="E54" s="144" t="s">
        <v>1078</v>
      </c>
      <c r="F54" s="144" t="s">
        <v>1079</v>
      </c>
      <c r="G54" s="144">
        <v>0</v>
      </c>
      <c r="H54" s="144">
        <v>1</v>
      </c>
      <c r="I54" s="135">
        <v>1</v>
      </c>
      <c r="J54" s="135">
        <v>0</v>
      </c>
      <c r="K54" s="135">
        <v>0</v>
      </c>
      <c r="L54" s="135">
        <v>0</v>
      </c>
      <c r="M54" s="12">
        <v>1</v>
      </c>
      <c r="N54" s="135">
        <v>0</v>
      </c>
      <c r="O54" s="135"/>
      <c r="P54" s="21">
        <v>0</v>
      </c>
      <c r="Q54" s="21"/>
      <c r="R54" s="21">
        <v>0</v>
      </c>
      <c r="S54" s="21"/>
      <c r="T54" s="21">
        <v>0</v>
      </c>
      <c r="U54" s="21"/>
      <c r="V54" s="162" t="s">
        <v>177</v>
      </c>
      <c r="W54" s="162" t="s">
        <v>177</v>
      </c>
      <c r="X54" s="162" t="s">
        <v>177</v>
      </c>
      <c r="Y54" s="162">
        <f t="shared" si="2"/>
        <v>0</v>
      </c>
      <c r="Z54" s="162">
        <f t="shared" si="1"/>
        <v>0</v>
      </c>
      <c r="AA54" s="138"/>
    </row>
    <row r="55" spans="2:27" ht="63.75" customHeight="1" thickBot="1" x14ac:dyDescent="0.25">
      <c r="B55" s="549"/>
      <c r="C55" s="544"/>
      <c r="D55" s="499"/>
      <c r="E55" s="144" t="s">
        <v>1080</v>
      </c>
      <c r="F55" s="144" t="s">
        <v>1081</v>
      </c>
      <c r="G55" s="144">
        <v>0</v>
      </c>
      <c r="H55" s="144">
        <v>1</v>
      </c>
      <c r="I55" s="135">
        <v>3.25</v>
      </c>
      <c r="J55" s="135">
        <v>0.25</v>
      </c>
      <c r="K55" s="21">
        <v>1</v>
      </c>
      <c r="L55" s="21">
        <v>1</v>
      </c>
      <c r="M55" s="12">
        <v>1</v>
      </c>
      <c r="N55" s="135">
        <v>0.25</v>
      </c>
      <c r="O55" s="135"/>
      <c r="P55" s="21">
        <v>1</v>
      </c>
      <c r="Q55" s="21"/>
      <c r="R55" s="21">
        <v>1</v>
      </c>
      <c r="S55" s="21"/>
      <c r="T55" s="21">
        <v>1</v>
      </c>
      <c r="U55" s="21"/>
      <c r="V55" s="162">
        <v>1</v>
      </c>
      <c r="W55" s="162">
        <v>1</v>
      </c>
      <c r="X55" s="162">
        <v>1</v>
      </c>
      <c r="Y55" s="162">
        <f t="shared" si="2"/>
        <v>1</v>
      </c>
      <c r="Z55" s="162">
        <f t="shared" si="1"/>
        <v>1</v>
      </c>
      <c r="AA55" s="138"/>
    </row>
    <row r="56" spans="2:27" ht="63.75" customHeight="1" thickBot="1" x14ac:dyDescent="0.25">
      <c r="B56" s="549"/>
      <c r="C56" s="542" t="s">
        <v>168</v>
      </c>
      <c r="D56" s="500" t="s">
        <v>1082</v>
      </c>
      <c r="E56" s="144" t="s">
        <v>1083</v>
      </c>
      <c r="F56" s="144" t="s">
        <v>1084</v>
      </c>
      <c r="G56" s="144">
        <v>1</v>
      </c>
      <c r="H56" s="144">
        <v>1</v>
      </c>
      <c r="I56" s="135">
        <v>3.25</v>
      </c>
      <c r="J56" s="135">
        <v>0.25</v>
      </c>
      <c r="K56" s="21">
        <v>1</v>
      </c>
      <c r="L56" s="21">
        <v>1</v>
      </c>
      <c r="M56" s="12">
        <v>1</v>
      </c>
      <c r="N56" s="135">
        <v>0.25</v>
      </c>
      <c r="O56" s="135"/>
      <c r="P56" s="174">
        <v>0.7</v>
      </c>
      <c r="Q56" s="174"/>
      <c r="R56" s="174">
        <v>1</v>
      </c>
      <c r="S56" s="174"/>
      <c r="T56" s="174">
        <v>1</v>
      </c>
      <c r="U56" s="174">
        <v>0.5</v>
      </c>
      <c r="V56" s="162">
        <v>1</v>
      </c>
      <c r="W56" s="162">
        <v>0.7</v>
      </c>
      <c r="X56" s="162">
        <v>1</v>
      </c>
      <c r="Y56" s="162">
        <f t="shared" ref="Y56:Y99" si="3">IF(M56=0,"-",IF((T56/M56)&lt;=1,(T56/M56),1))</f>
        <v>1</v>
      </c>
      <c r="Z56" s="162">
        <f t="shared" si="1"/>
        <v>0.9076923076923078</v>
      </c>
      <c r="AA56" s="258"/>
    </row>
    <row r="57" spans="2:27" ht="75.75" thickBot="1" x14ac:dyDescent="0.25">
      <c r="B57" s="549"/>
      <c r="C57" s="543"/>
      <c r="D57" s="498"/>
      <c r="E57" s="144" t="s">
        <v>1085</v>
      </c>
      <c r="F57" s="144" t="s">
        <v>1086</v>
      </c>
      <c r="G57" s="144">
        <v>0</v>
      </c>
      <c r="H57" s="144">
        <v>1</v>
      </c>
      <c r="I57" s="135">
        <v>3.25</v>
      </c>
      <c r="J57" s="135">
        <v>0.25</v>
      </c>
      <c r="K57" s="21">
        <v>1</v>
      </c>
      <c r="L57" s="21">
        <v>1</v>
      </c>
      <c r="M57" s="12">
        <v>1</v>
      </c>
      <c r="N57" s="135">
        <v>0.25</v>
      </c>
      <c r="O57" s="135"/>
      <c r="P57" s="174">
        <v>0.8</v>
      </c>
      <c r="Q57" s="174"/>
      <c r="R57" s="174">
        <v>1</v>
      </c>
      <c r="S57" s="174"/>
      <c r="T57" s="174">
        <v>1</v>
      </c>
      <c r="U57" s="174"/>
      <c r="V57" s="162">
        <v>1</v>
      </c>
      <c r="W57" s="162">
        <v>0.8</v>
      </c>
      <c r="X57" s="162">
        <v>1</v>
      </c>
      <c r="Y57" s="162">
        <f t="shared" si="3"/>
        <v>1</v>
      </c>
      <c r="Z57" s="162">
        <f t="shared" si="1"/>
        <v>0.93846153846153846</v>
      </c>
      <c r="AA57" s="138"/>
    </row>
    <row r="58" spans="2:27" ht="63.75" customHeight="1" thickBot="1" x14ac:dyDescent="0.25">
      <c r="B58" s="549"/>
      <c r="C58" s="543"/>
      <c r="D58" s="498"/>
      <c r="E58" s="144" t="s">
        <v>1087</v>
      </c>
      <c r="F58" s="144" t="s">
        <v>1084</v>
      </c>
      <c r="G58" s="144">
        <v>1</v>
      </c>
      <c r="H58" s="144">
        <v>1</v>
      </c>
      <c r="I58" s="135">
        <v>3.25</v>
      </c>
      <c r="J58" s="135">
        <v>0.25</v>
      </c>
      <c r="K58" s="21">
        <v>1</v>
      </c>
      <c r="L58" s="21">
        <v>1</v>
      </c>
      <c r="M58" s="12">
        <v>1</v>
      </c>
      <c r="N58" s="135">
        <v>0.25</v>
      </c>
      <c r="O58" s="135"/>
      <c r="P58" s="174">
        <v>0.8</v>
      </c>
      <c r="Q58" s="174"/>
      <c r="R58" s="174">
        <v>1</v>
      </c>
      <c r="S58" s="174"/>
      <c r="T58" s="174">
        <v>1</v>
      </c>
      <c r="U58" s="174"/>
      <c r="V58" s="162">
        <v>1</v>
      </c>
      <c r="W58" s="162">
        <v>0.8</v>
      </c>
      <c r="X58" s="162">
        <v>1</v>
      </c>
      <c r="Y58" s="162">
        <f t="shared" si="3"/>
        <v>1</v>
      </c>
      <c r="Z58" s="162">
        <f t="shared" si="1"/>
        <v>0.93846153846153846</v>
      </c>
      <c r="AA58" s="258"/>
    </row>
    <row r="59" spans="2:27" ht="105.75" thickBot="1" x14ac:dyDescent="0.25">
      <c r="B59" s="549"/>
      <c r="C59" s="543"/>
      <c r="D59" s="498"/>
      <c r="E59" s="144" t="s">
        <v>1088</v>
      </c>
      <c r="F59" s="144" t="s">
        <v>1089</v>
      </c>
      <c r="G59" s="144">
        <v>1</v>
      </c>
      <c r="H59" s="144">
        <v>1</v>
      </c>
      <c r="I59" s="135">
        <v>3.25</v>
      </c>
      <c r="J59" s="135">
        <v>0.25</v>
      </c>
      <c r="K59" s="21">
        <v>1</v>
      </c>
      <c r="L59" s="21">
        <v>1</v>
      </c>
      <c r="M59" s="12">
        <v>1</v>
      </c>
      <c r="N59" s="135">
        <v>0.25</v>
      </c>
      <c r="O59" s="135"/>
      <c r="P59" s="174">
        <v>0.5</v>
      </c>
      <c r="Q59" s="174"/>
      <c r="R59" s="174">
        <v>1</v>
      </c>
      <c r="S59" s="174"/>
      <c r="T59" s="174">
        <v>1</v>
      </c>
      <c r="U59" s="174">
        <v>0.5</v>
      </c>
      <c r="V59" s="162">
        <v>1</v>
      </c>
      <c r="W59" s="162">
        <v>0.5</v>
      </c>
      <c r="X59" s="162">
        <v>1</v>
      </c>
      <c r="Y59" s="162">
        <f t="shared" si="3"/>
        <v>1</v>
      </c>
      <c r="Z59" s="162">
        <f t="shared" si="1"/>
        <v>0.84615384615384615</v>
      </c>
      <c r="AA59" s="258"/>
    </row>
    <row r="60" spans="2:27" ht="75.75" thickBot="1" x14ac:dyDescent="0.25">
      <c r="B60" s="549"/>
      <c r="C60" s="543"/>
      <c r="D60" s="498"/>
      <c r="E60" s="144" t="s">
        <v>1090</v>
      </c>
      <c r="F60" s="144" t="s">
        <v>1091</v>
      </c>
      <c r="G60" s="144">
        <v>0</v>
      </c>
      <c r="H60" s="144">
        <v>24</v>
      </c>
      <c r="I60" s="135">
        <v>24</v>
      </c>
      <c r="J60" s="135">
        <v>0</v>
      </c>
      <c r="K60" s="135">
        <v>8</v>
      </c>
      <c r="L60" s="135">
        <v>10</v>
      </c>
      <c r="M60" s="12">
        <v>4</v>
      </c>
      <c r="N60" s="21">
        <v>2</v>
      </c>
      <c r="O60" s="21"/>
      <c r="P60" s="21">
        <v>8</v>
      </c>
      <c r="Q60" s="21"/>
      <c r="R60" s="21">
        <v>10</v>
      </c>
      <c r="S60" s="21"/>
      <c r="T60" s="21">
        <v>5</v>
      </c>
      <c r="U60" s="21"/>
      <c r="V60" s="162" t="s">
        <v>177</v>
      </c>
      <c r="W60" s="162">
        <v>1</v>
      </c>
      <c r="X60" s="162">
        <v>1</v>
      </c>
      <c r="Y60" s="162">
        <f t="shared" si="3"/>
        <v>1</v>
      </c>
      <c r="Z60" s="162">
        <f t="shared" ref="Z60:Z111" si="4">IF(((N60+P60+R60+T60)/(I60))&lt;=1,((N60+P60+R60+T60)/(I60)),1)</f>
        <v>1</v>
      </c>
      <c r="AA60" s="138"/>
    </row>
    <row r="61" spans="2:27" ht="63.75" customHeight="1" thickBot="1" x14ac:dyDescent="0.25">
      <c r="B61" s="549"/>
      <c r="C61" s="543"/>
      <c r="D61" s="498"/>
      <c r="E61" s="144" t="s">
        <v>1092</v>
      </c>
      <c r="F61" s="144" t="s">
        <v>1093</v>
      </c>
      <c r="G61" s="144">
        <v>1</v>
      </c>
      <c r="H61" s="144">
        <v>1</v>
      </c>
      <c r="I61" s="135">
        <v>3.25</v>
      </c>
      <c r="J61" s="135">
        <v>0.25</v>
      </c>
      <c r="K61" s="21">
        <v>1</v>
      </c>
      <c r="L61" s="21">
        <v>1</v>
      </c>
      <c r="M61" s="12">
        <v>1</v>
      </c>
      <c r="N61" s="135">
        <v>0.25</v>
      </c>
      <c r="O61" s="135"/>
      <c r="P61" s="174">
        <v>0.5</v>
      </c>
      <c r="Q61" s="174"/>
      <c r="R61" s="174">
        <v>1</v>
      </c>
      <c r="S61" s="174"/>
      <c r="T61" s="174">
        <v>1</v>
      </c>
      <c r="U61" s="174">
        <v>0.5</v>
      </c>
      <c r="V61" s="162">
        <v>1</v>
      </c>
      <c r="W61" s="162">
        <v>0.5</v>
      </c>
      <c r="X61" s="162">
        <v>1</v>
      </c>
      <c r="Y61" s="162">
        <f t="shared" si="3"/>
        <v>1</v>
      </c>
      <c r="Z61" s="162">
        <f t="shared" si="1"/>
        <v>0.84615384615384615</v>
      </c>
      <c r="AA61" s="258"/>
    </row>
    <row r="62" spans="2:27" ht="112.5" customHeight="1" thickBot="1" x14ac:dyDescent="0.25">
      <c r="B62" s="549"/>
      <c r="C62" s="543"/>
      <c r="D62" s="498"/>
      <c r="E62" s="144" t="s">
        <v>1094</v>
      </c>
      <c r="F62" s="144" t="s">
        <v>1086</v>
      </c>
      <c r="G62" s="144">
        <v>0</v>
      </c>
      <c r="H62" s="144">
        <v>1</v>
      </c>
      <c r="I62" s="135">
        <v>3.25</v>
      </c>
      <c r="J62" s="135">
        <v>0.25</v>
      </c>
      <c r="K62" s="21">
        <v>1</v>
      </c>
      <c r="L62" s="21">
        <v>1</v>
      </c>
      <c r="M62" s="12">
        <v>1</v>
      </c>
      <c r="N62" s="135">
        <v>0.25</v>
      </c>
      <c r="O62" s="135"/>
      <c r="P62" s="174">
        <v>0.5</v>
      </c>
      <c r="Q62" s="174"/>
      <c r="R62" s="174">
        <v>1</v>
      </c>
      <c r="S62" s="174"/>
      <c r="T62" s="174">
        <v>1</v>
      </c>
      <c r="U62" s="174"/>
      <c r="V62" s="162">
        <v>1</v>
      </c>
      <c r="W62" s="162">
        <v>0.5</v>
      </c>
      <c r="X62" s="162">
        <v>1</v>
      </c>
      <c r="Y62" s="162">
        <f t="shared" si="3"/>
        <v>1</v>
      </c>
      <c r="Z62" s="162">
        <f t="shared" si="1"/>
        <v>0.84615384615384615</v>
      </c>
      <c r="AA62" s="138"/>
    </row>
    <row r="63" spans="2:27" ht="63.75" customHeight="1" thickBot="1" x14ac:dyDescent="0.25">
      <c r="B63" s="549"/>
      <c r="C63" s="543"/>
      <c r="D63" s="498"/>
      <c r="E63" s="144" t="s">
        <v>1095</v>
      </c>
      <c r="F63" s="144" t="s">
        <v>1096</v>
      </c>
      <c r="G63" s="144">
        <v>0</v>
      </c>
      <c r="H63" s="144">
        <v>4</v>
      </c>
      <c r="I63" s="135">
        <v>4</v>
      </c>
      <c r="J63" s="135">
        <v>1</v>
      </c>
      <c r="K63" s="135">
        <v>1</v>
      </c>
      <c r="L63" s="135">
        <v>1</v>
      </c>
      <c r="M63" s="12">
        <v>1</v>
      </c>
      <c r="N63" s="135">
        <v>2</v>
      </c>
      <c r="O63" s="135"/>
      <c r="P63" s="21">
        <v>1</v>
      </c>
      <c r="Q63" s="21"/>
      <c r="R63" s="21">
        <v>1</v>
      </c>
      <c r="S63" s="21">
        <v>2</v>
      </c>
      <c r="T63" s="21">
        <v>1</v>
      </c>
      <c r="U63" s="21"/>
      <c r="V63" s="162">
        <v>1</v>
      </c>
      <c r="W63" s="162">
        <v>1</v>
      </c>
      <c r="X63" s="162">
        <v>1</v>
      </c>
      <c r="Y63" s="162">
        <f t="shared" si="3"/>
        <v>1</v>
      </c>
      <c r="Z63" s="162">
        <f t="shared" si="4"/>
        <v>1</v>
      </c>
      <c r="AA63" s="138"/>
    </row>
    <row r="64" spans="2:27" ht="63.75" customHeight="1" thickBot="1" x14ac:dyDescent="0.25">
      <c r="B64" s="549"/>
      <c r="C64" s="543"/>
      <c r="D64" s="498"/>
      <c r="E64" s="144" t="s">
        <v>1097</v>
      </c>
      <c r="F64" s="144" t="s">
        <v>1098</v>
      </c>
      <c r="G64" s="144">
        <v>0</v>
      </c>
      <c r="H64" s="144">
        <v>8</v>
      </c>
      <c r="I64" s="135">
        <v>8</v>
      </c>
      <c r="J64" s="135">
        <v>2</v>
      </c>
      <c r="K64" s="135">
        <v>2</v>
      </c>
      <c r="L64" s="135">
        <v>2</v>
      </c>
      <c r="M64" s="12">
        <v>2</v>
      </c>
      <c r="N64" s="135">
        <v>2</v>
      </c>
      <c r="O64" s="135"/>
      <c r="P64" s="21">
        <v>1</v>
      </c>
      <c r="Q64" s="21"/>
      <c r="R64" s="21">
        <v>2</v>
      </c>
      <c r="S64" s="21"/>
      <c r="T64" s="21">
        <v>2</v>
      </c>
      <c r="U64" s="21">
        <v>1</v>
      </c>
      <c r="V64" s="162">
        <v>1</v>
      </c>
      <c r="W64" s="162">
        <v>0.5</v>
      </c>
      <c r="X64" s="162">
        <v>1</v>
      </c>
      <c r="Y64" s="162">
        <f t="shared" si="3"/>
        <v>1</v>
      </c>
      <c r="Z64" s="162">
        <f t="shared" si="4"/>
        <v>0.875</v>
      </c>
      <c r="AA64" s="138"/>
    </row>
    <row r="65" spans="2:26" ht="63.75" customHeight="1" thickBot="1" x14ac:dyDescent="0.25">
      <c r="B65" s="549"/>
      <c r="C65" s="543"/>
      <c r="D65" s="498"/>
      <c r="E65" s="144" t="s">
        <v>1099</v>
      </c>
      <c r="F65" s="144" t="s">
        <v>1091</v>
      </c>
      <c r="G65" s="144">
        <v>0</v>
      </c>
      <c r="H65" s="144">
        <v>72</v>
      </c>
      <c r="I65" s="135">
        <v>4</v>
      </c>
      <c r="J65" s="21">
        <v>1</v>
      </c>
      <c r="K65" s="21">
        <v>18</v>
      </c>
      <c r="L65" s="21">
        <v>18</v>
      </c>
      <c r="M65" s="12">
        <v>18</v>
      </c>
      <c r="N65" s="135">
        <v>1</v>
      </c>
      <c r="O65" s="135"/>
      <c r="P65" s="21">
        <v>18</v>
      </c>
      <c r="Q65" s="21"/>
      <c r="R65" s="21">
        <v>18</v>
      </c>
      <c r="S65" s="21"/>
      <c r="T65" s="21">
        <v>18</v>
      </c>
      <c r="U65" s="21">
        <v>10</v>
      </c>
      <c r="V65" s="162">
        <v>1</v>
      </c>
      <c r="W65" s="162">
        <v>1</v>
      </c>
      <c r="X65" s="162">
        <v>1</v>
      </c>
      <c r="Y65" s="162">
        <f t="shared" si="3"/>
        <v>1</v>
      </c>
      <c r="Z65" s="162">
        <f t="shared" si="4"/>
        <v>1</v>
      </c>
    </row>
    <row r="66" spans="2:26" ht="63.75" customHeight="1" thickBot="1" x14ac:dyDescent="0.25">
      <c r="B66" s="549"/>
      <c r="C66" s="543"/>
      <c r="D66" s="498"/>
      <c r="E66" s="144" t="s">
        <v>1100</v>
      </c>
      <c r="F66" s="144" t="s">
        <v>1101</v>
      </c>
      <c r="G66" s="144">
        <v>0</v>
      </c>
      <c r="H66" s="144">
        <v>16</v>
      </c>
      <c r="I66" s="135">
        <v>16</v>
      </c>
      <c r="J66" s="135">
        <v>4</v>
      </c>
      <c r="K66" s="135">
        <v>4</v>
      </c>
      <c r="L66" s="135">
        <v>4</v>
      </c>
      <c r="M66" s="12">
        <v>4</v>
      </c>
      <c r="N66" s="135">
        <v>4</v>
      </c>
      <c r="O66" s="135"/>
      <c r="P66" s="21">
        <v>4</v>
      </c>
      <c r="Q66" s="21"/>
      <c r="R66" s="21">
        <v>4</v>
      </c>
      <c r="S66" s="21"/>
      <c r="T66" s="21">
        <v>2</v>
      </c>
      <c r="U66" s="21">
        <v>1</v>
      </c>
      <c r="V66" s="162">
        <v>1</v>
      </c>
      <c r="W66" s="162">
        <v>1</v>
      </c>
      <c r="X66" s="162">
        <v>1</v>
      </c>
      <c r="Y66" s="162">
        <f t="shared" si="3"/>
        <v>0.5</v>
      </c>
      <c r="Z66" s="162">
        <f t="shared" si="4"/>
        <v>0.875</v>
      </c>
    </row>
    <row r="67" spans="2:26" ht="63.75" customHeight="1" thickBot="1" x14ac:dyDescent="0.25">
      <c r="B67" s="549"/>
      <c r="C67" s="543"/>
      <c r="D67" s="498"/>
      <c r="E67" s="144" t="s">
        <v>1102</v>
      </c>
      <c r="F67" s="144" t="s">
        <v>1103</v>
      </c>
      <c r="G67" s="144">
        <v>0</v>
      </c>
      <c r="H67" s="144">
        <v>1</v>
      </c>
      <c r="I67" s="135">
        <v>3.25</v>
      </c>
      <c r="J67" s="135">
        <v>0.25</v>
      </c>
      <c r="K67" s="21">
        <v>1</v>
      </c>
      <c r="L67" s="21">
        <v>1</v>
      </c>
      <c r="M67" s="12">
        <v>1</v>
      </c>
      <c r="N67" s="135">
        <v>0.25</v>
      </c>
      <c r="O67" s="135"/>
      <c r="P67" s="21">
        <v>1</v>
      </c>
      <c r="Q67" s="21"/>
      <c r="R67" s="21">
        <v>1</v>
      </c>
      <c r="S67" s="21"/>
      <c r="T67" s="21">
        <v>1</v>
      </c>
      <c r="U67" s="21"/>
      <c r="V67" s="162">
        <v>1</v>
      </c>
      <c r="W67" s="162">
        <v>1</v>
      </c>
      <c r="X67" s="162">
        <v>1</v>
      </c>
      <c r="Y67" s="162">
        <f t="shared" si="3"/>
        <v>1</v>
      </c>
      <c r="Z67" s="162">
        <f t="shared" si="4"/>
        <v>1</v>
      </c>
    </row>
    <row r="68" spans="2:26" ht="63.75" customHeight="1" thickBot="1" x14ac:dyDescent="0.25">
      <c r="B68" s="549"/>
      <c r="C68" s="543"/>
      <c r="D68" s="498"/>
      <c r="E68" s="144" t="s">
        <v>1104</v>
      </c>
      <c r="F68" s="144" t="s">
        <v>1091</v>
      </c>
      <c r="G68" s="144">
        <v>0</v>
      </c>
      <c r="H68" s="144">
        <v>84</v>
      </c>
      <c r="I68" s="135">
        <v>96</v>
      </c>
      <c r="J68" s="135">
        <v>24</v>
      </c>
      <c r="K68" s="135">
        <v>24</v>
      </c>
      <c r="L68" s="135">
        <v>44</v>
      </c>
      <c r="M68" s="12">
        <v>30</v>
      </c>
      <c r="N68" s="135">
        <v>10</v>
      </c>
      <c r="O68" s="135"/>
      <c r="P68" s="135">
        <v>24</v>
      </c>
      <c r="Q68" s="135"/>
      <c r="R68" s="135">
        <v>44</v>
      </c>
      <c r="S68" s="135"/>
      <c r="T68" s="135">
        <v>20</v>
      </c>
      <c r="U68" s="135">
        <v>7</v>
      </c>
      <c r="V68" s="162">
        <v>0.41666666666666669</v>
      </c>
      <c r="W68" s="162">
        <v>1</v>
      </c>
      <c r="X68" s="162">
        <v>1</v>
      </c>
      <c r="Y68" s="162">
        <f t="shared" si="3"/>
        <v>0.66666666666666663</v>
      </c>
      <c r="Z68" s="162">
        <f t="shared" si="4"/>
        <v>1</v>
      </c>
    </row>
    <row r="69" spans="2:26" ht="63.75" customHeight="1" thickBot="1" x14ac:dyDescent="0.25">
      <c r="B69" s="549"/>
      <c r="C69" s="543"/>
      <c r="D69" s="498"/>
      <c r="E69" s="144" t="s">
        <v>1105</v>
      </c>
      <c r="F69" s="144" t="s">
        <v>1091</v>
      </c>
      <c r="G69" s="144">
        <v>0</v>
      </c>
      <c r="H69" s="144">
        <v>48</v>
      </c>
      <c r="I69" s="135">
        <v>48</v>
      </c>
      <c r="J69" s="135">
        <v>4</v>
      </c>
      <c r="K69" s="135">
        <v>16</v>
      </c>
      <c r="L69" s="135">
        <v>20</v>
      </c>
      <c r="M69" s="12">
        <v>8</v>
      </c>
      <c r="N69" s="135">
        <v>4</v>
      </c>
      <c r="O69" s="135"/>
      <c r="P69" s="135">
        <v>16</v>
      </c>
      <c r="Q69" s="135"/>
      <c r="R69" s="135">
        <v>20</v>
      </c>
      <c r="S69" s="135"/>
      <c r="T69" s="135">
        <v>8</v>
      </c>
      <c r="U69" s="135">
        <v>5</v>
      </c>
      <c r="V69" s="162">
        <v>1</v>
      </c>
      <c r="W69" s="162">
        <v>1</v>
      </c>
      <c r="X69" s="162">
        <v>1</v>
      </c>
      <c r="Y69" s="162">
        <f t="shared" si="3"/>
        <v>1</v>
      </c>
      <c r="Z69" s="162">
        <f t="shared" si="4"/>
        <v>1</v>
      </c>
    </row>
    <row r="70" spans="2:26" ht="75.75" thickBot="1" x14ac:dyDescent="0.25">
      <c r="B70" s="549"/>
      <c r="C70" s="544"/>
      <c r="D70" s="499"/>
      <c r="E70" s="144" t="s">
        <v>1106</v>
      </c>
      <c r="F70" s="144" t="s">
        <v>389</v>
      </c>
      <c r="G70" s="144">
        <v>0</v>
      </c>
      <c r="H70" s="144">
        <v>1</v>
      </c>
      <c r="I70" s="135">
        <v>3.25</v>
      </c>
      <c r="J70" s="135">
        <v>0.25</v>
      </c>
      <c r="K70" s="135">
        <v>1</v>
      </c>
      <c r="L70" s="135">
        <v>1</v>
      </c>
      <c r="M70" s="12">
        <v>1</v>
      </c>
      <c r="N70" s="135">
        <v>0.25</v>
      </c>
      <c r="O70" s="135"/>
      <c r="P70" s="135">
        <v>0.32</v>
      </c>
      <c r="Q70" s="135"/>
      <c r="R70" s="135">
        <v>1</v>
      </c>
      <c r="S70" s="135"/>
      <c r="T70" s="135">
        <v>1</v>
      </c>
      <c r="U70" s="135"/>
      <c r="V70" s="162">
        <v>1</v>
      </c>
      <c r="W70" s="162">
        <v>0.32</v>
      </c>
      <c r="X70" s="162">
        <v>1</v>
      </c>
      <c r="Y70" s="162">
        <f t="shared" si="3"/>
        <v>1</v>
      </c>
      <c r="Z70" s="162">
        <f t="shared" si="4"/>
        <v>0.79076923076923089</v>
      </c>
    </row>
    <row r="71" spans="2:26" ht="45.75" thickBot="1" x14ac:dyDescent="0.25">
      <c r="B71" s="549"/>
      <c r="C71" s="542" t="s">
        <v>168</v>
      </c>
      <c r="D71" s="500" t="s">
        <v>1107</v>
      </c>
      <c r="E71" s="144" t="s">
        <v>1108</v>
      </c>
      <c r="F71" s="144" t="s">
        <v>1022</v>
      </c>
      <c r="G71" s="144">
        <v>1</v>
      </c>
      <c r="H71" s="144">
        <v>1</v>
      </c>
      <c r="I71" s="135">
        <v>3.25</v>
      </c>
      <c r="J71" s="135">
        <v>0.25</v>
      </c>
      <c r="K71" s="135">
        <v>1</v>
      </c>
      <c r="L71" s="135">
        <v>1</v>
      </c>
      <c r="M71" s="12">
        <v>1</v>
      </c>
      <c r="N71" s="135">
        <v>0.25</v>
      </c>
      <c r="O71" s="135"/>
      <c r="P71" s="135">
        <v>1</v>
      </c>
      <c r="Q71" s="135"/>
      <c r="R71" s="135">
        <v>1</v>
      </c>
      <c r="S71" s="135"/>
      <c r="T71" s="135">
        <v>1</v>
      </c>
      <c r="U71" s="135">
        <v>0.3</v>
      </c>
      <c r="V71" s="162">
        <v>1</v>
      </c>
      <c r="W71" s="162">
        <v>1</v>
      </c>
      <c r="X71" s="162">
        <v>1</v>
      </c>
      <c r="Y71" s="162">
        <f t="shared" si="3"/>
        <v>1</v>
      </c>
      <c r="Z71" s="162">
        <f t="shared" si="4"/>
        <v>1</v>
      </c>
    </row>
    <row r="72" spans="2:26" ht="63.75" customHeight="1" thickBot="1" x14ac:dyDescent="0.25">
      <c r="B72" s="549"/>
      <c r="C72" s="543"/>
      <c r="D72" s="498"/>
      <c r="E72" s="144" t="s">
        <v>1109</v>
      </c>
      <c r="F72" s="144" t="s">
        <v>1110</v>
      </c>
      <c r="G72" s="144">
        <v>0</v>
      </c>
      <c r="H72" s="144">
        <v>1</v>
      </c>
      <c r="I72" s="135">
        <v>3.25</v>
      </c>
      <c r="J72" s="135">
        <v>0.25</v>
      </c>
      <c r="K72" s="135">
        <v>1</v>
      </c>
      <c r="L72" s="135">
        <v>1</v>
      </c>
      <c r="M72" s="12">
        <v>1</v>
      </c>
      <c r="N72" s="135">
        <v>0.25</v>
      </c>
      <c r="O72" s="135"/>
      <c r="P72" s="135">
        <v>1</v>
      </c>
      <c r="Q72" s="135"/>
      <c r="R72" s="135">
        <v>1</v>
      </c>
      <c r="S72" s="135"/>
      <c r="T72" s="135">
        <v>1</v>
      </c>
      <c r="U72" s="135">
        <v>0.3</v>
      </c>
      <c r="V72" s="162">
        <v>1</v>
      </c>
      <c r="W72" s="162">
        <v>1</v>
      </c>
      <c r="X72" s="162">
        <v>1</v>
      </c>
      <c r="Y72" s="162">
        <f t="shared" si="3"/>
        <v>1</v>
      </c>
      <c r="Z72" s="162">
        <f t="shared" si="4"/>
        <v>1</v>
      </c>
    </row>
    <row r="73" spans="2:26" ht="75.75" thickBot="1" x14ac:dyDescent="0.25">
      <c r="B73" s="549"/>
      <c r="C73" s="543"/>
      <c r="D73" s="498"/>
      <c r="E73" s="144" t="s">
        <v>1111</v>
      </c>
      <c r="F73" s="144" t="s">
        <v>1112</v>
      </c>
      <c r="G73" s="144">
        <v>5</v>
      </c>
      <c r="H73" s="144">
        <v>29</v>
      </c>
      <c r="I73" s="135">
        <v>24</v>
      </c>
      <c r="J73" s="135">
        <v>4</v>
      </c>
      <c r="K73" s="135">
        <v>8</v>
      </c>
      <c r="L73" s="135">
        <v>8</v>
      </c>
      <c r="M73" s="12">
        <v>4</v>
      </c>
      <c r="N73" s="135">
        <v>4</v>
      </c>
      <c r="O73" s="135"/>
      <c r="P73" s="135">
        <v>8</v>
      </c>
      <c r="Q73" s="135"/>
      <c r="R73" s="135">
        <v>8</v>
      </c>
      <c r="S73" s="135"/>
      <c r="T73" s="135">
        <v>8</v>
      </c>
      <c r="U73" s="135">
        <v>1</v>
      </c>
      <c r="V73" s="162">
        <v>1</v>
      </c>
      <c r="W73" s="162">
        <v>1</v>
      </c>
      <c r="X73" s="162">
        <v>1</v>
      </c>
      <c r="Y73" s="162">
        <f t="shared" si="3"/>
        <v>1</v>
      </c>
      <c r="Z73" s="162">
        <f t="shared" si="4"/>
        <v>1</v>
      </c>
    </row>
    <row r="74" spans="2:26" ht="45.75" thickBot="1" x14ac:dyDescent="0.25">
      <c r="B74" s="549"/>
      <c r="C74" s="543"/>
      <c r="D74" s="498"/>
      <c r="E74" s="144" t="s">
        <v>1113</v>
      </c>
      <c r="F74" s="144" t="s">
        <v>1114</v>
      </c>
      <c r="G74" s="144">
        <v>7</v>
      </c>
      <c r="H74" s="144">
        <v>11</v>
      </c>
      <c r="I74" s="135">
        <v>4</v>
      </c>
      <c r="J74" s="135">
        <v>1</v>
      </c>
      <c r="K74" s="135">
        <v>1</v>
      </c>
      <c r="L74" s="135">
        <v>1</v>
      </c>
      <c r="M74" s="12">
        <v>1</v>
      </c>
      <c r="N74" s="135">
        <v>1</v>
      </c>
      <c r="O74" s="135"/>
      <c r="P74" s="135">
        <v>1</v>
      </c>
      <c r="Q74" s="135"/>
      <c r="R74" s="135">
        <v>1</v>
      </c>
      <c r="S74" s="135"/>
      <c r="T74" s="135">
        <v>1</v>
      </c>
      <c r="U74" s="135">
        <v>0</v>
      </c>
      <c r="V74" s="162">
        <v>1</v>
      </c>
      <c r="W74" s="162">
        <v>1</v>
      </c>
      <c r="X74" s="162">
        <v>1</v>
      </c>
      <c r="Y74" s="162">
        <f t="shared" si="3"/>
        <v>1</v>
      </c>
      <c r="Z74" s="162">
        <f t="shared" si="4"/>
        <v>1</v>
      </c>
    </row>
    <row r="75" spans="2:26" ht="57" customHeight="1" thickBot="1" x14ac:dyDescent="0.25">
      <c r="B75" s="549"/>
      <c r="C75" s="543"/>
      <c r="D75" s="498"/>
      <c r="E75" s="144" t="s">
        <v>1115</v>
      </c>
      <c r="F75" s="144" t="s">
        <v>1110</v>
      </c>
      <c r="G75" s="144">
        <v>0</v>
      </c>
      <c r="H75" s="144">
        <v>1</v>
      </c>
      <c r="I75" s="135">
        <v>3.25</v>
      </c>
      <c r="J75" s="135">
        <v>0.25</v>
      </c>
      <c r="K75" s="135">
        <v>1</v>
      </c>
      <c r="L75" s="135">
        <v>1</v>
      </c>
      <c r="M75" s="12">
        <v>1</v>
      </c>
      <c r="N75" s="135">
        <v>0.25</v>
      </c>
      <c r="O75" s="135"/>
      <c r="P75" s="135">
        <v>1</v>
      </c>
      <c r="Q75" s="135"/>
      <c r="R75" s="135">
        <v>1</v>
      </c>
      <c r="S75" s="135"/>
      <c r="T75" s="135">
        <v>1</v>
      </c>
      <c r="U75" s="135">
        <v>0.33</v>
      </c>
      <c r="V75" s="162">
        <v>1</v>
      </c>
      <c r="W75" s="162">
        <v>1</v>
      </c>
      <c r="X75" s="162">
        <v>1</v>
      </c>
      <c r="Y75" s="162">
        <f t="shared" si="3"/>
        <v>1</v>
      </c>
      <c r="Z75" s="162">
        <f t="shared" si="4"/>
        <v>1</v>
      </c>
    </row>
    <row r="76" spans="2:26" ht="63.75" customHeight="1" thickBot="1" x14ac:dyDescent="0.25">
      <c r="B76" s="549"/>
      <c r="C76" s="543"/>
      <c r="D76" s="498"/>
      <c r="E76" s="144" t="s">
        <v>1116</v>
      </c>
      <c r="F76" s="144" t="s">
        <v>1117</v>
      </c>
      <c r="G76" s="144">
        <v>0</v>
      </c>
      <c r="H76" s="144">
        <v>1</v>
      </c>
      <c r="I76" s="135">
        <v>3.25</v>
      </c>
      <c r="J76" s="135">
        <v>0.25</v>
      </c>
      <c r="K76" s="135">
        <v>1</v>
      </c>
      <c r="L76" s="135">
        <v>1</v>
      </c>
      <c r="M76" s="12">
        <v>1</v>
      </c>
      <c r="N76" s="135">
        <v>0.25</v>
      </c>
      <c r="O76" s="135"/>
      <c r="P76" s="135">
        <v>1</v>
      </c>
      <c r="Q76" s="135"/>
      <c r="R76" s="135">
        <v>1</v>
      </c>
      <c r="S76" s="135"/>
      <c r="T76" s="135">
        <v>1</v>
      </c>
      <c r="U76" s="135">
        <v>0.25</v>
      </c>
      <c r="V76" s="162">
        <v>1</v>
      </c>
      <c r="W76" s="162">
        <v>1</v>
      </c>
      <c r="X76" s="162">
        <v>1</v>
      </c>
      <c r="Y76" s="162">
        <f t="shared" si="3"/>
        <v>1</v>
      </c>
      <c r="Z76" s="162">
        <f t="shared" si="4"/>
        <v>1</v>
      </c>
    </row>
    <row r="77" spans="2:26" ht="75.75" thickBot="1" x14ac:dyDescent="0.25">
      <c r="B77" s="549"/>
      <c r="C77" s="543"/>
      <c r="D77" s="498"/>
      <c r="E77" s="144" t="s">
        <v>1118</v>
      </c>
      <c r="F77" s="144" t="s">
        <v>1119</v>
      </c>
      <c r="G77" s="144">
        <v>0</v>
      </c>
      <c r="H77" s="144">
        <v>1</v>
      </c>
      <c r="I77" s="135">
        <v>3.25</v>
      </c>
      <c r="J77" s="135">
        <v>0.25</v>
      </c>
      <c r="K77" s="135">
        <v>1</v>
      </c>
      <c r="L77" s="135">
        <v>1</v>
      </c>
      <c r="M77" s="12">
        <v>1</v>
      </c>
      <c r="N77" s="135">
        <v>0.25</v>
      </c>
      <c r="O77" s="135"/>
      <c r="P77" s="135">
        <v>1</v>
      </c>
      <c r="Q77" s="135"/>
      <c r="R77" s="135">
        <v>1</v>
      </c>
      <c r="S77" s="135"/>
      <c r="T77" s="135">
        <v>1</v>
      </c>
      <c r="U77" s="135">
        <v>0.3</v>
      </c>
      <c r="V77" s="162">
        <v>1</v>
      </c>
      <c r="W77" s="162">
        <v>1</v>
      </c>
      <c r="X77" s="162">
        <v>1</v>
      </c>
      <c r="Y77" s="162">
        <f t="shared" si="3"/>
        <v>1</v>
      </c>
      <c r="Z77" s="162">
        <f t="shared" si="4"/>
        <v>1</v>
      </c>
    </row>
    <row r="78" spans="2:26" ht="75.75" thickBot="1" x14ac:dyDescent="0.25">
      <c r="B78" s="549"/>
      <c r="C78" s="543"/>
      <c r="D78" s="498"/>
      <c r="E78" s="144" t="s">
        <v>1120</v>
      </c>
      <c r="F78" s="144" t="s">
        <v>1035</v>
      </c>
      <c r="G78" s="144">
        <v>0</v>
      </c>
      <c r="H78" s="144">
        <v>1</v>
      </c>
      <c r="I78" s="135">
        <v>1</v>
      </c>
      <c r="J78" s="135">
        <v>0.25</v>
      </c>
      <c r="K78" s="135">
        <v>0.25</v>
      </c>
      <c r="L78" s="135">
        <v>0.25</v>
      </c>
      <c r="M78" s="135">
        <v>0.25</v>
      </c>
      <c r="N78" s="135">
        <v>0.25</v>
      </c>
      <c r="O78" s="135"/>
      <c r="P78" s="135">
        <v>0.25</v>
      </c>
      <c r="Q78" s="135"/>
      <c r="R78" s="135">
        <v>0.25</v>
      </c>
      <c r="S78" s="135"/>
      <c r="T78" s="135">
        <v>0.25</v>
      </c>
      <c r="U78" s="135">
        <v>0.12</v>
      </c>
      <c r="V78" s="162">
        <v>1</v>
      </c>
      <c r="W78" s="162">
        <v>1</v>
      </c>
      <c r="X78" s="162">
        <v>1</v>
      </c>
      <c r="Y78" s="162">
        <f t="shared" si="3"/>
        <v>1</v>
      </c>
      <c r="Z78" s="162">
        <f t="shared" si="4"/>
        <v>1</v>
      </c>
    </row>
    <row r="79" spans="2:26" ht="60.75" thickBot="1" x14ac:dyDescent="0.25">
      <c r="B79" s="549"/>
      <c r="C79" s="543"/>
      <c r="D79" s="498"/>
      <c r="E79" s="144" t="s">
        <v>1121</v>
      </c>
      <c r="F79" s="144" t="s">
        <v>1022</v>
      </c>
      <c r="G79" s="144">
        <v>0</v>
      </c>
      <c r="H79" s="144">
        <v>1</v>
      </c>
      <c r="I79" s="135">
        <v>1</v>
      </c>
      <c r="J79" s="135">
        <v>20</v>
      </c>
      <c r="K79" s="135">
        <v>30</v>
      </c>
      <c r="L79" s="135">
        <v>20</v>
      </c>
      <c r="M79" s="12">
        <v>0</v>
      </c>
      <c r="N79" s="135">
        <v>20</v>
      </c>
      <c r="O79" s="135">
        <v>22</v>
      </c>
      <c r="P79" s="135">
        <v>30</v>
      </c>
      <c r="Q79" s="135"/>
      <c r="R79" s="135">
        <v>39</v>
      </c>
      <c r="S79" s="135"/>
      <c r="T79" s="135">
        <v>0</v>
      </c>
      <c r="U79" s="135"/>
      <c r="V79" s="162">
        <v>1</v>
      </c>
      <c r="W79" s="162">
        <v>1</v>
      </c>
      <c r="X79" s="162">
        <v>1</v>
      </c>
      <c r="Y79" s="162" t="str">
        <f t="shared" si="3"/>
        <v>-</v>
      </c>
      <c r="Z79" s="162">
        <f t="shared" si="4"/>
        <v>1</v>
      </c>
    </row>
    <row r="80" spans="2:26" ht="60.75" thickBot="1" x14ac:dyDescent="0.25">
      <c r="B80" s="549"/>
      <c r="C80" s="543"/>
      <c r="D80" s="498"/>
      <c r="E80" s="144" t="s">
        <v>1122</v>
      </c>
      <c r="F80" s="144" t="s">
        <v>1123</v>
      </c>
      <c r="G80" s="144">
        <v>0</v>
      </c>
      <c r="H80" s="144">
        <v>0.05</v>
      </c>
      <c r="I80" s="19">
        <v>0.05</v>
      </c>
      <c r="J80" s="19">
        <v>0</v>
      </c>
      <c r="K80" s="19">
        <v>0.01</v>
      </c>
      <c r="L80" s="19">
        <v>0.02</v>
      </c>
      <c r="M80" s="12">
        <v>0.02</v>
      </c>
      <c r="N80" s="18">
        <v>0</v>
      </c>
      <c r="O80" s="18"/>
      <c r="P80" s="18">
        <v>0.01</v>
      </c>
      <c r="Q80" s="18"/>
      <c r="R80" s="135">
        <v>0.04</v>
      </c>
      <c r="S80" s="135"/>
      <c r="T80" s="135">
        <v>0</v>
      </c>
      <c r="U80" s="135"/>
      <c r="V80" s="162" t="s">
        <v>177</v>
      </c>
      <c r="W80" s="162">
        <v>1</v>
      </c>
      <c r="X80" s="162">
        <v>1</v>
      </c>
      <c r="Y80" s="162">
        <f t="shared" si="3"/>
        <v>0</v>
      </c>
      <c r="Z80" s="162">
        <f t="shared" si="4"/>
        <v>1</v>
      </c>
    </row>
    <row r="81" spans="2:27" ht="75.75" thickBot="1" x14ac:dyDescent="0.25">
      <c r="B81" s="549"/>
      <c r="C81" s="544"/>
      <c r="D81" s="499"/>
      <c r="E81" s="144" t="s">
        <v>1124</v>
      </c>
      <c r="F81" s="144" t="s">
        <v>1125</v>
      </c>
      <c r="G81" s="144">
        <v>0</v>
      </c>
      <c r="H81" s="144">
        <v>100</v>
      </c>
      <c r="I81" s="135">
        <v>100</v>
      </c>
      <c r="J81" s="135">
        <v>20</v>
      </c>
      <c r="K81" s="135">
        <v>30</v>
      </c>
      <c r="L81" s="135">
        <v>30</v>
      </c>
      <c r="M81" s="12">
        <v>20</v>
      </c>
      <c r="N81" s="135">
        <v>20</v>
      </c>
      <c r="O81" s="135"/>
      <c r="P81" s="135">
        <v>30</v>
      </c>
      <c r="Q81" s="135"/>
      <c r="R81" s="135">
        <v>30</v>
      </c>
      <c r="S81" s="135"/>
      <c r="T81" s="135">
        <v>20</v>
      </c>
      <c r="U81" s="135">
        <v>10</v>
      </c>
      <c r="V81" s="162">
        <v>1</v>
      </c>
      <c r="W81" s="162">
        <v>1</v>
      </c>
      <c r="X81" s="162">
        <v>1</v>
      </c>
      <c r="Y81" s="162">
        <f t="shared" si="3"/>
        <v>1</v>
      </c>
      <c r="Z81" s="162">
        <f t="shared" si="4"/>
        <v>1</v>
      </c>
      <c r="AA81" s="138"/>
    </row>
    <row r="82" spans="2:27" ht="63.75" customHeight="1" thickBot="1" x14ac:dyDescent="0.25">
      <c r="B82" s="549"/>
      <c r="C82" s="542" t="s">
        <v>168</v>
      </c>
      <c r="D82" s="500" t="s">
        <v>1126</v>
      </c>
      <c r="E82" s="144" t="s">
        <v>1127</v>
      </c>
      <c r="F82" s="144" t="s">
        <v>1022</v>
      </c>
      <c r="G82" s="144">
        <v>0</v>
      </c>
      <c r="H82" s="144">
        <v>1</v>
      </c>
      <c r="I82" s="135">
        <v>3.25</v>
      </c>
      <c r="J82" s="135">
        <v>0.25</v>
      </c>
      <c r="K82" s="135">
        <v>1</v>
      </c>
      <c r="L82" s="135">
        <v>1</v>
      </c>
      <c r="M82" s="12">
        <v>1</v>
      </c>
      <c r="N82" s="135">
        <v>0.25</v>
      </c>
      <c r="O82" s="135"/>
      <c r="P82" s="135">
        <v>1</v>
      </c>
      <c r="Q82" s="135"/>
      <c r="R82" s="135">
        <v>1</v>
      </c>
      <c r="S82" s="135"/>
      <c r="T82" s="135">
        <v>1</v>
      </c>
      <c r="U82" s="135"/>
      <c r="V82" s="162">
        <v>1</v>
      </c>
      <c r="W82" s="162">
        <v>1</v>
      </c>
      <c r="X82" s="162">
        <v>1</v>
      </c>
      <c r="Y82" s="162">
        <f t="shared" si="3"/>
        <v>1</v>
      </c>
      <c r="Z82" s="162">
        <f t="shared" si="4"/>
        <v>1</v>
      </c>
      <c r="AA82" s="258"/>
    </row>
    <row r="83" spans="2:27" ht="63.75" customHeight="1" thickBot="1" x14ac:dyDescent="0.25">
      <c r="B83" s="549"/>
      <c r="C83" s="543"/>
      <c r="D83" s="498"/>
      <c r="E83" s="144" t="s">
        <v>1128</v>
      </c>
      <c r="F83" s="144" t="s">
        <v>1129</v>
      </c>
      <c r="G83" s="144">
        <v>0</v>
      </c>
      <c r="H83" s="144">
        <v>1</v>
      </c>
      <c r="I83" s="135">
        <v>3.25</v>
      </c>
      <c r="J83" s="135">
        <v>0.25</v>
      </c>
      <c r="K83" s="135">
        <v>1</v>
      </c>
      <c r="L83" s="135">
        <v>1</v>
      </c>
      <c r="M83" s="12">
        <v>1</v>
      </c>
      <c r="N83" s="135">
        <v>0.25</v>
      </c>
      <c r="O83" s="135"/>
      <c r="P83" s="135">
        <v>0</v>
      </c>
      <c r="Q83" s="135"/>
      <c r="R83" s="135">
        <v>0.2</v>
      </c>
      <c r="S83" s="135"/>
      <c r="T83" s="135">
        <v>1</v>
      </c>
      <c r="U83" s="135"/>
      <c r="V83" s="162">
        <v>1</v>
      </c>
      <c r="W83" s="162">
        <v>0</v>
      </c>
      <c r="X83" s="162">
        <v>0.2</v>
      </c>
      <c r="Y83" s="162">
        <f t="shared" si="3"/>
        <v>1</v>
      </c>
      <c r="Z83" s="162">
        <f t="shared" si="4"/>
        <v>0.44615384615384612</v>
      </c>
      <c r="AA83" s="138"/>
    </row>
    <row r="84" spans="2:27" ht="63.75" customHeight="1" thickBot="1" x14ac:dyDescent="0.25">
      <c r="B84" s="549"/>
      <c r="C84" s="543"/>
      <c r="D84" s="498"/>
      <c r="E84" s="144" t="s">
        <v>1130</v>
      </c>
      <c r="F84" s="144" t="s">
        <v>1131</v>
      </c>
      <c r="G84" s="144">
        <v>0</v>
      </c>
      <c r="H84" s="144">
        <v>1</v>
      </c>
      <c r="I84" s="135">
        <v>3.25</v>
      </c>
      <c r="J84" s="135">
        <v>0.25</v>
      </c>
      <c r="K84" s="135">
        <v>1</v>
      </c>
      <c r="L84" s="135">
        <v>1</v>
      </c>
      <c r="M84" s="12">
        <v>1</v>
      </c>
      <c r="N84" s="135">
        <v>0.25</v>
      </c>
      <c r="O84" s="135"/>
      <c r="P84" s="135">
        <v>1</v>
      </c>
      <c r="Q84" s="135"/>
      <c r="R84" s="135">
        <v>1</v>
      </c>
      <c r="S84" s="135"/>
      <c r="T84" s="135">
        <v>1</v>
      </c>
      <c r="U84" s="135"/>
      <c r="V84" s="162">
        <v>1</v>
      </c>
      <c r="W84" s="162">
        <v>1</v>
      </c>
      <c r="X84" s="162">
        <v>1</v>
      </c>
      <c r="Y84" s="162">
        <f t="shared" si="3"/>
        <v>1</v>
      </c>
      <c r="Z84" s="162">
        <f t="shared" si="4"/>
        <v>1</v>
      </c>
      <c r="AA84" s="138"/>
    </row>
    <row r="85" spans="2:27" ht="63.75" customHeight="1" thickBot="1" x14ac:dyDescent="0.25">
      <c r="B85" s="549"/>
      <c r="C85" s="543"/>
      <c r="D85" s="498"/>
      <c r="E85" s="144" t="s">
        <v>1132</v>
      </c>
      <c r="F85" s="144" t="s">
        <v>1133</v>
      </c>
      <c r="G85" s="144">
        <v>24</v>
      </c>
      <c r="H85" s="144">
        <v>48</v>
      </c>
      <c r="I85" s="135">
        <v>24</v>
      </c>
      <c r="J85" s="135">
        <v>6</v>
      </c>
      <c r="K85" s="135">
        <v>6</v>
      </c>
      <c r="L85" s="135">
        <v>6</v>
      </c>
      <c r="M85" s="12">
        <v>6</v>
      </c>
      <c r="N85" s="135">
        <v>6</v>
      </c>
      <c r="O85" s="135"/>
      <c r="P85" s="135">
        <v>2</v>
      </c>
      <c r="Q85" s="135"/>
      <c r="R85" s="135">
        <v>6</v>
      </c>
      <c r="S85" s="135"/>
      <c r="T85" s="135">
        <v>6</v>
      </c>
      <c r="U85" s="135"/>
      <c r="V85" s="162">
        <v>1</v>
      </c>
      <c r="W85" s="162">
        <v>0.33333333333333331</v>
      </c>
      <c r="X85" s="162">
        <v>1</v>
      </c>
      <c r="Y85" s="162">
        <f t="shared" si="3"/>
        <v>1</v>
      </c>
      <c r="Z85" s="162">
        <f t="shared" si="4"/>
        <v>0.83333333333333337</v>
      </c>
      <c r="AA85" s="138"/>
    </row>
    <row r="86" spans="2:27" ht="37.5" customHeight="1" thickBot="1" x14ac:dyDescent="0.25">
      <c r="B86" s="549"/>
      <c r="C86" s="543"/>
      <c r="D86" s="498"/>
      <c r="E86" s="144" t="s">
        <v>1134</v>
      </c>
      <c r="F86" s="144" t="s">
        <v>1135</v>
      </c>
      <c r="G86" s="144">
        <v>0</v>
      </c>
      <c r="H86" s="144">
        <v>1</v>
      </c>
      <c r="I86" s="135">
        <v>1</v>
      </c>
      <c r="J86" s="135">
        <v>0.25</v>
      </c>
      <c r="K86" s="135">
        <v>0.25</v>
      </c>
      <c r="L86" s="135">
        <v>0.25</v>
      </c>
      <c r="M86" s="135">
        <v>0.25</v>
      </c>
      <c r="N86" s="135">
        <v>0.25</v>
      </c>
      <c r="O86" s="135"/>
      <c r="P86" s="135">
        <v>0.25</v>
      </c>
      <c r="Q86" s="135"/>
      <c r="R86" s="135">
        <v>0.25</v>
      </c>
      <c r="S86" s="135"/>
      <c r="T86" s="135">
        <v>0.25</v>
      </c>
      <c r="U86" s="135"/>
      <c r="V86" s="162">
        <v>1</v>
      </c>
      <c r="W86" s="162">
        <v>0.25</v>
      </c>
      <c r="X86" s="162">
        <v>1</v>
      </c>
      <c r="Y86" s="162">
        <f t="shared" si="3"/>
        <v>1</v>
      </c>
      <c r="Z86" s="162">
        <f t="shared" si="4"/>
        <v>1</v>
      </c>
      <c r="AA86" s="138"/>
    </row>
    <row r="87" spans="2:27" ht="63.75" customHeight="1" thickBot="1" x14ac:dyDescent="0.25">
      <c r="B87" s="549"/>
      <c r="C87" s="543"/>
      <c r="D87" s="498"/>
      <c r="E87" s="144" t="s">
        <v>1136</v>
      </c>
      <c r="F87" s="144" t="s">
        <v>1137</v>
      </c>
      <c r="G87" s="144">
        <v>10</v>
      </c>
      <c r="H87" s="144">
        <v>64</v>
      </c>
      <c r="I87" s="135">
        <v>54</v>
      </c>
      <c r="J87" s="135">
        <v>9</v>
      </c>
      <c r="K87" s="135">
        <v>18</v>
      </c>
      <c r="L87" s="135">
        <v>18</v>
      </c>
      <c r="M87" s="12">
        <v>19</v>
      </c>
      <c r="N87" s="135">
        <v>9</v>
      </c>
      <c r="O87" s="135">
        <v>18</v>
      </c>
      <c r="P87" s="135">
        <v>8</v>
      </c>
      <c r="Q87" s="135"/>
      <c r="R87" s="135">
        <v>18</v>
      </c>
      <c r="S87" s="135"/>
      <c r="T87" s="135">
        <v>19</v>
      </c>
      <c r="U87" s="135">
        <v>95</v>
      </c>
      <c r="V87" s="162">
        <v>1</v>
      </c>
      <c r="W87" s="162">
        <v>0.44444444444444442</v>
      </c>
      <c r="X87" s="162">
        <v>1</v>
      </c>
      <c r="Y87" s="162">
        <f t="shared" si="3"/>
        <v>1</v>
      </c>
      <c r="Z87" s="162">
        <f t="shared" si="4"/>
        <v>1</v>
      </c>
      <c r="AA87" s="138"/>
    </row>
    <row r="88" spans="2:27" ht="63.75" customHeight="1" thickBot="1" x14ac:dyDescent="0.25">
      <c r="B88" s="549"/>
      <c r="C88" s="543"/>
      <c r="D88" s="498"/>
      <c r="E88" s="144" t="s">
        <v>1138</v>
      </c>
      <c r="F88" s="144" t="s">
        <v>1139</v>
      </c>
      <c r="G88" s="144">
        <v>92</v>
      </c>
      <c r="H88" s="144">
        <v>96</v>
      </c>
      <c r="I88" s="135">
        <v>4</v>
      </c>
      <c r="J88" s="135">
        <v>1</v>
      </c>
      <c r="K88" s="135">
        <v>1</v>
      </c>
      <c r="L88" s="135">
        <v>1</v>
      </c>
      <c r="M88" s="12">
        <v>1</v>
      </c>
      <c r="N88" s="135">
        <v>1</v>
      </c>
      <c r="O88" s="135"/>
      <c r="P88" s="135">
        <v>1</v>
      </c>
      <c r="Q88" s="135"/>
      <c r="R88" s="135">
        <v>1</v>
      </c>
      <c r="S88" s="135"/>
      <c r="T88" s="135">
        <v>1</v>
      </c>
      <c r="U88" s="135"/>
      <c r="V88" s="162">
        <v>1</v>
      </c>
      <c r="W88" s="162">
        <v>1</v>
      </c>
      <c r="X88" s="162">
        <v>1</v>
      </c>
      <c r="Y88" s="162">
        <f t="shared" si="3"/>
        <v>1</v>
      </c>
      <c r="Z88" s="162">
        <f t="shared" si="4"/>
        <v>1</v>
      </c>
      <c r="AA88" s="138"/>
    </row>
    <row r="89" spans="2:27" ht="111.75" customHeight="1" thickBot="1" x14ac:dyDescent="0.25">
      <c r="B89" s="549"/>
      <c r="C89" s="543"/>
      <c r="D89" s="498"/>
      <c r="E89" s="144" t="s">
        <v>1140</v>
      </c>
      <c r="F89" s="144" t="s">
        <v>1141</v>
      </c>
      <c r="G89" s="144">
        <v>0</v>
      </c>
      <c r="H89" s="144">
        <v>1</v>
      </c>
      <c r="I89" s="135">
        <v>3.25</v>
      </c>
      <c r="J89" s="135">
        <v>0.25</v>
      </c>
      <c r="K89" s="135">
        <v>1</v>
      </c>
      <c r="L89" s="135">
        <v>1</v>
      </c>
      <c r="M89" s="12">
        <v>1</v>
      </c>
      <c r="N89" s="135">
        <v>0.25</v>
      </c>
      <c r="O89" s="135"/>
      <c r="P89" s="135">
        <v>1</v>
      </c>
      <c r="Q89" s="135"/>
      <c r="R89" s="135">
        <v>1</v>
      </c>
      <c r="S89" s="135"/>
      <c r="T89" s="135">
        <v>1</v>
      </c>
      <c r="U89" s="135"/>
      <c r="V89" s="162">
        <v>1</v>
      </c>
      <c r="W89" s="162">
        <v>1</v>
      </c>
      <c r="X89" s="162">
        <v>1</v>
      </c>
      <c r="Y89" s="162">
        <f t="shared" si="3"/>
        <v>1</v>
      </c>
      <c r="Z89" s="162">
        <f t="shared" si="4"/>
        <v>1</v>
      </c>
      <c r="AA89" s="138"/>
    </row>
    <row r="90" spans="2:27" ht="30.75" customHeight="1" thickBot="1" x14ac:dyDescent="0.25">
      <c r="B90" s="549"/>
      <c r="C90" s="543"/>
      <c r="D90" s="498"/>
      <c r="E90" s="144" t="s">
        <v>1142</v>
      </c>
      <c r="F90" s="144" t="s">
        <v>1143</v>
      </c>
      <c r="G90" s="144">
        <v>0</v>
      </c>
      <c r="H90" s="144">
        <v>1</v>
      </c>
      <c r="I90" s="135">
        <v>3.25</v>
      </c>
      <c r="J90" s="135">
        <v>0.25</v>
      </c>
      <c r="K90" s="135">
        <v>1</v>
      </c>
      <c r="L90" s="135">
        <v>1</v>
      </c>
      <c r="M90" s="12">
        <v>1</v>
      </c>
      <c r="N90" s="135">
        <v>0.25</v>
      </c>
      <c r="O90" s="135"/>
      <c r="P90" s="135">
        <v>0</v>
      </c>
      <c r="Q90" s="135"/>
      <c r="R90" s="135">
        <v>1</v>
      </c>
      <c r="S90" s="135"/>
      <c r="T90" s="135">
        <v>1</v>
      </c>
      <c r="U90" s="135"/>
      <c r="V90" s="162">
        <v>1</v>
      </c>
      <c r="W90" s="162">
        <v>0</v>
      </c>
      <c r="X90" s="162">
        <v>1</v>
      </c>
      <c r="Y90" s="162">
        <f t="shared" si="3"/>
        <v>1</v>
      </c>
      <c r="Z90" s="162">
        <f t="shared" si="4"/>
        <v>0.69230769230769229</v>
      </c>
      <c r="AA90" s="138"/>
    </row>
    <row r="91" spans="2:27" ht="63.75" customHeight="1" thickBot="1" x14ac:dyDescent="0.25">
      <c r="B91" s="549"/>
      <c r="C91" s="543"/>
      <c r="D91" s="498"/>
      <c r="E91" s="144" t="s">
        <v>1144</v>
      </c>
      <c r="F91" s="144" t="s">
        <v>1145</v>
      </c>
      <c r="G91" s="144">
        <v>1</v>
      </c>
      <c r="H91" s="144">
        <v>1</v>
      </c>
      <c r="I91" s="18">
        <v>3</v>
      </c>
      <c r="J91" s="18">
        <v>0</v>
      </c>
      <c r="K91" s="18">
        <v>1</v>
      </c>
      <c r="L91" s="18">
        <v>1</v>
      </c>
      <c r="M91" s="12">
        <v>1</v>
      </c>
      <c r="N91" s="18">
        <v>0</v>
      </c>
      <c r="O91" s="18"/>
      <c r="P91" s="135">
        <v>1</v>
      </c>
      <c r="Q91" s="135"/>
      <c r="R91" s="135">
        <v>1</v>
      </c>
      <c r="S91" s="135"/>
      <c r="T91" s="135">
        <v>1</v>
      </c>
      <c r="U91" s="135"/>
      <c r="V91" s="162" t="s">
        <v>177</v>
      </c>
      <c r="W91" s="162">
        <v>1</v>
      </c>
      <c r="X91" s="162">
        <v>1</v>
      </c>
      <c r="Y91" s="162">
        <f t="shared" si="3"/>
        <v>1</v>
      </c>
      <c r="Z91" s="162">
        <f t="shared" si="4"/>
        <v>1</v>
      </c>
      <c r="AA91" s="138"/>
    </row>
    <row r="92" spans="2:27" ht="63.75" customHeight="1" thickBot="1" x14ac:dyDescent="0.25">
      <c r="B92" s="549"/>
      <c r="C92" s="543"/>
      <c r="D92" s="498"/>
      <c r="E92" s="144" t="s">
        <v>1146</v>
      </c>
      <c r="F92" s="144" t="s">
        <v>1137</v>
      </c>
      <c r="G92" s="144">
        <v>0</v>
      </c>
      <c r="H92" s="144">
        <v>16</v>
      </c>
      <c r="I92" s="135">
        <v>64</v>
      </c>
      <c r="J92" s="135">
        <v>16</v>
      </c>
      <c r="K92" s="135">
        <v>16</v>
      </c>
      <c r="L92" s="135">
        <v>16</v>
      </c>
      <c r="M92" s="12">
        <v>16</v>
      </c>
      <c r="N92" s="135">
        <v>16</v>
      </c>
      <c r="O92" s="135"/>
      <c r="P92" s="135">
        <v>16</v>
      </c>
      <c r="Q92" s="135"/>
      <c r="R92" s="135">
        <v>16</v>
      </c>
      <c r="S92" s="135"/>
      <c r="T92" s="135">
        <v>16</v>
      </c>
      <c r="U92" s="135"/>
      <c r="V92" s="162">
        <v>1</v>
      </c>
      <c r="W92" s="162">
        <v>1</v>
      </c>
      <c r="X92" s="162">
        <v>1</v>
      </c>
      <c r="Y92" s="162">
        <f t="shared" si="3"/>
        <v>1</v>
      </c>
      <c r="Z92" s="162">
        <f t="shared" si="4"/>
        <v>1</v>
      </c>
      <c r="AA92" s="138"/>
    </row>
    <row r="93" spans="2:27" ht="75.75" customHeight="1" thickBot="1" x14ac:dyDescent="0.25">
      <c r="B93" s="549"/>
      <c r="C93" s="543"/>
      <c r="D93" s="498"/>
      <c r="E93" s="144" t="s">
        <v>1147</v>
      </c>
      <c r="F93" s="144" t="s">
        <v>1148</v>
      </c>
      <c r="G93" s="144">
        <v>0</v>
      </c>
      <c r="H93" s="144">
        <v>2</v>
      </c>
      <c r="I93" s="135">
        <v>2</v>
      </c>
      <c r="J93" s="135">
        <v>0</v>
      </c>
      <c r="K93" s="135">
        <v>1</v>
      </c>
      <c r="L93" s="135">
        <v>1</v>
      </c>
      <c r="M93" s="12"/>
      <c r="N93" s="135">
        <v>0</v>
      </c>
      <c r="O93" s="135"/>
      <c r="P93" s="135">
        <v>1</v>
      </c>
      <c r="Q93" s="135"/>
      <c r="R93" s="135">
        <v>1</v>
      </c>
      <c r="S93" s="135"/>
      <c r="T93" s="135"/>
      <c r="U93" s="135">
        <v>2</v>
      </c>
      <c r="V93" s="162" t="s">
        <v>177</v>
      </c>
      <c r="W93" s="162">
        <v>1</v>
      </c>
      <c r="X93" s="162">
        <v>1</v>
      </c>
      <c r="Y93" s="162" t="str">
        <f t="shared" si="3"/>
        <v>-</v>
      </c>
      <c r="Z93" s="162">
        <f t="shared" si="4"/>
        <v>1</v>
      </c>
      <c r="AA93" s="138"/>
    </row>
    <row r="94" spans="2:27" ht="101.25" customHeight="1" thickBot="1" x14ac:dyDescent="0.25">
      <c r="B94" s="549"/>
      <c r="C94" s="543"/>
      <c r="D94" s="498"/>
      <c r="E94" s="144" t="s">
        <v>1149</v>
      </c>
      <c r="F94" s="144" t="s">
        <v>1150</v>
      </c>
      <c r="G94" s="144">
        <v>36</v>
      </c>
      <c r="H94" s="144">
        <v>55</v>
      </c>
      <c r="I94" s="135">
        <v>76</v>
      </c>
      <c r="J94" s="135">
        <v>19</v>
      </c>
      <c r="K94" s="135">
        <v>19</v>
      </c>
      <c r="L94" s="135">
        <v>19</v>
      </c>
      <c r="M94" s="12">
        <v>19</v>
      </c>
      <c r="N94" s="135">
        <v>19</v>
      </c>
      <c r="O94" s="135"/>
      <c r="P94" s="135">
        <v>19</v>
      </c>
      <c r="Q94" s="135"/>
      <c r="R94" s="135">
        <v>19</v>
      </c>
      <c r="S94" s="135"/>
      <c r="T94" s="135">
        <v>19</v>
      </c>
      <c r="U94" s="135"/>
      <c r="V94" s="162">
        <v>1</v>
      </c>
      <c r="W94" s="162">
        <v>1</v>
      </c>
      <c r="X94" s="162">
        <v>1</v>
      </c>
      <c r="Y94" s="162">
        <f t="shared" si="3"/>
        <v>1</v>
      </c>
      <c r="Z94" s="162">
        <f t="shared" si="4"/>
        <v>1</v>
      </c>
      <c r="AA94" s="138"/>
    </row>
    <row r="95" spans="2:27" ht="69" customHeight="1" thickBot="1" x14ac:dyDescent="0.25">
      <c r="B95" s="549"/>
      <c r="C95" s="543"/>
      <c r="D95" s="498"/>
      <c r="E95" s="144" t="s">
        <v>1151</v>
      </c>
      <c r="F95" s="144" t="s">
        <v>1152</v>
      </c>
      <c r="G95" s="144">
        <v>0</v>
      </c>
      <c r="H95" s="144">
        <v>1</v>
      </c>
      <c r="I95" s="63">
        <v>3.25</v>
      </c>
      <c r="J95" s="135">
        <v>0.25</v>
      </c>
      <c r="K95" s="135">
        <v>1</v>
      </c>
      <c r="L95" s="135">
        <v>1</v>
      </c>
      <c r="M95" s="12">
        <v>1</v>
      </c>
      <c r="N95" s="135">
        <v>0.25</v>
      </c>
      <c r="O95" s="135"/>
      <c r="P95" s="135">
        <v>0</v>
      </c>
      <c r="Q95" s="135"/>
      <c r="R95" s="135">
        <v>1</v>
      </c>
      <c r="S95" s="135"/>
      <c r="T95" s="135">
        <v>1</v>
      </c>
      <c r="U95" s="135"/>
      <c r="V95" s="162">
        <v>1</v>
      </c>
      <c r="W95" s="162">
        <v>0</v>
      </c>
      <c r="X95" s="162">
        <v>1</v>
      </c>
      <c r="Y95" s="162">
        <f t="shared" si="3"/>
        <v>1</v>
      </c>
      <c r="Z95" s="162">
        <f t="shared" si="4"/>
        <v>0.69230769230769229</v>
      </c>
      <c r="AA95" s="138"/>
    </row>
    <row r="96" spans="2:27" ht="63.75" customHeight="1" thickBot="1" x14ac:dyDescent="0.25">
      <c r="B96" s="549"/>
      <c r="C96" s="543"/>
      <c r="D96" s="498"/>
      <c r="E96" s="144" t="s">
        <v>1153</v>
      </c>
      <c r="F96" s="144" t="s">
        <v>1154</v>
      </c>
      <c r="G96" s="144">
        <v>0</v>
      </c>
      <c r="H96" s="144">
        <v>64</v>
      </c>
      <c r="I96" s="135">
        <v>64</v>
      </c>
      <c r="J96" s="135">
        <v>16</v>
      </c>
      <c r="K96" s="135">
        <v>16</v>
      </c>
      <c r="L96" s="135">
        <v>16</v>
      </c>
      <c r="M96" s="12">
        <v>16</v>
      </c>
      <c r="N96" s="135">
        <v>16</v>
      </c>
      <c r="O96" s="135"/>
      <c r="P96" s="135">
        <v>16</v>
      </c>
      <c r="Q96" s="135"/>
      <c r="R96" s="135">
        <v>16</v>
      </c>
      <c r="S96" s="135"/>
      <c r="T96" s="135">
        <v>16</v>
      </c>
      <c r="U96" s="135"/>
      <c r="V96" s="162">
        <v>1</v>
      </c>
      <c r="W96" s="162">
        <v>1</v>
      </c>
      <c r="X96" s="162">
        <v>1</v>
      </c>
      <c r="Y96" s="162">
        <f t="shared" si="3"/>
        <v>1</v>
      </c>
      <c r="Z96" s="162">
        <f t="shared" si="4"/>
        <v>1</v>
      </c>
      <c r="AA96" s="138"/>
    </row>
    <row r="97" spans="2:27" ht="97.5" customHeight="1" thickBot="1" x14ac:dyDescent="0.25">
      <c r="B97" s="549"/>
      <c r="C97" s="543"/>
      <c r="D97" s="498"/>
      <c r="E97" s="144" t="s">
        <v>1155</v>
      </c>
      <c r="F97" s="144" t="s">
        <v>1156</v>
      </c>
      <c r="G97" s="144">
        <v>0</v>
      </c>
      <c r="H97" s="144">
        <v>2</v>
      </c>
      <c r="I97" s="135">
        <v>2</v>
      </c>
      <c r="J97" s="135">
        <v>0</v>
      </c>
      <c r="K97" s="135">
        <v>1</v>
      </c>
      <c r="L97" s="135">
        <v>1</v>
      </c>
      <c r="M97" s="12"/>
      <c r="N97" s="135">
        <v>0</v>
      </c>
      <c r="O97" s="135">
        <v>2</v>
      </c>
      <c r="P97" s="135">
        <v>0.5</v>
      </c>
      <c r="Q97" s="135"/>
      <c r="R97" s="135">
        <v>1</v>
      </c>
      <c r="S97" s="135"/>
      <c r="T97" s="135"/>
      <c r="U97" s="135">
        <v>3</v>
      </c>
      <c r="V97" s="162" t="s">
        <v>177</v>
      </c>
      <c r="W97" s="162">
        <v>0.5</v>
      </c>
      <c r="X97" s="162">
        <v>1</v>
      </c>
      <c r="Y97" s="162" t="str">
        <f t="shared" si="3"/>
        <v>-</v>
      </c>
      <c r="Z97" s="162">
        <f t="shared" si="4"/>
        <v>0.75</v>
      </c>
      <c r="AA97" s="138"/>
    </row>
    <row r="98" spans="2:27" ht="69" customHeight="1" thickBot="1" x14ac:dyDescent="0.25">
      <c r="B98" s="549"/>
      <c r="C98" s="543"/>
      <c r="D98" s="498"/>
      <c r="E98" s="144" t="s">
        <v>1157</v>
      </c>
      <c r="F98" s="144" t="s">
        <v>1154</v>
      </c>
      <c r="G98" s="144">
        <v>0</v>
      </c>
      <c r="H98" s="144">
        <v>64</v>
      </c>
      <c r="I98" s="135">
        <v>64</v>
      </c>
      <c r="J98" s="135">
        <v>16</v>
      </c>
      <c r="K98" s="135">
        <v>16</v>
      </c>
      <c r="L98" s="135">
        <v>16</v>
      </c>
      <c r="M98" s="12">
        <v>16</v>
      </c>
      <c r="N98" s="135">
        <v>16</v>
      </c>
      <c r="O98" s="135"/>
      <c r="P98" s="135">
        <v>16</v>
      </c>
      <c r="Q98" s="135"/>
      <c r="R98" s="135">
        <v>12</v>
      </c>
      <c r="S98" s="135"/>
      <c r="T98" s="135">
        <v>16</v>
      </c>
      <c r="U98" s="135">
        <v>24</v>
      </c>
      <c r="V98" s="162">
        <v>1</v>
      </c>
      <c r="W98" s="162">
        <v>1</v>
      </c>
      <c r="X98" s="162">
        <v>0.75</v>
      </c>
      <c r="Y98" s="162">
        <f t="shared" si="3"/>
        <v>1</v>
      </c>
      <c r="Z98" s="162">
        <f t="shared" si="4"/>
        <v>0.9375</v>
      </c>
      <c r="AA98" s="138"/>
    </row>
    <row r="99" spans="2:27" ht="67.5" customHeight="1" thickBot="1" x14ac:dyDescent="0.25">
      <c r="B99" s="549"/>
      <c r="C99" s="543"/>
      <c r="D99" s="498"/>
      <c r="E99" s="144" t="s">
        <v>1158</v>
      </c>
      <c r="F99" s="144" t="s">
        <v>1030</v>
      </c>
      <c r="G99" s="144">
        <v>0</v>
      </c>
      <c r="H99" s="144">
        <v>1</v>
      </c>
      <c r="I99" s="63">
        <v>3.25</v>
      </c>
      <c r="J99" s="135">
        <v>0.25</v>
      </c>
      <c r="K99" s="135">
        <v>1</v>
      </c>
      <c r="L99" s="135">
        <v>1</v>
      </c>
      <c r="M99" s="12">
        <v>1</v>
      </c>
      <c r="N99" s="135">
        <v>0.25</v>
      </c>
      <c r="O99" s="135"/>
      <c r="P99" s="135">
        <v>1</v>
      </c>
      <c r="Q99" s="135"/>
      <c r="R99" s="135">
        <v>1</v>
      </c>
      <c r="S99" s="135"/>
      <c r="T99" s="135">
        <v>1</v>
      </c>
      <c r="U99" s="135"/>
      <c r="V99" s="162">
        <v>1</v>
      </c>
      <c r="W99" s="162">
        <v>1</v>
      </c>
      <c r="X99" s="162">
        <v>1</v>
      </c>
      <c r="Y99" s="162">
        <f t="shared" si="3"/>
        <v>1</v>
      </c>
      <c r="Z99" s="162">
        <f t="shared" si="4"/>
        <v>1</v>
      </c>
      <c r="AA99" s="258"/>
    </row>
    <row r="100" spans="2:27" ht="63.75" customHeight="1" thickBot="1" x14ac:dyDescent="0.25">
      <c r="B100" s="549"/>
      <c r="C100" s="543"/>
      <c r="D100" s="498"/>
      <c r="E100" s="144" t="s">
        <v>1159</v>
      </c>
      <c r="F100" s="144" t="s">
        <v>1160</v>
      </c>
      <c r="G100" s="144">
        <v>0</v>
      </c>
      <c r="H100" s="144">
        <v>1</v>
      </c>
      <c r="I100" s="63">
        <v>3.25</v>
      </c>
      <c r="J100" s="135">
        <v>0.25</v>
      </c>
      <c r="K100" s="135">
        <v>1</v>
      </c>
      <c r="L100" s="135">
        <v>1</v>
      </c>
      <c r="M100" s="12">
        <v>1</v>
      </c>
      <c r="N100" s="135">
        <v>0.25</v>
      </c>
      <c r="O100" s="135"/>
      <c r="P100" s="135">
        <v>1</v>
      </c>
      <c r="Q100" s="135"/>
      <c r="R100" s="135">
        <v>1</v>
      </c>
      <c r="S100" s="135"/>
      <c r="T100" s="135">
        <v>1</v>
      </c>
      <c r="U100" s="135"/>
      <c r="V100" s="162">
        <v>1</v>
      </c>
      <c r="W100" s="162">
        <v>1</v>
      </c>
      <c r="X100" s="162">
        <v>1</v>
      </c>
      <c r="Y100" s="162">
        <f t="shared" ref="Y100:Y110" si="5">IF(M100=0,"-",IF((T100/M100)&lt;=1,(T100/M100),1))</f>
        <v>1</v>
      </c>
      <c r="Z100" s="162">
        <f t="shared" si="4"/>
        <v>1</v>
      </c>
      <c r="AA100" s="138"/>
    </row>
    <row r="101" spans="2:27" ht="81" customHeight="1" thickBot="1" x14ac:dyDescent="0.25">
      <c r="B101" s="549"/>
      <c r="C101" s="543"/>
      <c r="D101" s="498"/>
      <c r="E101" s="144" t="s">
        <v>1161</v>
      </c>
      <c r="F101" s="144" t="s">
        <v>391</v>
      </c>
      <c r="G101" s="144">
        <v>0</v>
      </c>
      <c r="H101" s="144">
        <v>1</v>
      </c>
      <c r="I101" s="63">
        <v>3.25</v>
      </c>
      <c r="J101" s="135">
        <v>0.25</v>
      </c>
      <c r="K101" s="135">
        <v>1</v>
      </c>
      <c r="L101" s="135">
        <v>1</v>
      </c>
      <c r="M101" s="12">
        <v>1</v>
      </c>
      <c r="N101" s="135">
        <v>0.25</v>
      </c>
      <c r="O101" s="135"/>
      <c r="P101" s="135">
        <v>0.15</v>
      </c>
      <c r="Q101" s="135"/>
      <c r="R101" s="135">
        <v>1</v>
      </c>
      <c r="S101" s="135"/>
      <c r="T101" s="135">
        <v>1</v>
      </c>
      <c r="U101" s="135"/>
      <c r="V101" s="162">
        <v>1</v>
      </c>
      <c r="W101" s="162">
        <v>0.15</v>
      </c>
      <c r="X101" s="162">
        <v>1</v>
      </c>
      <c r="Y101" s="162">
        <f t="shared" si="5"/>
        <v>1</v>
      </c>
      <c r="Z101" s="162">
        <f t="shared" si="4"/>
        <v>0.73846153846153839</v>
      </c>
      <c r="AA101" s="138"/>
    </row>
    <row r="102" spans="2:27" ht="135.75" thickBot="1" x14ac:dyDescent="0.25">
      <c r="B102" s="549"/>
      <c r="C102" s="543"/>
      <c r="D102" s="498"/>
      <c r="E102" s="144" t="s">
        <v>1162</v>
      </c>
      <c r="F102" s="144" t="s">
        <v>1162</v>
      </c>
      <c r="G102" s="144">
        <v>1</v>
      </c>
      <c r="H102" s="144">
        <v>1</v>
      </c>
      <c r="I102" s="63">
        <v>3.25</v>
      </c>
      <c r="J102" s="135">
        <v>0.25</v>
      </c>
      <c r="K102" s="135">
        <v>1</v>
      </c>
      <c r="L102" s="135">
        <v>1</v>
      </c>
      <c r="M102" s="12">
        <v>1</v>
      </c>
      <c r="N102" s="135">
        <v>0.25</v>
      </c>
      <c r="O102" s="135"/>
      <c r="P102" s="135">
        <v>1</v>
      </c>
      <c r="Q102" s="135"/>
      <c r="R102" s="135">
        <v>1</v>
      </c>
      <c r="S102" s="135"/>
      <c r="T102" s="135">
        <v>1</v>
      </c>
      <c r="U102" s="135"/>
      <c r="V102" s="162">
        <v>1</v>
      </c>
      <c r="W102" s="162">
        <v>1</v>
      </c>
      <c r="X102" s="162">
        <v>1</v>
      </c>
      <c r="Y102" s="162">
        <f t="shared" si="5"/>
        <v>1</v>
      </c>
      <c r="Z102" s="162">
        <f t="shared" si="4"/>
        <v>1</v>
      </c>
      <c r="AA102" s="138"/>
    </row>
    <row r="103" spans="2:27" ht="55.5" customHeight="1" thickBot="1" x14ac:dyDescent="0.25">
      <c r="B103" s="549"/>
      <c r="C103" s="543"/>
      <c r="D103" s="498"/>
      <c r="E103" s="144" t="s">
        <v>1163</v>
      </c>
      <c r="F103" s="144" t="s">
        <v>1164</v>
      </c>
      <c r="G103" s="144">
        <v>1</v>
      </c>
      <c r="H103" s="144">
        <v>1</v>
      </c>
      <c r="I103" s="63">
        <v>3.25</v>
      </c>
      <c r="J103" s="135">
        <v>0.25</v>
      </c>
      <c r="K103" s="135">
        <v>1</v>
      </c>
      <c r="L103" s="135">
        <v>1</v>
      </c>
      <c r="M103" s="12">
        <v>1</v>
      </c>
      <c r="N103" s="135">
        <v>0.25</v>
      </c>
      <c r="O103" s="135"/>
      <c r="P103" s="135">
        <v>1</v>
      </c>
      <c r="Q103" s="135"/>
      <c r="R103" s="135">
        <v>1</v>
      </c>
      <c r="S103" s="135"/>
      <c r="T103" s="135">
        <v>1</v>
      </c>
      <c r="U103" s="135"/>
      <c r="V103" s="162">
        <v>1</v>
      </c>
      <c r="W103" s="162">
        <v>1</v>
      </c>
      <c r="X103" s="162">
        <v>1</v>
      </c>
      <c r="Y103" s="162">
        <f t="shared" si="5"/>
        <v>1</v>
      </c>
      <c r="Z103" s="162">
        <f t="shared" si="4"/>
        <v>1</v>
      </c>
      <c r="AA103" s="138"/>
    </row>
    <row r="104" spans="2:27" ht="63.75" customHeight="1" thickBot="1" x14ac:dyDescent="0.25">
      <c r="B104" s="549"/>
      <c r="C104" s="543"/>
      <c r="D104" s="498"/>
      <c r="E104" s="144" t="s">
        <v>1165</v>
      </c>
      <c r="F104" s="144" t="s">
        <v>984</v>
      </c>
      <c r="G104" s="144">
        <v>0</v>
      </c>
      <c r="H104" s="144">
        <v>1</v>
      </c>
      <c r="I104" s="63">
        <v>3.25</v>
      </c>
      <c r="J104" s="135">
        <v>0.25</v>
      </c>
      <c r="K104" s="135">
        <v>1</v>
      </c>
      <c r="L104" s="135">
        <v>1</v>
      </c>
      <c r="M104" s="12">
        <v>1</v>
      </c>
      <c r="N104" s="135">
        <v>0.25</v>
      </c>
      <c r="O104" s="135"/>
      <c r="P104" s="135">
        <v>0</v>
      </c>
      <c r="Q104" s="135"/>
      <c r="R104" s="135">
        <v>1</v>
      </c>
      <c r="S104" s="135"/>
      <c r="T104" s="135">
        <v>1</v>
      </c>
      <c r="U104" s="135"/>
      <c r="V104" s="162">
        <v>1</v>
      </c>
      <c r="W104" s="162">
        <v>0</v>
      </c>
      <c r="X104" s="162">
        <v>1</v>
      </c>
      <c r="Y104" s="162">
        <f t="shared" si="5"/>
        <v>1</v>
      </c>
      <c r="Z104" s="162">
        <f t="shared" si="4"/>
        <v>0.69230769230769229</v>
      </c>
      <c r="AA104" s="258"/>
    </row>
    <row r="105" spans="2:27" ht="63.75" customHeight="1" thickBot="1" x14ac:dyDescent="0.25">
      <c r="B105" s="549"/>
      <c r="C105" s="543"/>
      <c r="D105" s="498"/>
      <c r="E105" s="144" t="s">
        <v>1166</v>
      </c>
      <c r="F105" s="144" t="s">
        <v>1167</v>
      </c>
      <c r="G105" s="144">
        <v>1</v>
      </c>
      <c r="H105" s="144">
        <v>1</v>
      </c>
      <c r="I105" s="63">
        <v>3.25</v>
      </c>
      <c r="J105" s="19">
        <v>0.25</v>
      </c>
      <c r="K105" s="19">
        <v>1</v>
      </c>
      <c r="L105" s="19">
        <v>1</v>
      </c>
      <c r="M105" s="12">
        <v>1</v>
      </c>
      <c r="N105" s="19">
        <v>0.25</v>
      </c>
      <c r="O105" s="19"/>
      <c r="P105" s="19">
        <v>1</v>
      </c>
      <c r="Q105" s="19"/>
      <c r="R105" s="19">
        <v>1</v>
      </c>
      <c r="S105" s="19"/>
      <c r="T105" s="19">
        <v>1</v>
      </c>
      <c r="U105" s="19"/>
      <c r="V105" s="162">
        <v>1</v>
      </c>
      <c r="W105" s="162">
        <v>1</v>
      </c>
      <c r="X105" s="162">
        <v>1</v>
      </c>
      <c r="Y105" s="162">
        <f t="shared" si="5"/>
        <v>1</v>
      </c>
      <c r="Z105" s="162">
        <f t="shared" si="4"/>
        <v>1</v>
      </c>
      <c r="AA105" s="258"/>
    </row>
    <row r="106" spans="2:27" ht="63.75" customHeight="1" thickBot="1" x14ac:dyDescent="0.25">
      <c r="B106" s="549"/>
      <c r="C106" s="543"/>
      <c r="D106" s="498"/>
      <c r="E106" s="144" t="s">
        <v>1168</v>
      </c>
      <c r="F106" s="144" t="s">
        <v>1169</v>
      </c>
      <c r="G106" s="144">
        <v>0</v>
      </c>
      <c r="H106" s="144">
        <v>1</v>
      </c>
      <c r="I106" s="63">
        <v>3.25</v>
      </c>
      <c r="J106" s="19">
        <v>0.25</v>
      </c>
      <c r="K106" s="19">
        <v>0.25</v>
      </c>
      <c r="L106" s="19">
        <v>0.25</v>
      </c>
      <c r="M106" s="19">
        <v>0.25</v>
      </c>
      <c r="N106" s="18">
        <v>0.2</v>
      </c>
      <c r="O106" s="18"/>
      <c r="P106" s="19">
        <v>0.25</v>
      </c>
      <c r="Q106" s="19"/>
      <c r="R106" s="19">
        <v>0.25</v>
      </c>
      <c r="S106" s="19"/>
      <c r="T106" s="19">
        <v>0.25</v>
      </c>
      <c r="U106" s="59">
        <v>37.5</v>
      </c>
      <c r="V106" s="162">
        <v>0.8</v>
      </c>
      <c r="W106" s="162">
        <v>1</v>
      </c>
      <c r="X106" s="162">
        <v>1</v>
      </c>
      <c r="Y106" s="162">
        <f t="shared" si="5"/>
        <v>1</v>
      </c>
      <c r="Z106" s="162">
        <f t="shared" si="4"/>
        <v>0.29230769230769227</v>
      </c>
      <c r="AA106" s="258"/>
    </row>
    <row r="107" spans="2:27" ht="84" customHeight="1" thickBot="1" x14ac:dyDescent="0.25">
      <c r="B107" s="549"/>
      <c r="C107" s="543"/>
      <c r="D107" s="498"/>
      <c r="E107" s="144" t="s">
        <v>1170</v>
      </c>
      <c r="F107" s="144" t="s">
        <v>1171</v>
      </c>
      <c r="G107" s="144">
        <v>0</v>
      </c>
      <c r="H107" s="144">
        <v>4</v>
      </c>
      <c r="I107" s="135">
        <v>4</v>
      </c>
      <c r="J107" s="135">
        <v>1</v>
      </c>
      <c r="K107" s="135">
        <v>1</v>
      </c>
      <c r="L107" s="135">
        <v>1</v>
      </c>
      <c r="M107" s="12">
        <v>1</v>
      </c>
      <c r="N107" s="135">
        <v>1</v>
      </c>
      <c r="O107" s="135"/>
      <c r="P107" s="63">
        <v>1</v>
      </c>
      <c r="Q107" s="63"/>
      <c r="R107" s="63">
        <v>1</v>
      </c>
      <c r="S107" s="63"/>
      <c r="T107" s="63">
        <v>1</v>
      </c>
      <c r="U107" s="63"/>
      <c r="V107" s="162">
        <v>1</v>
      </c>
      <c r="W107" s="162">
        <v>1</v>
      </c>
      <c r="X107" s="162">
        <v>1</v>
      </c>
      <c r="Y107" s="162">
        <f t="shared" si="5"/>
        <v>1</v>
      </c>
      <c r="Z107" s="162">
        <f t="shared" si="4"/>
        <v>1</v>
      </c>
      <c r="AA107" s="258"/>
    </row>
    <row r="108" spans="2:27" ht="60.75" customHeight="1" thickBot="1" x14ac:dyDescent="0.25">
      <c r="B108" s="549"/>
      <c r="C108" s="543"/>
      <c r="D108" s="498"/>
      <c r="E108" s="144" t="s">
        <v>1172</v>
      </c>
      <c r="F108" s="144" t="s">
        <v>1022</v>
      </c>
      <c r="G108" s="144">
        <v>0</v>
      </c>
      <c r="H108" s="144">
        <v>1</v>
      </c>
      <c r="I108" s="135">
        <v>1</v>
      </c>
      <c r="J108" s="135"/>
      <c r="K108" s="135">
        <v>1</v>
      </c>
      <c r="L108" s="135">
        <v>1</v>
      </c>
      <c r="M108" s="12">
        <v>1</v>
      </c>
      <c r="N108" s="135">
        <v>0</v>
      </c>
      <c r="O108" s="135"/>
      <c r="P108" s="182">
        <v>0.2</v>
      </c>
      <c r="Q108" s="182"/>
      <c r="R108" s="182">
        <v>1</v>
      </c>
      <c r="S108" s="182"/>
      <c r="T108" s="182">
        <v>1</v>
      </c>
      <c r="U108" s="182"/>
      <c r="V108" s="162" t="s">
        <v>177</v>
      </c>
      <c r="W108" s="162">
        <v>0.2</v>
      </c>
      <c r="X108" s="162">
        <v>1</v>
      </c>
      <c r="Y108" s="162">
        <f t="shared" si="5"/>
        <v>1</v>
      </c>
      <c r="Z108" s="162">
        <f t="shared" si="4"/>
        <v>1</v>
      </c>
      <c r="AA108" s="138"/>
    </row>
    <row r="109" spans="2:27" ht="63.75" customHeight="1" thickBot="1" x14ac:dyDescent="0.25">
      <c r="B109" s="549"/>
      <c r="C109" s="543"/>
      <c r="D109" s="498"/>
      <c r="E109" s="144" t="s">
        <v>1173</v>
      </c>
      <c r="F109" s="144" t="s">
        <v>1174</v>
      </c>
      <c r="G109" s="144">
        <v>4</v>
      </c>
      <c r="H109" s="144">
        <v>4</v>
      </c>
      <c r="I109" s="176">
        <v>13</v>
      </c>
      <c r="J109" s="182">
        <v>1</v>
      </c>
      <c r="K109" s="182">
        <v>4</v>
      </c>
      <c r="L109" s="182">
        <v>4</v>
      </c>
      <c r="M109" s="12">
        <v>4</v>
      </c>
      <c r="N109" s="135">
        <v>1</v>
      </c>
      <c r="O109" s="135"/>
      <c r="P109" s="63">
        <v>4</v>
      </c>
      <c r="Q109" s="63"/>
      <c r="R109" s="63">
        <v>4</v>
      </c>
      <c r="S109" s="63"/>
      <c r="T109" s="63">
        <v>4</v>
      </c>
      <c r="U109" s="63"/>
      <c r="V109" s="162">
        <v>1</v>
      </c>
      <c r="W109" s="162">
        <v>1</v>
      </c>
      <c r="X109" s="162">
        <v>1</v>
      </c>
      <c r="Y109" s="162">
        <f t="shared" si="5"/>
        <v>1</v>
      </c>
      <c r="Z109" s="162">
        <f t="shared" si="4"/>
        <v>1</v>
      </c>
      <c r="AA109" s="258"/>
    </row>
    <row r="110" spans="2:27" ht="63.75" customHeight="1" thickBot="1" x14ac:dyDescent="0.25">
      <c r="B110" s="549"/>
      <c r="C110" s="544"/>
      <c r="D110" s="499"/>
      <c r="E110" s="144" t="s">
        <v>1175</v>
      </c>
      <c r="F110" s="144" t="s">
        <v>785</v>
      </c>
      <c r="G110" s="144">
        <v>0</v>
      </c>
      <c r="H110" s="144">
        <v>1</v>
      </c>
      <c r="I110" s="63">
        <v>3.25</v>
      </c>
      <c r="J110" s="135">
        <v>0.25</v>
      </c>
      <c r="K110" s="135">
        <v>1</v>
      </c>
      <c r="L110" s="135">
        <v>1</v>
      </c>
      <c r="M110" s="12">
        <v>1</v>
      </c>
      <c r="N110" s="63">
        <v>0.25</v>
      </c>
      <c r="O110" s="63"/>
      <c r="P110" s="63">
        <v>1</v>
      </c>
      <c r="Q110" s="63"/>
      <c r="R110" s="63">
        <v>1</v>
      </c>
      <c r="S110" s="63"/>
      <c r="T110" s="63">
        <v>1</v>
      </c>
      <c r="U110" s="59">
        <v>0</v>
      </c>
      <c r="V110" s="162">
        <v>1</v>
      </c>
      <c r="W110" s="162">
        <v>1</v>
      </c>
      <c r="X110" s="162">
        <v>1</v>
      </c>
      <c r="Y110" s="162">
        <f t="shared" si="5"/>
        <v>1</v>
      </c>
      <c r="Z110" s="162">
        <f t="shared" si="4"/>
        <v>1</v>
      </c>
      <c r="AA110" s="138"/>
    </row>
    <row r="111" spans="2:27" ht="54" customHeight="1" thickBot="1" x14ac:dyDescent="0.25">
      <c r="B111" s="549"/>
      <c r="C111" s="542" t="s">
        <v>168</v>
      </c>
      <c r="D111" s="500" t="s">
        <v>1176</v>
      </c>
      <c r="E111" s="144" t="s">
        <v>1177</v>
      </c>
      <c r="F111" s="144" t="s">
        <v>626</v>
      </c>
      <c r="G111" s="144">
        <v>1</v>
      </c>
      <c r="H111" s="144">
        <v>1</v>
      </c>
      <c r="I111" s="63">
        <v>3.25</v>
      </c>
      <c r="J111" s="135">
        <v>0.25</v>
      </c>
      <c r="K111" s="135">
        <v>1</v>
      </c>
      <c r="L111" s="135">
        <v>1</v>
      </c>
      <c r="M111" s="12">
        <v>1</v>
      </c>
      <c r="N111" s="135">
        <v>0.25</v>
      </c>
      <c r="O111" s="135"/>
      <c r="P111" s="63">
        <v>1</v>
      </c>
      <c r="Q111" s="63"/>
      <c r="R111" s="63">
        <v>1</v>
      </c>
      <c r="S111" s="63"/>
      <c r="T111" s="63">
        <v>0.5</v>
      </c>
      <c r="U111" s="59">
        <v>0.45</v>
      </c>
      <c r="V111" s="162">
        <v>1</v>
      </c>
      <c r="W111" s="162">
        <v>1</v>
      </c>
      <c r="X111" s="162">
        <v>1</v>
      </c>
      <c r="Y111" s="162">
        <f t="shared" ref="Y111:Y166" si="6">IF(M111=0,"-",IF((T111/M111)&lt;=1,(T111/M111),1))</f>
        <v>0.5</v>
      </c>
      <c r="Z111" s="162">
        <f t="shared" si="4"/>
        <v>0.84615384615384615</v>
      </c>
      <c r="AA111" s="138"/>
    </row>
    <row r="112" spans="2:27" ht="83.25" customHeight="1" thickBot="1" x14ac:dyDescent="0.25">
      <c r="B112" s="549"/>
      <c r="C112" s="543"/>
      <c r="D112" s="498"/>
      <c r="E112" s="144" t="s">
        <v>1178</v>
      </c>
      <c r="F112" s="144" t="s">
        <v>1179</v>
      </c>
      <c r="G112" s="144">
        <v>0</v>
      </c>
      <c r="H112" s="144">
        <v>4</v>
      </c>
      <c r="I112" s="135">
        <v>4</v>
      </c>
      <c r="J112" s="135">
        <v>1</v>
      </c>
      <c r="K112" s="135">
        <v>1</v>
      </c>
      <c r="L112" s="135">
        <v>1</v>
      </c>
      <c r="M112" s="12">
        <v>1</v>
      </c>
      <c r="N112" s="135">
        <v>1</v>
      </c>
      <c r="O112" s="135"/>
      <c r="P112" s="63">
        <v>1</v>
      </c>
      <c r="Q112" s="63"/>
      <c r="R112" s="63">
        <v>1</v>
      </c>
      <c r="S112" s="63"/>
      <c r="T112" s="63">
        <v>0.5</v>
      </c>
      <c r="U112" s="59">
        <v>0.45</v>
      </c>
      <c r="V112" s="162">
        <v>1</v>
      </c>
      <c r="W112" s="162">
        <v>1</v>
      </c>
      <c r="X112" s="162">
        <v>1</v>
      </c>
      <c r="Y112" s="162">
        <f t="shared" si="6"/>
        <v>0.5</v>
      </c>
      <c r="Z112" s="162">
        <f t="shared" ref="Z112:Z133" si="7">IF(((N112+P112+R112+T112)/(I112))&lt;=1,((N112+P112+R112+T112)/(I112)),1)</f>
        <v>0.875</v>
      </c>
      <c r="AA112" s="138"/>
    </row>
    <row r="113" spans="2:27" ht="64.5" customHeight="1" thickBot="1" x14ac:dyDescent="0.25">
      <c r="B113" s="549"/>
      <c r="C113" s="543"/>
      <c r="D113" s="498"/>
      <c r="E113" s="144" t="s">
        <v>1180</v>
      </c>
      <c r="F113" s="144" t="s">
        <v>626</v>
      </c>
      <c r="G113" s="144">
        <v>1</v>
      </c>
      <c r="H113" s="144">
        <v>1</v>
      </c>
      <c r="I113" s="63">
        <v>3.25</v>
      </c>
      <c r="J113" s="135">
        <v>0.25</v>
      </c>
      <c r="K113" s="63">
        <v>1</v>
      </c>
      <c r="L113" s="63">
        <v>1</v>
      </c>
      <c r="M113" s="12">
        <v>1</v>
      </c>
      <c r="N113" s="135">
        <v>0.25</v>
      </c>
      <c r="O113" s="135"/>
      <c r="P113" s="63">
        <v>1</v>
      </c>
      <c r="Q113" s="63"/>
      <c r="R113" s="63">
        <v>1</v>
      </c>
      <c r="S113" s="63"/>
      <c r="T113" s="63">
        <v>0.5</v>
      </c>
      <c r="U113" s="59">
        <v>0.45</v>
      </c>
      <c r="V113" s="162">
        <v>1</v>
      </c>
      <c r="W113" s="162">
        <v>1</v>
      </c>
      <c r="X113" s="162">
        <v>1</v>
      </c>
      <c r="Y113" s="162">
        <f t="shared" si="6"/>
        <v>0.5</v>
      </c>
      <c r="Z113" s="162">
        <f t="shared" si="7"/>
        <v>0.84615384615384615</v>
      </c>
      <c r="AA113" s="258"/>
    </row>
    <row r="114" spans="2:27" ht="32.25" customHeight="1" thickBot="1" x14ac:dyDescent="0.25">
      <c r="B114" s="549"/>
      <c r="C114" s="543"/>
      <c r="D114" s="498"/>
      <c r="E114" s="144" t="s">
        <v>1181</v>
      </c>
      <c r="F114" s="144" t="s">
        <v>1182</v>
      </c>
      <c r="G114" s="144">
        <v>0</v>
      </c>
      <c r="H114" s="144">
        <v>8</v>
      </c>
      <c r="I114" s="135">
        <v>8</v>
      </c>
      <c r="J114" s="135">
        <v>1</v>
      </c>
      <c r="K114" s="135">
        <v>3</v>
      </c>
      <c r="L114" s="135">
        <v>1</v>
      </c>
      <c r="M114" s="12">
        <v>3</v>
      </c>
      <c r="N114" s="135">
        <v>1</v>
      </c>
      <c r="O114" s="135"/>
      <c r="P114" s="63">
        <v>3</v>
      </c>
      <c r="Q114" s="63"/>
      <c r="R114" s="63">
        <v>1</v>
      </c>
      <c r="S114" s="63"/>
      <c r="T114" s="63">
        <v>3</v>
      </c>
      <c r="U114" s="63"/>
      <c r="V114" s="162">
        <v>1</v>
      </c>
      <c r="W114" s="162">
        <v>1</v>
      </c>
      <c r="X114" s="162">
        <v>1</v>
      </c>
      <c r="Y114" s="162">
        <f t="shared" si="6"/>
        <v>1</v>
      </c>
      <c r="Z114" s="162">
        <f t="shared" si="7"/>
        <v>1</v>
      </c>
      <c r="AA114" s="138"/>
    </row>
    <row r="115" spans="2:27" ht="75.75" thickBot="1" x14ac:dyDescent="0.25">
      <c r="B115" s="549"/>
      <c r="C115" s="543"/>
      <c r="D115" s="498"/>
      <c r="E115" s="144" t="s">
        <v>1183</v>
      </c>
      <c r="F115" s="144" t="s">
        <v>1184</v>
      </c>
      <c r="G115" s="144">
        <v>43</v>
      </c>
      <c r="H115" s="144">
        <v>215</v>
      </c>
      <c r="I115" s="135">
        <v>172</v>
      </c>
      <c r="J115" s="135">
        <v>28</v>
      </c>
      <c r="K115" s="135">
        <v>48</v>
      </c>
      <c r="L115" s="135">
        <v>48</v>
      </c>
      <c r="M115" s="12">
        <v>48</v>
      </c>
      <c r="N115" s="135">
        <v>28</v>
      </c>
      <c r="O115" s="135"/>
      <c r="P115" s="63">
        <v>48</v>
      </c>
      <c r="Q115" s="63"/>
      <c r="R115" s="63">
        <v>48</v>
      </c>
      <c r="S115" s="63"/>
      <c r="T115" s="63">
        <v>50</v>
      </c>
      <c r="U115" s="63">
        <v>48</v>
      </c>
      <c r="V115" s="162">
        <v>1</v>
      </c>
      <c r="W115" s="162">
        <v>1</v>
      </c>
      <c r="X115" s="162">
        <v>1</v>
      </c>
      <c r="Y115" s="162">
        <f t="shared" si="6"/>
        <v>1</v>
      </c>
      <c r="Z115" s="162">
        <f t="shared" si="7"/>
        <v>1</v>
      </c>
      <c r="AA115" s="138"/>
    </row>
    <row r="116" spans="2:27" ht="81" customHeight="1" thickBot="1" x14ac:dyDescent="0.25">
      <c r="B116" s="549"/>
      <c r="C116" s="543"/>
      <c r="D116" s="498"/>
      <c r="E116" s="144" t="s">
        <v>1185</v>
      </c>
      <c r="F116" s="144" t="s">
        <v>1186</v>
      </c>
      <c r="G116" s="144">
        <v>1</v>
      </c>
      <c r="H116" s="144">
        <v>1</v>
      </c>
      <c r="I116" s="19">
        <v>1</v>
      </c>
      <c r="J116" s="133">
        <v>0.25</v>
      </c>
      <c r="K116" s="133">
        <v>1</v>
      </c>
      <c r="L116" s="133">
        <v>1</v>
      </c>
      <c r="M116" s="12">
        <v>1</v>
      </c>
      <c r="N116" s="133">
        <v>0.25</v>
      </c>
      <c r="O116" s="133"/>
      <c r="P116" s="133">
        <v>1</v>
      </c>
      <c r="Q116" s="133"/>
      <c r="R116" s="133">
        <v>1</v>
      </c>
      <c r="S116" s="133"/>
      <c r="T116" s="133">
        <v>1</v>
      </c>
      <c r="U116" s="133"/>
      <c r="V116" s="162">
        <v>1</v>
      </c>
      <c r="W116" s="162">
        <v>1</v>
      </c>
      <c r="X116" s="162">
        <v>1</v>
      </c>
      <c r="Y116" s="162">
        <f t="shared" si="6"/>
        <v>1</v>
      </c>
      <c r="Z116" s="162">
        <f t="shared" si="7"/>
        <v>1</v>
      </c>
      <c r="AA116" s="138"/>
    </row>
    <row r="117" spans="2:27" ht="60.75" thickBot="1" x14ac:dyDescent="0.25">
      <c r="B117" s="549"/>
      <c r="C117" s="543"/>
      <c r="D117" s="498"/>
      <c r="E117" s="144" t="s">
        <v>1187</v>
      </c>
      <c r="F117" s="144" t="s">
        <v>1188</v>
      </c>
      <c r="G117" s="144">
        <v>0</v>
      </c>
      <c r="H117" s="144">
        <v>34</v>
      </c>
      <c r="I117" s="135">
        <v>64</v>
      </c>
      <c r="J117" s="135">
        <v>16</v>
      </c>
      <c r="K117" s="135">
        <v>16</v>
      </c>
      <c r="L117" s="135">
        <v>16</v>
      </c>
      <c r="M117" s="12">
        <v>16</v>
      </c>
      <c r="N117" s="135">
        <v>16</v>
      </c>
      <c r="O117" s="135"/>
      <c r="P117" s="63">
        <v>16</v>
      </c>
      <c r="Q117" s="63"/>
      <c r="R117" s="63">
        <v>16</v>
      </c>
      <c r="S117" s="63"/>
      <c r="T117" s="63">
        <v>16</v>
      </c>
      <c r="U117" s="63"/>
      <c r="V117" s="162">
        <v>1</v>
      </c>
      <c r="W117" s="162">
        <v>1</v>
      </c>
      <c r="X117" s="162">
        <v>1</v>
      </c>
      <c r="Y117" s="162">
        <f t="shared" si="6"/>
        <v>1</v>
      </c>
      <c r="Z117" s="162">
        <f t="shared" si="7"/>
        <v>1</v>
      </c>
      <c r="AA117" s="138"/>
    </row>
    <row r="118" spans="2:27" ht="45.75" thickBot="1" x14ac:dyDescent="0.25">
      <c r="B118" s="549"/>
      <c r="C118" s="543"/>
      <c r="D118" s="498"/>
      <c r="E118" s="144" t="s">
        <v>1189</v>
      </c>
      <c r="F118" s="144" t="s">
        <v>1190</v>
      </c>
      <c r="G118" s="144">
        <v>0</v>
      </c>
      <c r="H118" s="144">
        <v>136</v>
      </c>
      <c r="I118" s="135">
        <v>136</v>
      </c>
      <c r="J118" s="135">
        <v>24</v>
      </c>
      <c r="K118" s="135">
        <v>44</v>
      </c>
      <c r="L118" s="135">
        <v>44</v>
      </c>
      <c r="M118" s="12">
        <v>24</v>
      </c>
      <c r="N118" s="135">
        <v>24</v>
      </c>
      <c r="O118" s="135"/>
      <c r="P118" s="63">
        <v>44</v>
      </c>
      <c r="Q118" s="63"/>
      <c r="R118" s="63">
        <v>44</v>
      </c>
      <c r="S118" s="63"/>
      <c r="T118" s="63">
        <v>44</v>
      </c>
      <c r="U118" s="63">
        <v>0</v>
      </c>
      <c r="V118" s="162">
        <v>1</v>
      </c>
      <c r="W118" s="162">
        <v>1</v>
      </c>
      <c r="X118" s="162">
        <v>1</v>
      </c>
      <c r="Y118" s="162">
        <f t="shared" si="6"/>
        <v>1</v>
      </c>
      <c r="Z118" s="162">
        <f t="shared" si="7"/>
        <v>1</v>
      </c>
      <c r="AA118" s="138"/>
    </row>
    <row r="119" spans="2:27" ht="75.75" thickBot="1" x14ac:dyDescent="0.25">
      <c r="B119" s="549"/>
      <c r="C119" s="543"/>
      <c r="D119" s="498"/>
      <c r="E119" s="144" t="s">
        <v>1191</v>
      </c>
      <c r="F119" s="144" t="s">
        <v>1192</v>
      </c>
      <c r="G119" s="144">
        <v>2</v>
      </c>
      <c r="H119" s="144">
        <v>34</v>
      </c>
      <c r="I119" s="135">
        <v>32</v>
      </c>
      <c r="J119" s="135">
        <v>6</v>
      </c>
      <c r="K119" s="135">
        <v>10</v>
      </c>
      <c r="L119" s="135">
        <v>10</v>
      </c>
      <c r="M119" s="12">
        <v>6</v>
      </c>
      <c r="N119" s="135">
        <v>6</v>
      </c>
      <c r="O119" s="135"/>
      <c r="P119" s="63">
        <v>10</v>
      </c>
      <c r="Q119" s="63"/>
      <c r="R119" s="63">
        <v>10</v>
      </c>
      <c r="S119" s="63"/>
      <c r="T119" s="63">
        <v>6</v>
      </c>
      <c r="U119" s="63"/>
      <c r="V119" s="162">
        <v>1</v>
      </c>
      <c r="W119" s="162">
        <v>1</v>
      </c>
      <c r="X119" s="162">
        <v>1</v>
      </c>
      <c r="Y119" s="162">
        <f t="shared" si="6"/>
        <v>1</v>
      </c>
      <c r="Z119" s="162">
        <f t="shared" si="7"/>
        <v>1</v>
      </c>
      <c r="AA119" s="138"/>
    </row>
    <row r="120" spans="2:27" ht="45.75" thickBot="1" x14ac:dyDescent="0.25">
      <c r="B120" s="549"/>
      <c r="C120" s="543"/>
      <c r="D120" s="498"/>
      <c r="E120" s="144" t="s">
        <v>1193</v>
      </c>
      <c r="F120" s="144" t="s">
        <v>1194</v>
      </c>
      <c r="G120" s="144">
        <v>6</v>
      </c>
      <c r="H120" s="144">
        <v>26</v>
      </c>
      <c r="I120" s="135">
        <v>20</v>
      </c>
      <c r="J120" s="135">
        <v>2</v>
      </c>
      <c r="K120" s="135">
        <v>6</v>
      </c>
      <c r="L120" s="135">
        <v>7</v>
      </c>
      <c r="M120" s="12">
        <v>6</v>
      </c>
      <c r="N120" s="135">
        <v>2</v>
      </c>
      <c r="O120" s="135"/>
      <c r="P120" s="63">
        <v>5</v>
      </c>
      <c r="Q120" s="63"/>
      <c r="R120" s="63">
        <v>7</v>
      </c>
      <c r="S120" s="63"/>
      <c r="T120" s="63">
        <v>6</v>
      </c>
      <c r="U120" s="63">
        <v>0</v>
      </c>
      <c r="V120" s="162">
        <v>1</v>
      </c>
      <c r="W120" s="162">
        <v>0.83333333333333337</v>
      </c>
      <c r="X120" s="162">
        <v>1</v>
      </c>
      <c r="Y120" s="162">
        <f t="shared" si="6"/>
        <v>1</v>
      </c>
      <c r="Z120" s="162">
        <f t="shared" si="7"/>
        <v>1</v>
      </c>
      <c r="AA120" s="138"/>
    </row>
    <row r="121" spans="2:27" ht="52.5" customHeight="1" thickBot="1" x14ac:dyDescent="0.25">
      <c r="B121" s="549"/>
      <c r="C121" s="543"/>
      <c r="D121" s="498"/>
      <c r="E121" s="144" t="s">
        <v>1195</v>
      </c>
      <c r="F121" s="144" t="s">
        <v>1196</v>
      </c>
      <c r="G121" s="144">
        <v>1</v>
      </c>
      <c r="H121" s="144">
        <v>1</v>
      </c>
      <c r="I121" s="63">
        <v>3.25</v>
      </c>
      <c r="J121" s="135">
        <v>0.25</v>
      </c>
      <c r="K121" s="63">
        <v>1</v>
      </c>
      <c r="L121" s="63">
        <v>1</v>
      </c>
      <c r="M121" s="12">
        <v>1</v>
      </c>
      <c r="N121" s="63">
        <v>0.25</v>
      </c>
      <c r="O121" s="63">
        <v>1</v>
      </c>
      <c r="P121" s="63">
        <v>1</v>
      </c>
      <c r="Q121" s="63"/>
      <c r="R121" s="63">
        <v>1</v>
      </c>
      <c r="S121" s="63"/>
      <c r="T121" s="63">
        <v>1</v>
      </c>
      <c r="U121" s="63"/>
      <c r="V121" s="162">
        <v>1</v>
      </c>
      <c r="W121" s="162">
        <v>1</v>
      </c>
      <c r="X121" s="162">
        <v>1</v>
      </c>
      <c r="Y121" s="162">
        <f t="shared" si="6"/>
        <v>1</v>
      </c>
      <c r="Z121" s="162">
        <f t="shared" si="7"/>
        <v>1</v>
      </c>
      <c r="AA121" s="138"/>
    </row>
    <row r="122" spans="2:27" ht="60.75" thickBot="1" x14ac:dyDescent="0.25">
      <c r="B122" s="549"/>
      <c r="C122" s="543"/>
      <c r="D122" s="498"/>
      <c r="E122" s="144" t="s">
        <v>1197</v>
      </c>
      <c r="F122" s="144" t="s">
        <v>1198</v>
      </c>
      <c r="G122" s="144">
        <v>1</v>
      </c>
      <c r="H122" s="144">
        <v>1</v>
      </c>
      <c r="I122" s="63">
        <v>3.25</v>
      </c>
      <c r="J122" s="19">
        <v>0.25</v>
      </c>
      <c r="K122" s="19">
        <v>1</v>
      </c>
      <c r="L122" s="19">
        <v>1</v>
      </c>
      <c r="M122" s="12">
        <v>1</v>
      </c>
      <c r="N122" s="19">
        <v>0.25</v>
      </c>
      <c r="O122" s="19"/>
      <c r="P122" s="19">
        <v>1</v>
      </c>
      <c r="Q122" s="19"/>
      <c r="R122" s="19">
        <v>1</v>
      </c>
      <c r="S122" s="19"/>
      <c r="T122" s="19">
        <v>1</v>
      </c>
      <c r="U122" s="19"/>
      <c r="V122" s="162">
        <v>1</v>
      </c>
      <c r="W122" s="162">
        <v>1</v>
      </c>
      <c r="X122" s="162">
        <v>1</v>
      </c>
      <c r="Y122" s="162">
        <f t="shared" si="6"/>
        <v>1</v>
      </c>
      <c r="Z122" s="162">
        <f t="shared" si="7"/>
        <v>1</v>
      </c>
      <c r="AA122" s="258"/>
    </row>
    <row r="123" spans="2:27" ht="45.75" thickBot="1" x14ac:dyDescent="0.25">
      <c r="B123" s="549"/>
      <c r="C123" s="543"/>
      <c r="D123" s="498"/>
      <c r="E123" s="144" t="s">
        <v>1199</v>
      </c>
      <c r="F123" s="144" t="s">
        <v>1200</v>
      </c>
      <c r="G123" s="144">
        <v>0</v>
      </c>
      <c r="H123" s="144">
        <v>1</v>
      </c>
      <c r="I123" s="63">
        <v>3.25</v>
      </c>
      <c r="J123" s="135">
        <v>0.25</v>
      </c>
      <c r="K123" s="63">
        <v>1</v>
      </c>
      <c r="L123" s="63">
        <v>1</v>
      </c>
      <c r="M123" s="12">
        <v>1</v>
      </c>
      <c r="N123" s="63">
        <v>0.25</v>
      </c>
      <c r="O123" s="63"/>
      <c r="P123" s="63">
        <v>0</v>
      </c>
      <c r="Q123" s="63"/>
      <c r="R123" s="63">
        <v>1</v>
      </c>
      <c r="S123" s="63"/>
      <c r="T123" s="63">
        <v>1</v>
      </c>
      <c r="U123" s="63"/>
      <c r="V123" s="162">
        <v>1</v>
      </c>
      <c r="W123" s="162">
        <v>0</v>
      </c>
      <c r="X123" s="162">
        <v>1</v>
      </c>
      <c r="Y123" s="162">
        <f t="shared" si="6"/>
        <v>1</v>
      </c>
      <c r="Z123" s="162">
        <f t="shared" si="7"/>
        <v>0.69230769230769229</v>
      </c>
      <c r="AA123" s="138"/>
    </row>
    <row r="124" spans="2:27" ht="60.75" thickBot="1" x14ac:dyDescent="0.25">
      <c r="B124" s="549"/>
      <c r="C124" s="543"/>
      <c r="D124" s="498"/>
      <c r="E124" s="144" t="s">
        <v>1201</v>
      </c>
      <c r="F124" s="144" t="s">
        <v>1110</v>
      </c>
      <c r="G124" s="144">
        <v>0</v>
      </c>
      <c r="H124" s="144">
        <v>1</v>
      </c>
      <c r="I124" s="63">
        <v>3.25</v>
      </c>
      <c r="J124" s="135">
        <v>0.25</v>
      </c>
      <c r="K124" s="63">
        <v>1</v>
      </c>
      <c r="L124" s="63">
        <v>1</v>
      </c>
      <c r="M124" s="12">
        <v>1</v>
      </c>
      <c r="N124" s="63">
        <v>0.25</v>
      </c>
      <c r="O124" s="63"/>
      <c r="P124" s="63">
        <v>1</v>
      </c>
      <c r="Q124" s="63"/>
      <c r="R124" s="63">
        <v>1</v>
      </c>
      <c r="S124" s="63"/>
      <c r="T124" s="63">
        <v>1</v>
      </c>
      <c r="U124" s="63"/>
      <c r="V124" s="162">
        <v>1</v>
      </c>
      <c r="W124" s="162">
        <v>1</v>
      </c>
      <c r="X124" s="162">
        <v>1</v>
      </c>
      <c r="Y124" s="162">
        <f t="shared" si="6"/>
        <v>1</v>
      </c>
      <c r="Z124" s="162">
        <f t="shared" si="7"/>
        <v>1</v>
      </c>
      <c r="AA124" s="138"/>
    </row>
    <row r="125" spans="2:27" ht="75.75" thickBot="1" x14ac:dyDescent="0.25">
      <c r="B125" s="549"/>
      <c r="C125" s="543"/>
      <c r="D125" s="498"/>
      <c r="E125" s="144" t="s">
        <v>1202</v>
      </c>
      <c r="F125" s="144" t="s">
        <v>1203</v>
      </c>
      <c r="G125" s="144">
        <v>1</v>
      </c>
      <c r="H125" s="144">
        <v>1</v>
      </c>
      <c r="I125" s="63">
        <v>3.25</v>
      </c>
      <c r="J125" s="135">
        <v>0.25</v>
      </c>
      <c r="K125" s="63">
        <v>1</v>
      </c>
      <c r="L125" s="63">
        <v>1</v>
      </c>
      <c r="M125" s="12">
        <v>1</v>
      </c>
      <c r="N125" s="63">
        <v>0.25</v>
      </c>
      <c r="O125" s="63"/>
      <c r="P125" s="63">
        <v>1</v>
      </c>
      <c r="Q125" s="63"/>
      <c r="R125" s="63">
        <v>1</v>
      </c>
      <c r="S125" s="63"/>
      <c r="T125" s="63">
        <v>1</v>
      </c>
      <c r="U125" s="59"/>
      <c r="V125" s="162">
        <v>1</v>
      </c>
      <c r="W125" s="162">
        <v>1</v>
      </c>
      <c r="X125" s="162">
        <v>1</v>
      </c>
      <c r="Y125" s="162">
        <f t="shared" si="6"/>
        <v>1</v>
      </c>
      <c r="Z125" s="162">
        <f t="shared" si="7"/>
        <v>1</v>
      </c>
      <c r="AA125" s="258"/>
    </row>
    <row r="126" spans="2:27" ht="75.75" thickBot="1" x14ac:dyDescent="0.25">
      <c r="B126" s="549"/>
      <c r="C126" s="543"/>
      <c r="D126" s="498"/>
      <c r="E126" s="144" t="s">
        <v>1204</v>
      </c>
      <c r="F126" s="144" t="s">
        <v>1205</v>
      </c>
      <c r="G126" s="144">
        <v>0</v>
      </c>
      <c r="H126" s="144">
        <v>1</v>
      </c>
      <c r="I126" s="63">
        <v>3.25</v>
      </c>
      <c r="J126" s="19">
        <v>0.25</v>
      </c>
      <c r="K126" s="19">
        <v>1</v>
      </c>
      <c r="L126" s="19">
        <v>1</v>
      </c>
      <c r="M126" s="12">
        <v>1</v>
      </c>
      <c r="N126" s="180">
        <v>0.19</v>
      </c>
      <c r="O126" s="180"/>
      <c r="P126" s="19">
        <v>1</v>
      </c>
      <c r="Q126" s="19"/>
      <c r="R126" s="19">
        <v>1</v>
      </c>
      <c r="S126" s="19"/>
      <c r="T126" s="19">
        <v>1</v>
      </c>
      <c r="U126" s="19"/>
      <c r="V126" s="162">
        <v>0.76</v>
      </c>
      <c r="W126" s="162">
        <v>1</v>
      </c>
      <c r="X126" s="162">
        <v>1</v>
      </c>
      <c r="Y126" s="162">
        <f t="shared" si="6"/>
        <v>1</v>
      </c>
      <c r="Z126" s="162">
        <f t="shared" si="7"/>
        <v>0.98153846153846147</v>
      </c>
      <c r="AA126" s="258"/>
    </row>
    <row r="127" spans="2:27" ht="60.75" thickBot="1" x14ac:dyDescent="0.25">
      <c r="B127" s="549"/>
      <c r="C127" s="543"/>
      <c r="D127" s="498"/>
      <c r="E127" s="144" t="s">
        <v>1206</v>
      </c>
      <c r="F127" s="144" t="s">
        <v>1207</v>
      </c>
      <c r="G127" s="144">
        <v>0</v>
      </c>
      <c r="H127" s="144">
        <v>30</v>
      </c>
      <c r="I127" s="135">
        <v>30</v>
      </c>
      <c r="J127" s="135">
        <v>4</v>
      </c>
      <c r="K127" s="135">
        <v>10</v>
      </c>
      <c r="L127" s="135">
        <v>10</v>
      </c>
      <c r="M127" s="12">
        <v>6</v>
      </c>
      <c r="N127" s="135">
        <v>4</v>
      </c>
      <c r="O127" s="135"/>
      <c r="P127" s="63">
        <v>10</v>
      </c>
      <c r="Q127" s="63"/>
      <c r="R127" s="63">
        <v>10</v>
      </c>
      <c r="S127" s="63"/>
      <c r="T127" s="63">
        <v>6</v>
      </c>
      <c r="U127" s="63"/>
      <c r="V127" s="162">
        <v>1</v>
      </c>
      <c r="W127" s="162">
        <v>1</v>
      </c>
      <c r="X127" s="162">
        <v>1</v>
      </c>
      <c r="Y127" s="162">
        <f t="shared" si="6"/>
        <v>1</v>
      </c>
      <c r="Z127" s="162">
        <f t="shared" si="7"/>
        <v>1</v>
      </c>
      <c r="AA127" s="138"/>
    </row>
    <row r="128" spans="2:27" ht="60.75" thickBot="1" x14ac:dyDescent="0.25">
      <c r="B128" s="549"/>
      <c r="C128" s="543"/>
      <c r="D128" s="498"/>
      <c r="E128" s="144" t="s">
        <v>1208</v>
      </c>
      <c r="F128" s="144" t="s">
        <v>1209</v>
      </c>
      <c r="G128" s="144">
        <v>6</v>
      </c>
      <c r="H128" s="144">
        <v>86</v>
      </c>
      <c r="I128" s="135">
        <v>80</v>
      </c>
      <c r="J128" s="135">
        <v>10</v>
      </c>
      <c r="K128" s="135">
        <v>25</v>
      </c>
      <c r="L128" s="135">
        <v>25</v>
      </c>
      <c r="M128" s="12">
        <v>20</v>
      </c>
      <c r="N128" s="135">
        <v>10</v>
      </c>
      <c r="O128" s="135"/>
      <c r="P128" s="63">
        <v>25</v>
      </c>
      <c r="Q128" s="63"/>
      <c r="R128" s="63">
        <v>25</v>
      </c>
      <c r="S128" s="63"/>
      <c r="T128" s="63">
        <v>20</v>
      </c>
      <c r="U128" s="63">
        <v>12</v>
      </c>
      <c r="V128" s="162">
        <v>1</v>
      </c>
      <c r="W128" s="162">
        <v>1</v>
      </c>
      <c r="X128" s="162">
        <v>1</v>
      </c>
      <c r="Y128" s="162">
        <f t="shared" si="6"/>
        <v>1</v>
      </c>
      <c r="Z128" s="162">
        <f t="shared" si="7"/>
        <v>1</v>
      </c>
      <c r="AA128" s="138"/>
    </row>
    <row r="129" spans="2:27" ht="60.75" thickBot="1" x14ac:dyDescent="0.25">
      <c r="B129" s="549"/>
      <c r="C129" s="543"/>
      <c r="D129" s="498"/>
      <c r="E129" s="144" t="s">
        <v>1210</v>
      </c>
      <c r="F129" s="144" t="s">
        <v>1211</v>
      </c>
      <c r="G129" s="144">
        <v>18</v>
      </c>
      <c r="H129" s="144">
        <v>72</v>
      </c>
      <c r="I129" s="135">
        <v>54</v>
      </c>
      <c r="J129" s="135">
        <v>9</v>
      </c>
      <c r="K129" s="135">
        <v>18</v>
      </c>
      <c r="L129" s="135">
        <v>18</v>
      </c>
      <c r="M129" s="12">
        <v>9</v>
      </c>
      <c r="N129" s="135">
        <v>9</v>
      </c>
      <c r="O129" s="135"/>
      <c r="P129" s="63">
        <v>18</v>
      </c>
      <c r="Q129" s="63"/>
      <c r="R129" s="63">
        <v>18</v>
      </c>
      <c r="S129" s="63"/>
      <c r="T129" s="63">
        <v>9</v>
      </c>
      <c r="U129" s="63">
        <v>6</v>
      </c>
      <c r="V129" s="162">
        <v>1</v>
      </c>
      <c r="W129" s="162">
        <v>1</v>
      </c>
      <c r="X129" s="162">
        <v>1</v>
      </c>
      <c r="Y129" s="162">
        <f t="shared" si="6"/>
        <v>1</v>
      </c>
      <c r="Z129" s="162">
        <f t="shared" si="7"/>
        <v>1</v>
      </c>
      <c r="AA129" s="138"/>
    </row>
    <row r="130" spans="2:27" ht="60.75" thickBot="1" x14ac:dyDescent="0.25">
      <c r="B130" s="549"/>
      <c r="C130" s="543"/>
      <c r="D130" s="498"/>
      <c r="E130" s="144" t="s">
        <v>1212</v>
      </c>
      <c r="F130" s="144" t="s">
        <v>1213</v>
      </c>
      <c r="G130" s="144">
        <v>1</v>
      </c>
      <c r="H130" s="144">
        <v>1</v>
      </c>
      <c r="I130" s="63">
        <v>3.25</v>
      </c>
      <c r="J130" s="19">
        <v>0.25</v>
      </c>
      <c r="K130" s="19">
        <v>1</v>
      </c>
      <c r="L130" s="19">
        <v>1</v>
      </c>
      <c r="M130" s="12">
        <v>1</v>
      </c>
      <c r="N130" s="19">
        <v>0.25</v>
      </c>
      <c r="O130" s="19"/>
      <c r="P130" s="19">
        <v>1</v>
      </c>
      <c r="Q130" s="19"/>
      <c r="R130" s="19">
        <v>1</v>
      </c>
      <c r="S130" s="19"/>
      <c r="T130" s="19">
        <v>1</v>
      </c>
      <c r="U130" s="19"/>
      <c r="V130" s="162">
        <v>1</v>
      </c>
      <c r="W130" s="162">
        <v>1</v>
      </c>
      <c r="X130" s="162">
        <v>1</v>
      </c>
      <c r="Y130" s="162">
        <f t="shared" si="6"/>
        <v>1</v>
      </c>
      <c r="Z130" s="162">
        <f t="shared" si="7"/>
        <v>1</v>
      </c>
      <c r="AA130" s="258"/>
    </row>
    <row r="131" spans="2:27" ht="75.75" customHeight="1" thickBot="1" x14ac:dyDescent="0.25">
      <c r="B131" s="549"/>
      <c r="C131" s="543"/>
      <c r="D131" s="498"/>
      <c r="E131" s="144" t="s">
        <v>1214</v>
      </c>
      <c r="F131" s="144" t="s">
        <v>1215</v>
      </c>
      <c r="G131" s="144">
        <v>1</v>
      </c>
      <c r="H131" s="144">
        <v>1</v>
      </c>
      <c r="I131" s="63">
        <v>3.25</v>
      </c>
      <c r="J131" s="19">
        <v>0.25</v>
      </c>
      <c r="K131" s="19">
        <v>1</v>
      </c>
      <c r="L131" s="19">
        <v>1</v>
      </c>
      <c r="M131" s="12">
        <v>1</v>
      </c>
      <c r="N131" s="19">
        <v>0.25</v>
      </c>
      <c r="O131" s="19"/>
      <c r="P131" s="19">
        <v>1</v>
      </c>
      <c r="Q131" s="19"/>
      <c r="R131" s="19">
        <v>1</v>
      </c>
      <c r="S131" s="19"/>
      <c r="T131" s="19">
        <v>0.8</v>
      </c>
      <c r="U131" s="19">
        <v>0.45</v>
      </c>
      <c r="V131" s="162">
        <v>1</v>
      </c>
      <c r="W131" s="162">
        <v>1</v>
      </c>
      <c r="X131" s="162">
        <v>1</v>
      </c>
      <c r="Y131" s="162">
        <f t="shared" si="6"/>
        <v>0.8</v>
      </c>
      <c r="Z131" s="162">
        <f t="shared" si="7"/>
        <v>0.93846153846153846</v>
      </c>
      <c r="AA131" s="138"/>
    </row>
    <row r="132" spans="2:27" ht="105.75" thickBot="1" x14ac:dyDescent="0.25">
      <c r="B132" s="549"/>
      <c r="C132" s="544"/>
      <c r="D132" s="499"/>
      <c r="E132" s="144" t="s">
        <v>1216</v>
      </c>
      <c r="F132" s="144" t="s">
        <v>1217</v>
      </c>
      <c r="G132" s="144">
        <v>83</v>
      </c>
      <c r="H132" s="144">
        <v>283</v>
      </c>
      <c r="I132" s="135">
        <v>200</v>
      </c>
      <c r="J132" s="135">
        <v>30</v>
      </c>
      <c r="K132" s="135">
        <v>60</v>
      </c>
      <c r="L132" s="135">
        <v>60</v>
      </c>
      <c r="M132" s="12">
        <v>50</v>
      </c>
      <c r="N132" s="135">
        <v>30</v>
      </c>
      <c r="O132" s="135"/>
      <c r="P132" s="135">
        <v>60</v>
      </c>
      <c r="Q132" s="135"/>
      <c r="R132" s="135">
        <v>60</v>
      </c>
      <c r="S132" s="135"/>
      <c r="T132" s="135">
        <v>50</v>
      </c>
      <c r="U132" s="135">
        <v>28</v>
      </c>
      <c r="V132" s="162">
        <v>1</v>
      </c>
      <c r="W132" s="162">
        <v>1</v>
      </c>
      <c r="X132" s="162">
        <v>1</v>
      </c>
      <c r="Y132" s="162">
        <f t="shared" si="6"/>
        <v>1</v>
      </c>
      <c r="Z132" s="162">
        <f t="shared" si="7"/>
        <v>1</v>
      </c>
      <c r="AA132" s="138"/>
    </row>
    <row r="133" spans="2:27" ht="90.75" thickBot="1" x14ac:dyDescent="0.25">
      <c r="B133" s="549"/>
      <c r="C133" s="542" t="s">
        <v>168</v>
      </c>
      <c r="D133" s="500" t="s">
        <v>1218</v>
      </c>
      <c r="E133" s="144" t="s">
        <v>1219</v>
      </c>
      <c r="F133" s="144" t="s">
        <v>984</v>
      </c>
      <c r="G133" s="144">
        <v>0</v>
      </c>
      <c r="H133" s="144">
        <v>1</v>
      </c>
      <c r="I133" s="63">
        <v>3.25</v>
      </c>
      <c r="J133" s="135">
        <v>0.25</v>
      </c>
      <c r="K133" s="59">
        <v>1</v>
      </c>
      <c r="L133" s="59">
        <v>1</v>
      </c>
      <c r="M133" s="12">
        <v>1</v>
      </c>
      <c r="N133" s="59">
        <v>0.25</v>
      </c>
      <c r="O133" s="59"/>
      <c r="P133" s="135">
        <v>1</v>
      </c>
      <c r="Q133" s="135"/>
      <c r="R133" s="135">
        <v>1</v>
      </c>
      <c r="S133" s="135"/>
      <c r="T133" s="135">
        <v>1</v>
      </c>
      <c r="U133" s="135"/>
      <c r="V133" s="162">
        <v>1</v>
      </c>
      <c r="W133" s="162">
        <v>1</v>
      </c>
      <c r="X133" s="162">
        <v>1</v>
      </c>
      <c r="Y133" s="162">
        <f t="shared" si="6"/>
        <v>1</v>
      </c>
      <c r="Z133" s="162">
        <f t="shared" si="7"/>
        <v>1</v>
      </c>
      <c r="AA133" s="138"/>
    </row>
    <row r="134" spans="2:27" ht="75.75" thickBot="1" x14ac:dyDescent="0.25">
      <c r="B134" s="549"/>
      <c r="C134" s="543"/>
      <c r="D134" s="498"/>
      <c r="E134" s="144" t="s">
        <v>1220</v>
      </c>
      <c r="F134" s="144" t="s">
        <v>1091</v>
      </c>
      <c r="G134" s="144">
        <v>12</v>
      </c>
      <c r="H134" s="144">
        <v>54</v>
      </c>
      <c r="I134" s="135">
        <v>42</v>
      </c>
      <c r="J134" s="135">
        <v>7</v>
      </c>
      <c r="K134" s="135">
        <v>14</v>
      </c>
      <c r="L134" s="135">
        <v>16</v>
      </c>
      <c r="M134" s="12">
        <v>2</v>
      </c>
      <c r="N134" s="135">
        <v>10</v>
      </c>
      <c r="O134" s="135"/>
      <c r="P134" s="135">
        <v>14</v>
      </c>
      <c r="Q134" s="135"/>
      <c r="R134" s="135">
        <v>16</v>
      </c>
      <c r="S134" s="135"/>
      <c r="T134" s="135">
        <v>6</v>
      </c>
      <c r="U134" s="135">
        <v>9</v>
      </c>
      <c r="V134" s="162">
        <v>0.7142857142857143</v>
      </c>
      <c r="W134" s="162">
        <v>1</v>
      </c>
      <c r="X134" s="162">
        <v>1</v>
      </c>
      <c r="Y134" s="162">
        <f t="shared" si="6"/>
        <v>1</v>
      </c>
      <c r="Z134" s="162">
        <f t="shared" ref="Z134:Z166" si="8">IF(((N134+P134+R134+T134)/(I134))&lt;=1,((N134+P134+R134+T134)/(I134)),1)</f>
        <v>1</v>
      </c>
      <c r="AA134" s="138"/>
    </row>
    <row r="135" spans="2:27" ht="105.75" thickBot="1" x14ac:dyDescent="0.25">
      <c r="B135" s="549"/>
      <c r="C135" s="543"/>
      <c r="D135" s="498"/>
      <c r="E135" s="144" t="s">
        <v>1221</v>
      </c>
      <c r="F135" s="144" t="s">
        <v>1086</v>
      </c>
      <c r="G135" s="144">
        <v>0</v>
      </c>
      <c r="H135" s="144">
        <v>1</v>
      </c>
      <c r="I135" s="63">
        <v>3.25</v>
      </c>
      <c r="J135" s="135">
        <v>0.25</v>
      </c>
      <c r="K135" s="63">
        <v>1</v>
      </c>
      <c r="L135" s="63">
        <v>1</v>
      </c>
      <c r="M135" s="12">
        <v>1</v>
      </c>
      <c r="N135" s="63">
        <v>0.25</v>
      </c>
      <c r="O135" s="63"/>
      <c r="P135" s="135">
        <v>1</v>
      </c>
      <c r="Q135" s="135"/>
      <c r="R135" s="135">
        <v>1</v>
      </c>
      <c r="S135" s="135"/>
      <c r="T135" s="135">
        <v>1</v>
      </c>
      <c r="U135" s="135">
        <v>50</v>
      </c>
      <c r="V135" s="162">
        <v>1</v>
      </c>
      <c r="W135" s="162">
        <v>1</v>
      </c>
      <c r="X135" s="162">
        <v>1</v>
      </c>
      <c r="Y135" s="162">
        <f t="shared" si="6"/>
        <v>1</v>
      </c>
      <c r="Z135" s="162">
        <f t="shared" si="8"/>
        <v>1</v>
      </c>
      <c r="AA135" s="138"/>
    </row>
    <row r="136" spans="2:27" ht="75.75" thickBot="1" x14ac:dyDescent="0.25">
      <c r="B136" s="549"/>
      <c r="C136" s="543"/>
      <c r="D136" s="498"/>
      <c r="E136" s="144" t="s">
        <v>1222</v>
      </c>
      <c r="F136" s="144" t="s">
        <v>1223</v>
      </c>
      <c r="G136" s="144">
        <v>10</v>
      </c>
      <c r="H136" s="144">
        <v>54</v>
      </c>
      <c r="I136" s="135">
        <v>44</v>
      </c>
      <c r="J136" s="135">
        <v>7</v>
      </c>
      <c r="K136" s="135">
        <v>15</v>
      </c>
      <c r="L136" s="135">
        <v>17</v>
      </c>
      <c r="M136" s="12">
        <v>1</v>
      </c>
      <c r="N136" s="135">
        <v>10</v>
      </c>
      <c r="O136" s="135"/>
      <c r="P136" s="135">
        <v>15</v>
      </c>
      <c r="Q136" s="135"/>
      <c r="R136" s="135">
        <v>18</v>
      </c>
      <c r="S136" s="135"/>
      <c r="T136" s="135">
        <v>6</v>
      </c>
      <c r="U136" s="135">
        <v>9</v>
      </c>
      <c r="V136" s="162">
        <v>0.7142857142857143</v>
      </c>
      <c r="W136" s="162">
        <v>1</v>
      </c>
      <c r="X136" s="162">
        <v>1</v>
      </c>
      <c r="Y136" s="162">
        <f t="shared" si="6"/>
        <v>1</v>
      </c>
      <c r="Z136" s="162">
        <f t="shared" si="8"/>
        <v>1</v>
      </c>
      <c r="AA136" s="138"/>
    </row>
    <row r="137" spans="2:27" ht="90.75" thickBot="1" x14ac:dyDescent="0.25">
      <c r="B137" s="549"/>
      <c r="C137" s="543"/>
      <c r="D137" s="498"/>
      <c r="E137" s="144" t="s">
        <v>1224</v>
      </c>
      <c r="F137" s="144" t="s">
        <v>1225</v>
      </c>
      <c r="G137" s="144">
        <v>10</v>
      </c>
      <c r="H137" s="144">
        <v>54</v>
      </c>
      <c r="I137" s="135">
        <v>44</v>
      </c>
      <c r="J137" s="135">
        <v>7</v>
      </c>
      <c r="K137" s="135">
        <v>15</v>
      </c>
      <c r="L137" s="135">
        <v>17</v>
      </c>
      <c r="M137" s="12">
        <v>1</v>
      </c>
      <c r="N137" s="135">
        <v>10</v>
      </c>
      <c r="O137" s="135"/>
      <c r="P137" s="135">
        <v>15</v>
      </c>
      <c r="Q137" s="135"/>
      <c r="R137" s="135">
        <v>17</v>
      </c>
      <c r="S137" s="135"/>
      <c r="T137" s="135">
        <v>6</v>
      </c>
      <c r="U137" s="135">
        <v>9</v>
      </c>
      <c r="V137" s="162">
        <v>0.7142857142857143</v>
      </c>
      <c r="W137" s="162">
        <v>1</v>
      </c>
      <c r="X137" s="162">
        <v>1</v>
      </c>
      <c r="Y137" s="162">
        <f t="shared" si="6"/>
        <v>1</v>
      </c>
      <c r="Z137" s="162">
        <f t="shared" si="8"/>
        <v>1</v>
      </c>
      <c r="AA137" s="138"/>
    </row>
    <row r="138" spans="2:27" ht="63.75" customHeight="1" thickBot="1" x14ac:dyDescent="0.25">
      <c r="B138" s="549"/>
      <c r="C138" s="543"/>
      <c r="D138" s="498"/>
      <c r="E138" s="144" t="s">
        <v>1226</v>
      </c>
      <c r="F138" s="144" t="s">
        <v>1227</v>
      </c>
      <c r="G138" s="144">
        <v>0.85</v>
      </c>
      <c r="H138" s="144">
        <v>0.85</v>
      </c>
      <c r="I138" s="19">
        <v>0.85</v>
      </c>
      <c r="J138" s="19">
        <v>0.21</v>
      </c>
      <c r="K138" s="19">
        <v>0.85</v>
      </c>
      <c r="L138" s="19">
        <v>0.85</v>
      </c>
      <c r="M138" s="19">
        <v>0.85</v>
      </c>
      <c r="N138" s="19">
        <v>0.21</v>
      </c>
      <c r="O138" s="19"/>
      <c r="P138" s="18">
        <v>0.85</v>
      </c>
      <c r="Q138" s="18"/>
      <c r="R138" s="135">
        <v>0.85</v>
      </c>
      <c r="S138" s="135"/>
      <c r="T138" s="135">
        <v>1</v>
      </c>
      <c r="U138" s="135">
        <v>0.6</v>
      </c>
      <c r="V138" s="162">
        <v>1</v>
      </c>
      <c r="W138" s="162">
        <v>1</v>
      </c>
      <c r="X138" s="162">
        <v>1</v>
      </c>
      <c r="Y138" s="162">
        <f t="shared" si="6"/>
        <v>1</v>
      </c>
      <c r="Z138" s="162">
        <f t="shared" si="8"/>
        <v>1</v>
      </c>
      <c r="AA138" s="258"/>
    </row>
    <row r="139" spans="2:27" ht="75.75" thickBot="1" x14ac:dyDescent="0.25">
      <c r="B139" s="549"/>
      <c r="C139" s="543"/>
      <c r="D139" s="498"/>
      <c r="E139" s="144" t="s">
        <v>1228</v>
      </c>
      <c r="F139" s="144" t="s">
        <v>1091</v>
      </c>
      <c r="G139" s="144">
        <v>10</v>
      </c>
      <c r="H139" s="144">
        <v>64</v>
      </c>
      <c r="I139" s="135">
        <v>54</v>
      </c>
      <c r="J139" s="135">
        <v>9</v>
      </c>
      <c r="K139" s="135">
        <v>18</v>
      </c>
      <c r="L139" s="135">
        <v>20</v>
      </c>
      <c r="M139" s="12">
        <v>7</v>
      </c>
      <c r="N139" s="135">
        <v>9</v>
      </c>
      <c r="O139" s="135"/>
      <c r="P139" s="135">
        <v>18</v>
      </c>
      <c r="Q139" s="135"/>
      <c r="R139" s="135">
        <v>20</v>
      </c>
      <c r="S139" s="135"/>
      <c r="T139" s="135">
        <v>7</v>
      </c>
      <c r="U139" s="135">
        <v>9</v>
      </c>
      <c r="V139" s="162">
        <v>0.77777777777777779</v>
      </c>
      <c r="W139" s="162">
        <v>1</v>
      </c>
      <c r="X139" s="162">
        <v>1</v>
      </c>
      <c r="Y139" s="162">
        <f t="shared" si="6"/>
        <v>1</v>
      </c>
      <c r="Z139" s="162">
        <f t="shared" si="8"/>
        <v>1</v>
      </c>
      <c r="AA139" s="138"/>
    </row>
    <row r="140" spans="2:27" ht="165.75" thickBot="1" x14ac:dyDescent="0.25">
      <c r="B140" s="549"/>
      <c r="C140" s="543"/>
      <c r="D140" s="498"/>
      <c r="E140" s="144" t="s">
        <v>1229</v>
      </c>
      <c r="F140" s="144" t="s">
        <v>984</v>
      </c>
      <c r="G140" s="144">
        <v>1</v>
      </c>
      <c r="H140" s="144">
        <v>1</v>
      </c>
      <c r="I140" s="63">
        <v>3.25</v>
      </c>
      <c r="J140" s="135">
        <v>0.25</v>
      </c>
      <c r="K140" s="63">
        <v>1</v>
      </c>
      <c r="L140" s="63">
        <v>1</v>
      </c>
      <c r="M140" s="12">
        <v>1</v>
      </c>
      <c r="N140" s="135">
        <v>0.25</v>
      </c>
      <c r="O140" s="135"/>
      <c r="P140" s="59">
        <v>1</v>
      </c>
      <c r="Q140" s="59"/>
      <c r="R140" s="59">
        <v>1</v>
      </c>
      <c r="S140" s="59"/>
      <c r="T140" s="59">
        <v>1</v>
      </c>
      <c r="U140" s="59">
        <v>0</v>
      </c>
      <c r="V140" s="162">
        <v>1</v>
      </c>
      <c r="W140" s="162">
        <v>0.7</v>
      </c>
      <c r="X140" s="162">
        <v>1</v>
      </c>
      <c r="Y140" s="162">
        <f t="shared" si="6"/>
        <v>1</v>
      </c>
      <c r="Z140" s="162">
        <f t="shared" si="8"/>
        <v>1</v>
      </c>
      <c r="AA140" s="258"/>
    </row>
    <row r="141" spans="2:27" ht="102" customHeight="1" thickBot="1" x14ac:dyDescent="0.25">
      <c r="B141" s="549"/>
      <c r="C141" s="543"/>
      <c r="D141" s="498"/>
      <c r="E141" s="144" t="s">
        <v>1230</v>
      </c>
      <c r="F141" s="144" t="s">
        <v>1231</v>
      </c>
      <c r="G141" s="144">
        <v>10</v>
      </c>
      <c r="H141" s="144">
        <v>64</v>
      </c>
      <c r="I141" s="135">
        <v>54</v>
      </c>
      <c r="J141" s="135">
        <v>9</v>
      </c>
      <c r="K141" s="135">
        <v>18</v>
      </c>
      <c r="L141" s="135">
        <v>20</v>
      </c>
      <c r="M141" s="12">
        <v>2</v>
      </c>
      <c r="N141" s="135">
        <v>14</v>
      </c>
      <c r="O141" s="135"/>
      <c r="P141" s="135">
        <v>18</v>
      </c>
      <c r="Q141" s="135"/>
      <c r="R141" s="135">
        <v>20</v>
      </c>
      <c r="S141" s="135"/>
      <c r="T141" s="135">
        <v>7</v>
      </c>
      <c r="U141" s="135">
        <v>9</v>
      </c>
      <c r="V141" s="162">
        <v>0.77777777777777779</v>
      </c>
      <c r="W141" s="162">
        <v>1</v>
      </c>
      <c r="X141" s="162">
        <v>1</v>
      </c>
      <c r="Y141" s="162">
        <f t="shared" si="6"/>
        <v>1</v>
      </c>
      <c r="Z141" s="162">
        <f t="shared" si="8"/>
        <v>1</v>
      </c>
      <c r="AA141" s="138"/>
    </row>
    <row r="142" spans="2:27" ht="90.75" thickBot="1" x14ac:dyDescent="0.25">
      <c r="B142" s="549"/>
      <c r="C142" s="543"/>
      <c r="D142" s="498"/>
      <c r="E142" s="144" t="s">
        <v>1232</v>
      </c>
      <c r="F142" s="144" t="s">
        <v>984</v>
      </c>
      <c r="G142" s="144">
        <v>1</v>
      </c>
      <c r="H142" s="144">
        <v>1</v>
      </c>
      <c r="I142" s="63">
        <v>3.25</v>
      </c>
      <c r="J142" s="135">
        <v>0.25</v>
      </c>
      <c r="K142" s="63">
        <v>1</v>
      </c>
      <c r="L142" s="63">
        <v>1</v>
      </c>
      <c r="M142" s="12">
        <v>1</v>
      </c>
      <c r="N142" s="63">
        <v>0.25</v>
      </c>
      <c r="O142" s="63"/>
      <c r="P142" s="135">
        <v>1</v>
      </c>
      <c r="Q142" s="135"/>
      <c r="R142" s="135">
        <v>1</v>
      </c>
      <c r="S142" s="135"/>
      <c r="T142" s="135">
        <v>1</v>
      </c>
      <c r="U142" s="135">
        <v>50</v>
      </c>
      <c r="V142" s="162">
        <v>1</v>
      </c>
      <c r="W142" s="162">
        <v>1</v>
      </c>
      <c r="X142" s="162">
        <v>1</v>
      </c>
      <c r="Y142" s="162">
        <f t="shared" si="6"/>
        <v>1</v>
      </c>
      <c r="Z142" s="162">
        <f t="shared" si="8"/>
        <v>1</v>
      </c>
      <c r="AA142" s="258"/>
    </row>
    <row r="143" spans="2:27" ht="63.75" customHeight="1" thickBot="1" x14ac:dyDescent="0.25">
      <c r="B143" s="549"/>
      <c r="C143" s="543"/>
      <c r="D143" s="498"/>
      <c r="E143" s="144" t="s">
        <v>1233</v>
      </c>
      <c r="F143" s="144" t="s">
        <v>1234</v>
      </c>
      <c r="G143" s="144">
        <v>0</v>
      </c>
      <c r="H143" s="144">
        <v>1</v>
      </c>
      <c r="I143" s="19">
        <v>3</v>
      </c>
      <c r="J143" s="63">
        <v>0.25</v>
      </c>
      <c r="K143" s="63">
        <v>1</v>
      </c>
      <c r="L143" s="63">
        <v>1</v>
      </c>
      <c r="M143" s="12">
        <v>1</v>
      </c>
      <c r="N143" s="63">
        <v>0.25</v>
      </c>
      <c r="O143" s="63"/>
      <c r="P143" s="63">
        <v>1</v>
      </c>
      <c r="Q143" s="63"/>
      <c r="R143" s="63">
        <v>1</v>
      </c>
      <c r="S143" s="63"/>
      <c r="T143" s="63">
        <v>1</v>
      </c>
      <c r="U143" s="63"/>
      <c r="V143" s="162">
        <v>1</v>
      </c>
      <c r="W143" s="162">
        <v>1</v>
      </c>
      <c r="X143" s="162">
        <v>1</v>
      </c>
      <c r="Y143" s="162">
        <f t="shared" si="6"/>
        <v>1</v>
      </c>
      <c r="Z143" s="162">
        <f t="shared" si="8"/>
        <v>1</v>
      </c>
      <c r="AA143" s="138"/>
    </row>
    <row r="144" spans="2:27" ht="63.75" customHeight="1" thickBot="1" x14ac:dyDescent="0.25">
      <c r="B144" s="549"/>
      <c r="C144" s="543"/>
      <c r="D144" s="498"/>
      <c r="E144" s="144" t="s">
        <v>1235</v>
      </c>
      <c r="F144" s="144" t="s">
        <v>1231</v>
      </c>
      <c r="G144" s="144">
        <v>10</v>
      </c>
      <c r="H144" s="144">
        <v>64</v>
      </c>
      <c r="I144" s="135">
        <v>64</v>
      </c>
      <c r="J144" s="135">
        <v>9</v>
      </c>
      <c r="K144" s="135">
        <v>18</v>
      </c>
      <c r="L144" s="135">
        <v>20</v>
      </c>
      <c r="M144" s="12">
        <v>19</v>
      </c>
      <c r="N144" s="135">
        <v>7</v>
      </c>
      <c r="O144" s="135"/>
      <c r="P144" s="63">
        <v>18</v>
      </c>
      <c r="Q144" s="63"/>
      <c r="R144" s="63">
        <v>20</v>
      </c>
      <c r="S144" s="63"/>
      <c r="T144" s="63">
        <v>9</v>
      </c>
      <c r="U144" s="63"/>
      <c r="V144" s="162">
        <v>0.77777777777777779</v>
      </c>
      <c r="W144" s="162">
        <v>1</v>
      </c>
      <c r="X144" s="162">
        <v>1</v>
      </c>
      <c r="Y144" s="162">
        <f t="shared" si="6"/>
        <v>0.47368421052631576</v>
      </c>
      <c r="Z144" s="162">
        <f t="shared" si="8"/>
        <v>0.84375</v>
      </c>
      <c r="AA144" s="138"/>
    </row>
    <row r="145" spans="2:27" ht="63.75" customHeight="1" thickBot="1" x14ac:dyDescent="0.25">
      <c r="B145" s="549"/>
      <c r="C145" s="543"/>
      <c r="D145" s="498"/>
      <c r="E145" s="144" t="s">
        <v>1236</v>
      </c>
      <c r="F145" s="144" t="s">
        <v>391</v>
      </c>
      <c r="G145" s="144">
        <v>0</v>
      </c>
      <c r="H145" s="144">
        <v>1</v>
      </c>
      <c r="I145" s="59">
        <v>3.25</v>
      </c>
      <c r="J145" s="135">
        <v>0.25</v>
      </c>
      <c r="K145" s="63">
        <v>1</v>
      </c>
      <c r="L145" s="63">
        <v>1</v>
      </c>
      <c r="M145" s="12">
        <v>1</v>
      </c>
      <c r="N145" s="63">
        <v>0.25</v>
      </c>
      <c r="O145" s="63"/>
      <c r="P145" s="59">
        <v>0.7</v>
      </c>
      <c r="Q145" s="59"/>
      <c r="R145" s="59">
        <v>1</v>
      </c>
      <c r="S145" s="59"/>
      <c r="T145" s="59">
        <v>1</v>
      </c>
      <c r="U145" s="59">
        <v>0</v>
      </c>
      <c r="V145" s="162">
        <v>1</v>
      </c>
      <c r="W145" s="162">
        <v>0.7</v>
      </c>
      <c r="X145" s="162">
        <v>1</v>
      </c>
      <c r="Y145" s="162">
        <f t="shared" si="6"/>
        <v>1</v>
      </c>
      <c r="Z145" s="162">
        <f t="shared" si="8"/>
        <v>0.9076923076923078</v>
      </c>
      <c r="AA145" s="138"/>
    </row>
    <row r="146" spans="2:27" ht="63.75" customHeight="1" thickBot="1" x14ac:dyDescent="0.25">
      <c r="B146" s="549"/>
      <c r="C146" s="543"/>
      <c r="D146" s="498"/>
      <c r="E146" s="144" t="s">
        <v>1237</v>
      </c>
      <c r="F146" s="144" t="s">
        <v>391</v>
      </c>
      <c r="G146" s="144">
        <v>0</v>
      </c>
      <c r="H146" s="144">
        <v>1</v>
      </c>
      <c r="I146" s="59">
        <v>3.25</v>
      </c>
      <c r="J146" s="135">
        <v>0.25</v>
      </c>
      <c r="K146" s="63">
        <v>1</v>
      </c>
      <c r="L146" s="63">
        <v>1</v>
      </c>
      <c r="M146" s="12">
        <v>1</v>
      </c>
      <c r="N146" s="63">
        <v>0.25</v>
      </c>
      <c r="O146" s="63"/>
      <c r="P146" s="59">
        <v>0.7</v>
      </c>
      <c r="Q146" s="59"/>
      <c r="R146" s="59">
        <v>1</v>
      </c>
      <c r="S146" s="59"/>
      <c r="T146" s="59">
        <v>1</v>
      </c>
      <c r="U146" s="59">
        <v>0</v>
      </c>
      <c r="V146" s="162">
        <v>1</v>
      </c>
      <c r="W146" s="162">
        <v>0.7</v>
      </c>
      <c r="X146" s="162">
        <v>1</v>
      </c>
      <c r="Y146" s="162">
        <f t="shared" si="6"/>
        <v>1</v>
      </c>
      <c r="Z146" s="162">
        <f t="shared" si="8"/>
        <v>0.9076923076923078</v>
      </c>
      <c r="AA146" s="138"/>
    </row>
    <row r="147" spans="2:27" ht="63.75" customHeight="1" thickBot="1" x14ac:dyDescent="0.25">
      <c r="B147" s="549"/>
      <c r="C147" s="544"/>
      <c r="D147" s="499"/>
      <c r="E147" s="144" t="s">
        <v>1238</v>
      </c>
      <c r="F147" s="144" t="s">
        <v>1239</v>
      </c>
      <c r="G147" s="144">
        <v>0</v>
      </c>
      <c r="H147" s="144">
        <v>4</v>
      </c>
      <c r="I147" s="135">
        <v>4</v>
      </c>
      <c r="J147" s="135">
        <v>1</v>
      </c>
      <c r="K147" s="135">
        <v>1</v>
      </c>
      <c r="L147" s="135">
        <v>1</v>
      </c>
      <c r="M147" s="12">
        <v>1</v>
      </c>
      <c r="N147" s="135">
        <v>1</v>
      </c>
      <c r="O147" s="135"/>
      <c r="P147" s="135">
        <v>1</v>
      </c>
      <c r="Q147" s="135"/>
      <c r="R147" s="135">
        <v>1</v>
      </c>
      <c r="S147" s="135"/>
      <c r="T147" s="135">
        <v>1</v>
      </c>
      <c r="U147" s="135">
        <v>0</v>
      </c>
      <c r="V147" s="162">
        <v>1</v>
      </c>
      <c r="W147" s="162">
        <v>1</v>
      </c>
      <c r="X147" s="162">
        <v>1</v>
      </c>
      <c r="Y147" s="162">
        <f t="shared" si="6"/>
        <v>1</v>
      </c>
      <c r="Z147" s="162">
        <f t="shared" si="8"/>
        <v>1</v>
      </c>
      <c r="AA147" s="138"/>
    </row>
    <row r="148" spans="2:27" ht="32.25" customHeight="1" thickBot="1" x14ac:dyDescent="0.25">
      <c r="B148" s="549"/>
      <c r="C148" s="542" t="s">
        <v>168</v>
      </c>
      <c r="D148" s="500" t="s">
        <v>1240</v>
      </c>
      <c r="E148" s="144" t="s">
        <v>1241</v>
      </c>
      <c r="F148" s="144" t="s">
        <v>1242</v>
      </c>
      <c r="G148" s="144">
        <v>45479</v>
      </c>
      <c r="H148" s="144">
        <v>45479</v>
      </c>
      <c r="I148" s="135">
        <v>45479</v>
      </c>
      <c r="J148" s="135">
        <v>45479</v>
      </c>
      <c r="K148" s="135">
        <v>45479</v>
      </c>
      <c r="L148" s="135">
        <v>45479</v>
      </c>
      <c r="M148" s="12">
        <v>45479</v>
      </c>
      <c r="N148" s="135">
        <v>0</v>
      </c>
      <c r="O148" s="135"/>
      <c r="P148" s="135">
        <v>6497</v>
      </c>
      <c r="Q148" s="135"/>
      <c r="R148" s="135">
        <v>19491</v>
      </c>
      <c r="S148" s="135"/>
      <c r="T148" s="135">
        <v>45479</v>
      </c>
      <c r="U148" s="135">
        <v>0</v>
      </c>
      <c r="V148" s="162">
        <v>0</v>
      </c>
      <c r="W148" s="162">
        <v>0.14285714285714285</v>
      </c>
      <c r="X148" s="162">
        <v>0.42857142857142855</v>
      </c>
      <c r="Y148" s="162">
        <f t="shared" si="6"/>
        <v>1</v>
      </c>
      <c r="Z148" s="162">
        <f t="shared" si="8"/>
        <v>1</v>
      </c>
      <c r="AA148" s="258"/>
    </row>
    <row r="149" spans="2:27" ht="45.75" thickBot="1" x14ac:dyDescent="0.25">
      <c r="B149" s="549"/>
      <c r="C149" s="543"/>
      <c r="D149" s="498"/>
      <c r="E149" s="144" t="s">
        <v>1243</v>
      </c>
      <c r="F149" s="144" t="s">
        <v>1244</v>
      </c>
      <c r="G149" s="144">
        <v>195000</v>
      </c>
      <c r="H149" s="144">
        <v>195500</v>
      </c>
      <c r="I149" s="135">
        <v>500</v>
      </c>
      <c r="J149" s="135">
        <v>50</v>
      </c>
      <c r="K149" s="135">
        <v>150</v>
      </c>
      <c r="L149" s="135">
        <v>200</v>
      </c>
      <c r="M149" s="12">
        <v>200</v>
      </c>
      <c r="N149" s="135">
        <v>0</v>
      </c>
      <c r="O149" s="135"/>
      <c r="P149" s="135">
        <v>150</v>
      </c>
      <c r="Q149" s="135"/>
      <c r="R149" s="135">
        <v>200</v>
      </c>
      <c r="S149" s="135"/>
      <c r="T149" s="135">
        <v>200</v>
      </c>
      <c r="U149" s="135">
        <v>0</v>
      </c>
      <c r="V149" s="162">
        <v>0</v>
      </c>
      <c r="W149" s="162">
        <v>1</v>
      </c>
      <c r="X149" s="162">
        <v>1</v>
      </c>
      <c r="Y149" s="162">
        <f t="shared" si="6"/>
        <v>1</v>
      </c>
      <c r="Z149" s="162">
        <f t="shared" si="8"/>
        <v>1</v>
      </c>
      <c r="AA149" s="138"/>
    </row>
    <row r="150" spans="2:27" ht="45.75" thickBot="1" x14ac:dyDescent="0.25">
      <c r="B150" s="549"/>
      <c r="C150" s="544"/>
      <c r="D150" s="499"/>
      <c r="E150" s="144" t="s">
        <v>1245</v>
      </c>
      <c r="F150" s="144" t="s">
        <v>1246</v>
      </c>
      <c r="G150" s="144">
        <v>0.5</v>
      </c>
      <c r="H150" s="144">
        <v>0.6</v>
      </c>
      <c r="I150" s="174">
        <v>0.1</v>
      </c>
      <c r="J150" s="135">
        <v>0</v>
      </c>
      <c r="K150" s="18">
        <v>0.04</v>
      </c>
      <c r="L150" s="18">
        <v>0.04</v>
      </c>
      <c r="M150" s="12">
        <v>1.3900000000000003E-2</v>
      </c>
      <c r="N150" s="135">
        <v>0</v>
      </c>
      <c r="O150" s="135"/>
      <c r="P150" s="135">
        <v>4.6100000000000002E-2</v>
      </c>
      <c r="Q150" s="135"/>
      <c r="R150" s="135">
        <v>0.04</v>
      </c>
      <c r="S150" s="135"/>
      <c r="T150" s="135">
        <v>0</v>
      </c>
      <c r="U150" s="135"/>
      <c r="V150" s="162" t="s">
        <v>177</v>
      </c>
      <c r="W150" s="162">
        <v>1</v>
      </c>
      <c r="X150" s="162">
        <v>1</v>
      </c>
      <c r="Y150" s="162">
        <f t="shared" si="6"/>
        <v>0</v>
      </c>
      <c r="Z150" s="162">
        <f t="shared" si="8"/>
        <v>0.8610000000000001</v>
      </c>
      <c r="AA150" s="138"/>
    </row>
    <row r="151" spans="2:27" ht="48" customHeight="1" thickBot="1" x14ac:dyDescent="0.25">
      <c r="B151" s="549"/>
      <c r="C151" s="542" t="s">
        <v>168</v>
      </c>
      <c r="D151" s="500" t="s">
        <v>1247</v>
      </c>
      <c r="E151" s="144" t="s">
        <v>1248</v>
      </c>
      <c r="F151" s="144" t="s">
        <v>1227</v>
      </c>
      <c r="G151" s="144">
        <v>1</v>
      </c>
      <c r="H151" s="144">
        <v>1</v>
      </c>
      <c r="I151" s="59">
        <v>3.25</v>
      </c>
      <c r="J151" s="135">
        <v>0.25</v>
      </c>
      <c r="K151" s="133">
        <v>1</v>
      </c>
      <c r="L151" s="133">
        <v>1</v>
      </c>
      <c r="M151" s="12">
        <v>1</v>
      </c>
      <c r="N151" s="133">
        <v>0.25</v>
      </c>
      <c r="O151" s="133"/>
      <c r="P151" s="133">
        <v>1</v>
      </c>
      <c r="Q151" s="133"/>
      <c r="R151" s="133">
        <v>1</v>
      </c>
      <c r="S151" s="133"/>
      <c r="T151" s="133">
        <v>0.91659999999999997</v>
      </c>
      <c r="U151" s="133">
        <v>0.6</v>
      </c>
      <c r="V151" s="162">
        <v>1</v>
      </c>
      <c r="W151" s="162">
        <v>1</v>
      </c>
      <c r="X151" s="162">
        <v>1</v>
      </c>
      <c r="Y151" s="162">
        <f t="shared" si="6"/>
        <v>0.91659999999999997</v>
      </c>
      <c r="Z151" s="162">
        <f t="shared" si="8"/>
        <v>0.97433846153846149</v>
      </c>
      <c r="AA151" s="258"/>
    </row>
    <row r="152" spans="2:27" ht="48" customHeight="1" thickBot="1" x14ac:dyDescent="0.25">
      <c r="B152" s="549"/>
      <c r="C152" s="543"/>
      <c r="D152" s="498"/>
      <c r="E152" s="144" t="s">
        <v>1249</v>
      </c>
      <c r="F152" s="144" t="s">
        <v>1250</v>
      </c>
      <c r="G152" s="144">
        <v>1</v>
      </c>
      <c r="H152" s="144">
        <v>1</v>
      </c>
      <c r="I152" s="59">
        <v>3.25</v>
      </c>
      <c r="J152" s="135">
        <v>0.25</v>
      </c>
      <c r="K152" s="63">
        <v>1</v>
      </c>
      <c r="L152" s="63">
        <v>1</v>
      </c>
      <c r="M152" s="12">
        <v>1</v>
      </c>
      <c r="N152" s="63">
        <v>0.25</v>
      </c>
      <c r="O152" s="63"/>
      <c r="P152" s="21">
        <v>1</v>
      </c>
      <c r="Q152" s="21"/>
      <c r="R152" s="21">
        <v>1</v>
      </c>
      <c r="S152" s="21"/>
      <c r="T152" s="21">
        <v>1</v>
      </c>
      <c r="U152" s="21">
        <v>0.6</v>
      </c>
      <c r="V152" s="162">
        <v>1</v>
      </c>
      <c r="W152" s="162">
        <v>1</v>
      </c>
      <c r="X152" s="162">
        <v>1</v>
      </c>
      <c r="Y152" s="162">
        <f t="shared" si="6"/>
        <v>1</v>
      </c>
      <c r="Z152" s="162">
        <f t="shared" si="8"/>
        <v>1</v>
      </c>
      <c r="AA152" s="258"/>
    </row>
    <row r="153" spans="2:27" ht="48" customHeight="1" thickBot="1" x14ac:dyDescent="0.25">
      <c r="B153" s="549"/>
      <c r="C153" s="543"/>
      <c r="D153" s="498"/>
      <c r="E153" s="144" t="s">
        <v>1251</v>
      </c>
      <c r="F153" s="144" t="s">
        <v>1252</v>
      </c>
      <c r="G153" s="144">
        <v>1</v>
      </c>
      <c r="H153" s="144">
        <v>1</v>
      </c>
      <c r="I153" s="59">
        <v>3.25</v>
      </c>
      <c r="J153" s="135">
        <v>0.25</v>
      </c>
      <c r="K153" s="63">
        <v>1</v>
      </c>
      <c r="L153" s="63">
        <v>1</v>
      </c>
      <c r="M153" s="12">
        <v>1</v>
      </c>
      <c r="N153" s="63">
        <v>0.25</v>
      </c>
      <c r="O153" s="63"/>
      <c r="P153" s="174">
        <v>0.84</v>
      </c>
      <c r="Q153" s="174"/>
      <c r="R153" s="174">
        <v>1</v>
      </c>
      <c r="S153" s="174"/>
      <c r="T153" s="174">
        <v>0.84</v>
      </c>
      <c r="U153" s="174">
        <v>0.6</v>
      </c>
      <c r="V153" s="162">
        <v>1</v>
      </c>
      <c r="W153" s="162">
        <v>0.84</v>
      </c>
      <c r="X153" s="162">
        <v>1</v>
      </c>
      <c r="Y153" s="162">
        <f t="shared" si="6"/>
        <v>0.84</v>
      </c>
      <c r="Z153" s="162">
        <f t="shared" si="8"/>
        <v>0.9015384615384614</v>
      </c>
      <c r="AA153" s="258"/>
    </row>
    <row r="154" spans="2:27" ht="48" customHeight="1" thickBot="1" x14ac:dyDescent="0.25">
      <c r="B154" s="549"/>
      <c r="C154" s="543"/>
      <c r="D154" s="498"/>
      <c r="E154" s="144" t="s">
        <v>1253</v>
      </c>
      <c r="F154" s="144" t="s">
        <v>1254</v>
      </c>
      <c r="G154" s="144">
        <v>2</v>
      </c>
      <c r="H154" s="144">
        <v>6</v>
      </c>
      <c r="I154" s="135">
        <v>4</v>
      </c>
      <c r="J154" s="135">
        <v>1</v>
      </c>
      <c r="K154" s="135">
        <v>1</v>
      </c>
      <c r="L154" s="135">
        <v>1</v>
      </c>
      <c r="M154" s="12">
        <v>1</v>
      </c>
      <c r="N154" s="135">
        <v>1</v>
      </c>
      <c r="O154" s="135"/>
      <c r="P154" s="135">
        <v>1</v>
      </c>
      <c r="Q154" s="135"/>
      <c r="R154" s="135">
        <v>1</v>
      </c>
      <c r="S154" s="135"/>
      <c r="T154" s="135">
        <v>1</v>
      </c>
      <c r="U154" s="135">
        <v>0.6</v>
      </c>
      <c r="V154" s="162">
        <v>0</v>
      </c>
      <c r="W154" s="162">
        <v>1</v>
      </c>
      <c r="X154" s="162">
        <v>1</v>
      </c>
      <c r="Y154" s="162">
        <f t="shared" si="6"/>
        <v>1</v>
      </c>
      <c r="Z154" s="162">
        <f t="shared" si="8"/>
        <v>1</v>
      </c>
      <c r="AA154" s="258"/>
    </row>
    <row r="155" spans="2:27" ht="75.75" thickBot="1" x14ac:dyDescent="0.25">
      <c r="B155" s="549"/>
      <c r="C155" s="543"/>
      <c r="D155" s="498"/>
      <c r="E155" s="144" t="s">
        <v>1255</v>
      </c>
      <c r="F155" s="144" t="s">
        <v>1256</v>
      </c>
      <c r="G155" s="144">
        <v>2</v>
      </c>
      <c r="H155" s="144">
        <v>6</v>
      </c>
      <c r="I155" s="135">
        <v>4</v>
      </c>
      <c r="J155" s="135">
        <v>1</v>
      </c>
      <c r="K155" s="135">
        <v>1</v>
      </c>
      <c r="L155" s="135">
        <v>1</v>
      </c>
      <c r="M155" s="12">
        <v>1</v>
      </c>
      <c r="N155" s="135">
        <v>0</v>
      </c>
      <c r="O155" s="135"/>
      <c r="P155" s="135">
        <v>1</v>
      </c>
      <c r="Q155" s="135"/>
      <c r="R155" s="135">
        <v>1</v>
      </c>
      <c r="S155" s="135"/>
      <c r="T155" s="135">
        <v>1</v>
      </c>
      <c r="U155" s="135">
        <v>0.6</v>
      </c>
      <c r="V155" s="162">
        <v>0</v>
      </c>
      <c r="W155" s="162">
        <v>1</v>
      </c>
      <c r="X155" s="162">
        <v>1</v>
      </c>
      <c r="Y155" s="162">
        <f t="shared" si="6"/>
        <v>1</v>
      </c>
      <c r="Z155" s="162">
        <f t="shared" si="8"/>
        <v>0.75</v>
      </c>
      <c r="AA155" s="138"/>
    </row>
    <row r="156" spans="2:27" s="2" customFormat="1" ht="48" customHeight="1" thickBot="1" x14ac:dyDescent="0.25">
      <c r="B156" s="549"/>
      <c r="C156" s="543"/>
      <c r="D156" s="498"/>
      <c r="E156" s="144" t="s">
        <v>1257</v>
      </c>
      <c r="F156" s="144" t="s">
        <v>1258</v>
      </c>
      <c r="G156" s="144">
        <v>0</v>
      </c>
      <c r="H156" s="144">
        <v>0</v>
      </c>
      <c r="I156" s="135">
        <v>0</v>
      </c>
      <c r="J156" s="135">
        <v>0</v>
      </c>
      <c r="K156" s="135">
        <v>0</v>
      </c>
      <c r="L156" s="135">
        <v>0</v>
      </c>
      <c r="M156" s="12">
        <v>0</v>
      </c>
      <c r="N156" s="135">
        <v>0</v>
      </c>
      <c r="O156" s="135"/>
      <c r="P156" s="135">
        <v>0</v>
      </c>
      <c r="Q156" s="135"/>
      <c r="R156" s="135">
        <v>9</v>
      </c>
      <c r="S156" s="135"/>
      <c r="T156" s="135">
        <v>0</v>
      </c>
      <c r="U156" s="135"/>
      <c r="V156" s="162" t="s">
        <v>177</v>
      </c>
      <c r="W156" s="162">
        <v>1</v>
      </c>
      <c r="X156" s="162" t="s">
        <v>177</v>
      </c>
      <c r="Y156" s="162">
        <v>1</v>
      </c>
      <c r="Z156" s="162">
        <v>0.75</v>
      </c>
      <c r="AA156" s="258"/>
    </row>
    <row r="157" spans="2:27" ht="60.75" thickBot="1" x14ac:dyDescent="0.25">
      <c r="B157" s="549"/>
      <c r="C157" s="544"/>
      <c r="D157" s="499"/>
      <c r="E157" s="144" t="s">
        <v>1259</v>
      </c>
      <c r="F157" s="144" t="s">
        <v>1260</v>
      </c>
      <c r="G157" s="144">
        <v>1</v>
      </c>
      <c r="H157" s="144">
        <v>1</v>
      </c>
      <c r="I157" s="59">
        <v>3.25</v>
      </c>
      <c r="J157" s="19">
        <v>0.25</v>
      </c>
      <c r="K157" s="19">
        <v>1</v>
      </c>
      <c r="L157" s="19">
        <v>1</v>
      </c>
      <c r="M157" s="12">
        <v>1</v>
      </c>
      <c r="N157" s="19">
        <v>0.25</v>
      </c>
      <c r="O157" s="19"/>
      <c r="P157" s="213">
        <v>1</v>
      </c>
      <c r="Q157" s="213"/>
      <c r="R157" s="213">
        <v>1</v>
      </c>
      <c r="S157" s="213"/>
      <c r="T157" s="213">
        <v>0.92</v>
      </c>
      <c r="U157" s="213">
        <v>0.6</v>
      </c>
      <c r="V157" s="162">
        <v>1</v>
      </c>
      <c r="W157" s="162">
        <v>1</v>
      </c>
      <c r="X157" s="162">
        <v>1</v>
      </c>
      <c r="Y157" s="162">
        <f t="shared" si="6"/>
        <v>0.92</v>
      </c>
      <c r="Z157" s="162">
        <f t="shared" si="8"/>
        <v>0.97538461538461541</v>
      </c>
      <c r="AA157" s="258"/>
    </row>
    <row r="158" spans="2:27" ht="60.75" thickBot="1" x14ac:dyDescent="0.25">
      <c r="B158" s="549" t="s">
        <v>1261</v>
      </c>
      <c r="C158" s="542" t="s">
        <v>168</v>
      </c>
      <c r="D158" s="500" t="s">
        <v>1262</v>
      </c>
      <c r="E158" s="144" t="s">
        <v>1263</v>
      </c>
      <c r="F158" s="144" t="s">
        <v>1264</v>
      </c>
      <c r="G158" s="144">
        <v>0</v>
      </c>
      <c r="H158" s="144">
        <v>24</v>
      </c>
      <c r="I158" s="135">
        <v>24</v>
      </c>
      <c r="J158" s="135">
        <v>6</v>
      </c>
      <c r="K158" s="135">
        <v>6</v>
      </c>
      <c r="L158" s="135">
        <v>6</v>
      </c>
      <c r="M158" s="12">
        <v>6</v>
      </c>
      <c r="N158" s="135">
        <v>6</v>
      </c>
      <c r="O158" s="135"/>
      <c r="P158" s="135">
        <v>6</v>
      </c>
      <c r="Q158" s="135"/>
      <c r="R158" s="135">
        <v>6</v>
      </c>
      <c r="S158" s="135"/>
      <c r="T158" s="135">
        <v>6</v>
      </c>
      <c r="U158" s="135"/>
      <c r="V158" s="162">
        <v>1</v>
      </c>
      <c r="W158" s="162">
        <v>1</v>
      </c>
      <c r="X158" s="162">
        <v>1</v>
      </c>
      <c r="Y158" s="162">
        <f t="shared" si="6"/>
        <v>1</v>
      </c>
      <c r="Z158" s="162">
        <f t="shared" si="8"/>
        <v>1</v>
      </c>
      <c r="AA158" s="138"/>
    </row>
    <row r="159" spans="2:27" ht="105.75" thickBot="1" x14ac:dyDescent="0.25">
      <c r="B159" s="549"/>
      <c r="C159" s="543"/>
      <c r="D159" s="498"/>
      <c r="E159" s="144" t="s">
        <v>1265</v>
      </c>
      <c r="F159" s="144" t="s">
        <v>1091</v>
      </c>
      <c r="G159" s="144">
        <v>32</v>
      </c>
      <c r="H159" s="144">
        <v>56</v>
      </c>
      <c r="I159" s="135">
        <v>24</v>
      </c>
      <c r="J159" s="135">
        <v>4</v>
      </c>
      <c r="K159" s="135">
        <v>8</v>
      </c>
      <c r="L159" s="135">
        <v>8</v>
      </c>
      <c r="M159" s="12">
        <v>4</v>
      </c>
      <c r="N159" s="135">
        <v>4</v>
      </c>
      <c r="O159" s="135"/>
      <c r="P159" s="135">
        <v>8</v>
      </c>
      <c r="Q159" s="135"/>
      <c r="R159" s="135">
        <v>8</v>
      </c>
      <c r="S159" s="135"/>
      <c r="T159" s="135">
        <v>4</v>
      </c>
      <c r="U159" s="135">
        <v>17</v>
      </c>
      <c r="V159" s="162">
        <v>1</v>
      </c>
      <c r="W159" s="162">
        <v>1</v>
      </c>
      <c r="X159" s="162">
        <v>1</v>
      </c>
      <c r="Y159" s="162">
        <f t="shared" si="6"/>
        <v>1</v>
      </c>
      <c r="Z159" s="162">
        <f t="shared" si="8"/>
        <v>1</v>
      </c>
      <c r="AA159" s="138"/>
    </row>
    <row r="160" spans="2:27" ht="90.75" thickBot="1" x14ac:dyDescent="0.25">
      <c r="B160" s="549"/>
      <c r="C160" s="543"/>
      <c r="D160" s="498"/>
      <c r="E160" s="144" t="s">
        <v>1266</v>
      </c>
      <c r="F160" s="144" t="s">
        <v>1137</v>
      </c>
      <c r="G160" s="144">
        <v>32</v>
      </c>
      <c r="H160" s="144">
        <v>56</v>
      </c>
      <c r="I160" s="135">
        <v>24</v>
      </c>
      <c r="J160" s="135">
        <v>4</v>
      </c>
      <c r="K160" s="135">
        <v>8</v>
      </c>
      <c r="L160" s="135">
        <v>8</v>
      </c>
      <c r="M160" s="12">
        <v>4</v>
      </c>
      <c r="N160" s="135">
        <v>4</v>
      </c>
      <c r="O160" s="135"/>
      <c r="P160" s="135">
        <v>8</v>
      </c>
      <c r="Q160" s="135"/>
      <c r="R160" s="135">
        <v>8</v>
      </c>
      <c r="S160" s="135"/>
      <c r="T160" s="135">
        <v>4</v>
      </c>
      <c r="U160" s="135">
        <v>17</v>
      </c>
      <c r="V160" s="162">
        <v>1</v>
      </c>
      <c r="W160" s="162">
        <v>1</v>
      </c>
      <c r="X160" s="162">
        <v>1</v>
      </c>
      <c r="Y160" s="162">
        <f t="shared" si="6"/>
        <v>1</v>
      </c>
      <c r="Z160" s="162">
        <f t="shared" si="8"/>
        <v>1</v>
      </c>
      <c r="AA160" s="138"/>
    </row>
    <row r="161" spans="2:27" ht="48" customHeight="1" thickBot="1" x14ac:dyDescent="0.25">
      <c r="B161" s="549"/>
      <c r="C161" s="543"/>
      <c r="D161" s="498"/>
      <c r="E161" s="144" t="s">
        <v>1267</v>
      </c>
      <c r="F161" s="144" t="s">
        <v>922</v>
      </c>
      <c r="G161" s="144">
        <v>0</v>
      </c>
      <c r="H161" s="144">
        <v>1</v>
      </c>
      <c r="I161" s="135">
        <v>1</v>
      </c>
      <c r="J161" s="135">
        <v>0</v>
      </c>
      <c r="K161" s="135">
        <v>1</v>
      </c>
      <c r="L161" s="135">
        <v>0.1</v>
      </c>
      <c r="M161" s="135">
        <v>0.6</v>
      </c>
      <c r="N161" s="135">
        <v>0</v>
      </c>
      <c r="O161" s="135"/>
      <c r="P161" s="135">
        <v>0.3</v>
      </c>
      <c r="Q161" s="135"/>
      <c r="R161" s="135">
        <v>0.1</v>
      </c>
      <c r="S161" s="135"/>
      <c r="T161" s="135">
        <v>0</v>
      </c>
      <c r="U161" s="135"/>
      <c r="V161" s="162" t="s">
        <v>177</v>
      </c>
      <c r="W161" s="162">
        <v>0.3</v>
      </c>
      <c r="X161" s="162">
        <v>1</v>
      </c>
      <c r="Y161" s="162">
        <f t="shared" si="6"/>
        <v>0</v>
      </c>
      <c r="Z161" s="162">
        <f t="shared" si="8"/>
        <v>0.4</v>
      </c>
      <c r="AA161" s="138"/>
    </row>
    <row r="162" spans="2:27" ht="48" customHeight="1" thickBot="1" x14ac:dyDescent="0.25">
      <c r="B162" s="549"/>
      <c r="C162" s="543"/>
      <c r="D162" s="498"/>
      <c r="E162" s="144" t="s">
        <v>1268</v>
      </c>
      <c r="F162" s="144" t="s">
        <v>1269</v>
      </c>
      <c r="G162" s="144">
        <v>3</v>
      </c>
      <c r="H162" s="144">
        <v>7</v>
      </c>
      <c r="I162" s="135">
        <v>4</v>
      </c>
      <c r="J162" s="135">
        <v>1</v>
      </c>
      <c r="K162" s="135">
        <v>1</v>
      </c>
      <c r="L162" s="135">
        <v>1</v>
      </c>
      <c r="M162" s="12">
        <v>1</v>
      </c>
      <c r="N162" s="135">
        <v>1</v>
      </c>
      <c r="O162" s="135"/>
      <c r="P162" s="135">
        <v>1</v>
      </c>
      <c r="Q162" s="135"/>
      <c r="R162" s="135">
        <v>1</v>
      </c>
      <c r="S162" s="135"/>
      <c r="T162" s="135">
        <v>1</v>
      </c>
      <c r="U162" s="135"/>
      <c r="V162" s="162">
        <v>1</v>
      </c>
      <c r="W162" s="162">
        <v>1</v>
      </c>
      <c r="X162" s="162">
        <v>1</v>
      </c>
      <c r="Y162" s="162">
        <f t="shared" si="6"/>
        <v>1</v>
      </c>
      <c r="Z162" s="162">
        <f t="shared" si="8"/>
        <v>1</v>
      </c>
      <c r="AA162" s="138"/>
    </row>
    <row r="163" spans="2:27" ht="48" customHeight="1" thickBot="1" x14ac:dyDescent="0.25">
      <c r="B163" s="549"/>
      <c r="C163" s="543"/>
      <c r="D163" s="498"/>
      <c r="E163" s="144" t="s">
        <v>1270</v>
      </c>
      <c r="F163" s="144" t="s">
        <v>1271</v>
      </c>
      <c r="G163" s="144">
        <v>0</v>
      </c>
      <c r="H163" s="144">
        <v>1</v>
      </c>
      <c r="I163" s="59">
        <v>3.25</v>
      </c>
      <c r="J163" s="135">
        <v>0.25</v>
      </c>
      <c r="K163" s="135">
        <v>1</v>
      </c>
      <c r="L163" s="135">
        <v>1</v>
      </c>
      <c r="M163" s="12">
        <v>1</v>
      </c>
      <c r="N163" s="135">
        <v>0.25</v>
      </c>
      <c r="O163" s="135"/>
      <c r="P163" s="135">
        <v>1</v>
      </c>
      <c r="Q163" s="135"/>
      <c r="R163" s="135">
        <v>1</v>
      </c>
      <c r="S163" s="135"/>
      <c r="T163" s="135">
        <v>1</v>
      </c>
      <c r="U163" s="135"/>
      <c r="V163" s="162">
        <v>1</v>
      </c>
      <c r="W163" s="162">
        <v>1</v>
      </c>
      <c r="X163" s="162">
        <v>1</v>
      </c>
      <c r="Y163" s="162">
        <f t="shared" si="6"/>
        <v>1</v>
      </c>
      <c r="Z163" s="162">
        <f t="shared" si="8"/>
        <v>1</v>
      </c>
      <c r="AA163" s="258"/>
    </row>
    <row r="164" spans="2:27" ht="48" customHeight="1" thickBot="1" x14ac:dyDescent="0.25">
      <c r="B164" s="549"/>
      <c r="C164" s="543"/>
      <c r="D164" s="498"/>
      <c r="E164" s="144" t="s">
        <v>1272</v>
      </c>
      <c r="F164" s="144" t="s">
        <v>1273</v>
      </c>
      <c r="G164" s="144">
        <v>1</v>
      </c>
      <c r="H164" s="144">
        <v>5</v>
      </c>
      <c r="I164" s="135">
        <v>4</v>
      </c>
      <c r="J164" s="135">
        <v>1</v>
      </c>
      <c r="K164" s="135">
        <v>1</v>
      </c>
      <c r="L164" s="135">
        <v>1</v>
      </c>
      <c r="M164" s="12">
        <v>1</v>
      </c>
      <c r="N164" s="135">
        <v>1</v>
      </c>
      <c r="O164" s="135"/>
      <c r="P164" s="135">
        <v>1</v>
      </c>
      <c r="Q164" s="135"/>
      <c r="R164" s="135">
        <v>1</v>
      </c>
      <c r="S164" s="135"/>
      <c r="T164" s="135">
        <v>1</v>
      </c>
      <c r="U164" s="135"/>
      <c r="V164" s="162">
        <v>1</v>
      </c>
      <c r="W164" s="162">
        <v>1</v>
      </c>
      <c r="X164" s="162">
        <v>1</v>
      </c>
      <c r="Y164" s="162">
        <f t="shared" si="6"/>
        <v>1</v>
      </c>
      <c r="Z164" s="162">
        <f t="shared" si="8"/>
        <v>1</v>
      </c>
      <c r="AA164" s="258"/>
    </row>
    <row r="165" spans="2:27" ht="90.75" thickBot="1" x14ac:dyDescent="0.25">
      <c r="B165" s="549"/>
      <c r="C165" s="543"/>
      <c r="D165" s="498"/>
      <c r="E165" s="144" t="s">
        <v>1274</v>
      </c>
      <c r="F165" s="144" t="s">
        <v>1275</v>
      </c>
      <c r="G165" s="144">
        <v>1</v>
      </c>
      <c r="H165" s="144">
        <v>2</v>
      </c>
      <c r="I165" s="59">
        <v>3.25</v>
      </c>
      <c r="J165" s="135">
        <v>0.25</v>
      </c>
      <c r="K165" s="135">
        <v>1</v>
      </c>
      <c r="L165" s="135">
        <v>1</v>
      </c>
      <c r="M165" s="12">
        <v>1</v>
      </c>
      <c r="N165" s="135">
        <v>0.25</v>
      </c>
      <c r="O165" s="135"/>
      <c r="P165" s="135">
        <v>0.5</v>
      </c>
      <c r="Q165" s="135"/>
      <c r="R165" s="135">
        <v>2</v>
      </c>
      <c r="S165" s="135"/>
      <c r="T165" s="135">
        <v>1</v>
      </c>
      <c r="U165" s="135"/>
      <c r="V165" s="162">
        <v>1</v>
      </c>
      <c r="W165" s="162">
        <v>0.5</v>
      </c>
      <c r="X165" s="162">
        <v>1</v>
      </c>
      <c r="Y165" s="162">
        <f t="shared" si="6"/>
        <v>1</v>
      </c>
      <c r="Z165" s="162">
        <f t="shared" si="8"/>
        <v>1</v>
      </c>
      <c r="AA165" s="258"/>
    </row>
    <row r="166" spans="2:27" ht="75.75" thickBot="1" x14ac:dyDescent="0.25">
      <c r="B166" s="549"/>
      <c r="C166" s="544"/>
      <c r="D166" s="499"/>
      <c r="E166" s="144" t="s">
        <v>1276</v>
      </c>
      <c r="F166" s="144" t="s">
        <v>1277</v>
      </c>
      <c r="G166" s="144">
        <v>1</v>
      </c>
      <c r="H166" s="144">
        <v>1</v>
      </c>
      <c r="I166" s="59">
        <v>3.25</v>
      </c>
      <c r="J166" s="135">
        <v>0.25</v>
      </c>
      <c r="K166" s="135">
        <v>1</v>
      </c>
      <c r="L166" s="135">
        <v>1</v>
      </c>
      <c r="M166" s="12">
        <v>1</v>
      </c>
      <c r="N166" s="135">
        <v>0.25</v>
      </c>
      <c r="O166" s="135"/>
      <c r="P166" s="135">
        <v>1</v>
      </c>
      <c r="Q166" s="135"/>
      <c r="R166" s="135">
        <v>1</v>
      </c>
      <c r="S166" s="135"/>
      <c r="T166" s="135">
        <v>1</v>
      </c>
      <c r="U166" s="135"/>
      <c r="V166" s="162">
        <v>1</v>
      </c>
      <c r="W166" s="162">
        <v>1</v>
      </c>
      <c r="X166" s="162">
        <v>1</v>
      </c>
      <c r="Y166" s="162">
        <f t="shared" si="6"/>
        <v>1</v>
      </c>
      <c r="Z166" s="162">
        <f t="shared" si="8"/>
        <v>1</v>
      </c>
      <c r="AA166" s="258"/>
    </row>
    <row r="167" spans="2:27" ht="69" customHeight="1" thickBot="1" x14ac:dyDescent="0.25">
      <c r="B167" s="434" t="s">
        <v>69</v>
      </c>
      <c r="C167" s="545" t="s">
        <v>70</v>
      </c>
      <c r="D167" s="436" t="s">
        <v>1278</v>
      </c>
      <c r="E167" s="25" t="s">
        <v>72</v>
      </c>
      <c r="F167" s="35"/>
      <c r="G167" s="35"/>
      <c r="H167" s="35"/>
      <c r="I167" s="547" t="s">
        <v>73</v>
      </c>
      <c r="J167" s="301" t="s">
        <v>74</v>
      </c>
      <c r="K167" s="122" t="s">
        <v>75</v>
      </c>
      <c r="L167" s="283" t="s">
        <v>76</v>
      </c>
      <c r="M167" s="68" t="s">
        <v>77</v>
      </c>
      <c r="N167" s="141" t="s">
        <v>78</v>
      </c>
      <c r="O167" s="376"/>
      <c r="P167" s="67" t="s">
        <v>79</v>
      </c>
      <c r="Q167" s="425"/>
      <c r="R167" s="68" t="s">
        <v>80</v>
      </c>
      <c r="S167" s="68"/>
      <c r="T167" s="26" t="s">
        <v>1409</v>
      </c>
      <c r="U167" s="35"/>
      <c r="V167" s="27" t="s">
        <v>15</v>
      </c>
      <c r="W167" s="27" t="s">
        <v>151</v>
      </c>
      <c r="X167" s="27" t="s">
        <v>152</v>
      </c>
      <c r="Y167" s="27" t="s">
        <v>1408</v>
      </c>
      <c r="Z167" s="28" t="s">
        <v>16</v>
      </c>
      <c r="AA167" s="138"/>
    </row>
    <row r="168" spans="2:27" ht="16.5" thickBot="1" x14ac:dyDescent="0.25">
      <c r="B168" s="435"/>
      <c r="C168" s="546"/>
      <c r="D168" s="437"/>
      <c r="E168" s="29">
        <f>COUNTA(E4:E166)</f>
        <v>163</v>
      </c>
      <c r="F168" s="36"/>
      <c r="G168" s="36"/>
      <c r="H168" s="36"/>
      <c r="I168" s="548"/>
      <c r="J168" s="69">
        <f t="shared" ref="J168:T168" si="9">COUNTIF(J4:J166,"&gt;0")</f>
        <v>145</v>
      </c>
      <c r="K168" s="123">
        <f t="shared" si="9"/>
        <v>156</v>
      </c>
      <c r="L168" s="129">
        <f t="shared" si="9"/>
        <v>159</v>
      </c>
      <c r="M168" s="69">
        <f t="shared" si="9"/>
        <v>156</v>
      </c>
      <c r="N168" s="45">
        <f t="shared" si="9"/>
        <v>144</v>
      </c>
      <c r="O168" s="45"/>
      <c r="P168" s="69">
        <f t="shared" si="9"/>
        <v>146</v>
      </c>
      <c r="Q168" s="69"/>
      <c r="R168" s="69">
        <f t="shared" si="9"/>
        <v>157</v>
      </c>
      <c r="S168" s="69"/>
      <c r="T168" s="69">
        <f t="shared" si="9"/>
        <v>149</v>
      </c>
      <c r="U168" s="366"/>
      <c r="V168" s="140">
        <v>0.95126108374384233</v>
      </c>
      <c r="W168" s="140">
        <v>0.83577899100192099</v>
      </c>
      <c r="X168" s="140">
        <v>0.9833453887884267</v>
      </c>
      <c r="Y168" s="140">
        <f>AVERAGE(Y4:Y166)</f>
        <v>0.90553602024374669</v>
      </c>
      <c r="Z168" s="140">
        <f>AVERAGE(Z4:Z166)</f>
        <v>0.91742645989547811</v>
      </c>
      <c r="AA168" s="138"/>
    </row>
    <row r="169" spans="2:27" ht="63" customHeight="1" thickBot="1" x14ac:dyDescent="0.25">
      <c r="B169" s="466" t="s">
        <v>1279</v>
      </c>
      <c r="C169" s="467"/>
      <c r="D169" s="468"/>
      <c r="E169" s="466" t="s">
        <v>1280</v>
      </c>
      <c r="F169" s="468"/>
      <c r="G169" s="337"/>
      <c r="H169" s="337"/>
      <c r="I169" s="466" t="s">
        <v>1281</v>
      </c>
      <c r="J169" s="467"/>
      <c r="K169" s="468"/>
      <c r="L169" s="131" t="s">
        <v>198</v>
      </c>
      <c r="M169" s="81" t="s">
        <v>199</v>
      </c>
      <c r="N169" s="81" t="s">
        <v>200</v>
      </c>
      <c r="O169" s="81"/>
      <c r="P169" s="81"/>
      <c r="Q169" s="81"/>
      <c r="R169" s="81"/>
      <c r="S169" s="81"/>
      <c r="T169" s="81"/>
      <c r="U169" s="81"/>
      <c r="V169" s="81" t="s">
        <v>201</v>
      </c>
      <c r="W169" s="81"/>
      <c r="X169" s="81"/>
      <c r="Y169" s="81"/>
      <c r="Z169" s="82" t="s">
        <v>202</v>
      </c>
      <c r="AA169" s="138"/>
    </row>
    <row r="170" spans="2:27" ht="15.75" thickBot="1" x14ac:dyDescent="0.25">
      <c r="B170" s="490" t="s">
        <v>1282</v>
      </c>
      <c r="C170" s="492"/>
      <c r="D170" s="491"/>
      <c r="E170" s="490" t="s">
        <v>806</v>
      </c>
      <c r="F170" s="491"/>
      <c r="G170" s="338"/>
      <c r="H170" s="338"/>
      <c r="I170" s="469" t="s">
        <v>806</v>
      </c>
      <c r="J170" s="470"/>
      <c r="K170" s="471"/>
      <c r="L170" s="284"/>
      <c r="M170" s="85"/>
      <c r="N170" s="84"/>
      <c r="O170" s="84"/>
      <c r="P170" s="85"/>
      <c r="Q170" s="85"/>
      <c r="R170" s="85"/>
      <c r="S170" s="85"/>
      <c r="T170" s="85"/>
      <c r="U170" s="85"/>
      <c r="V170" s="86"/>
      <c r="W170" s="86"/>
      <c r="X170" s="86"/>
      <c r="Y170" s="86"/>
      <c r="Z170" s="87"/>
      <c r="AA170" s="138"/>
    </row>
    <row r="171" spans="2:27" ht="35.25" customHeight="1" x14ac:dyDescent="0.2">
      <c r="B171" s="138"/>
      <c r="D171" s="138"/>
      <c r="E171" s="138"/>
      <c r="F171" s="138"/>
      <c r="M171" s="266" t="s">
        <v>341</v>
      </c>
      <c r="N171" s="154" t="s">
        <v>206</v>
      </c>
      <c r="O171" s="154"/>
      <c r="P171" s="154" t="s">
        <v>207</v>
      </c>
      <c r="Q171" s="373"/>
      <c r="R171" s="2"/>
      <c r="S171" s="2"/>
      <c r="V171" s="138"/>
      <c r="W171" s="138"/>
      <c r="Z171" s="138"/>
      <c r="AA171" s="138"/>
    </row>
    <row r="172" spans="2:27" ht="23.25" customHeight="1" x14ac:dyDescent="0.2">
      <c r="B172" s="138"/>
      <c r="D172" s="138"/>
      <c r="E172" s="138"/>
      <c r="F172" s="138"/>
      <c r="M172" s="267" t="s">
        <v>1283</v>
      </c>
      <c r="N172" s="156">
        <v>85488988004.990005</v>
      </c>
      <c r="O172" s="156"/>
      <c r="P172" s="156">
        <v>71510165448.660004</v>
      </c>
      <c r="Q172" s="380"/>
      <c r="R172" s="2"/>
      <c r="S172" s="2"/>
      <c r="V172" s="138"/>
      <c r="W172" s="138"/>
      <c r="Z172" s="138"/>
      <c r="AA172" s="138"/>
    </row>
    <row r="173" spans="2:27" x14ac:dyDescent="0.2">
      <c r="R173" s="2"/>
      <c r="S173" s="2"/>
    </row>
    <row r="174" spans="2:27" x14ac:dyDescent="0.2">
      <c r="R174" s="2"/>
      <c r="S174" s="2"/>
    </row>
    <row r="175" spans="2:27" x14ac:dyDescent="0.2">
      <c r="I175" s="330"/>
      <c r="J175" s="330"/>
      <c r="K175" s="330"/>
      <c r="L175" s="330"/>
      <c r="M175" s="330"/>
      <c r="N175" s="330"/>
      <c r="O175" s="330"/>
      <c r="P175" s="330"/>
      <c r="Q175" s="330"/>
      <c r="R175" s="330"/>
      <c r="S175" s="330"/>
      <c r="T175" s="330"/>
      <c r="U175" s="330"/>
    </row>
    <row r="176" spans="2:27" x14ac:dyDescent="0.2">
      <c r="I176" s="331"/>
      <c r="J176" s="331"/>
      <c r="K176" s="331"/>
      <c r="L176" s="331"/>
      <c r="M176" s="331"/>
      <c r="N176" s="331"/>
      <c r="O176" s="331"/>
      <c r="P176" s="331"/>
      <c r="Q176" s="331"/>
      <c r="R176" s="331"/>
      <c r="S176" s="331"/>
      <c r="T176" s="331"/>
      <c r="U176" s="331"/>
    </row>
    <row r="177" spans="18:19" x14ac:dyDescent="0.2">
      <c r="R177" s="2"/>
      <c r="S177" s="2"/>
    </row>
    <row r="178" spans="18:19" x14ac:dyDescent="0.2">
      <c r="R178" s="2"/>
      <c r="S178" s="2"/>
    </row>
    <row r="179" spans="18:19" x14ac:dyDescent="0.2">
      <c r="R179" s="2"/>
      <c r="S179" s="2"/>
    </row>
    <row r="180" spans="18:19" x14ac:dyDescent="0.2">
      <c r="R180" s="2"/>
      <c r="S180" s="2"/>
    </row>
    <row r="181" spans="18:19" x14ac:dyDescent="0.2">
      <c r="R181" s="2"/>
      <c r="S181" s="2"/>
    </row>
    <row r="182" spans="18:19" x14ac:dyDescent="0.2">
      <c r="R182" s="2"/>
      <c r="S182" s="2"/>
    </row>
    <row r="183" spans="18:19" x14ac:dyDescent="0.2">
      <c r="R183" s="2"/>
      <c r="S183" s="2"/>
    </row>
    <row r="184" spans="18:19" x14ac:dyDescent="0.2">
      <c r="R184" s="2"/>
      <c r="S184" s="2"/>
    </row>
    <row r="185" spans="18:19" x14ac:dyDescent="0.2">
      <c r="R185" s="2"/>
      <c r="S185" s="2"/>
    </row>
    <row r="186" spans="18:19" x14ac:dyDescent="0.2">
      <c r="R186" s="2"/>
      <c r="S186" s="2"/>
    </row>
    <row r="187" spans="18:19" x14ac:dyDescent="0.2">
      <c r="R187" s="2"/>
      <c r="S187" s="2"/>
    </row>
    <row r="188" spans="18:19" x14ac:dyDescent="0.2">
      <c r="R188" s="2"/>
      <c r="S188" s="2"/>
    </row>
    <row r="189" spans="18:19" x14ac:dyDescent="0.2">
      <c r="R189" s="2"/>
      <c r="S189" s="2"/>
    </row>
    <row r="190" spans="18:19" x14ac:dyDescent="0.2">
      <c r="R190" s="2"/>
      <c r="S190" s="2"/>
    </row>
    <row r="191" spans="18:19" x14ac:dyDescent="0.2">
      <c r="R191" s="2"/>
      <c r="S191" s="2"/>
    </row>
    <row r="192" spans="18:19" x14ac:dyDescent="0.2">
      <c r="R192" s="2"/>
      <c r="S192" s="2"/>
    </row>
    <row r="193" spans="18:19" x14ac:dyDescent="0.2">
      <c r="R193" s="2"/>
      <c r="S193" s="2"/>
    </row>
    <row r="194" spans="18:19" x14ac:dyDescent="0.2">
      <c r="R194" s="2"/>
      <c r="S194" s="2"/>
    </row>
    <row r="195" spans="18:19" x14ac:dyDescent="0.2">
      <c r="R195" s="2"/>
      <c r="S195" s="2"/>
    </row>
    <row r="196" spans="18:19" x14ac:dyDescent="0.2">
      <c r="R196" s="2"/>
      <c r="S196" s="2"/>
    </row>
    <row r="197" spans="18:19" x14ac:dyDescent="0.2">
      <c r="R197" s="2"/>
      <c r="S197" s="2"/>
    </row>
    <row r="198" spans="18:19" x14ac:dyDescent="0.2">
      <c r="R198" s="2"/>
      <c r="S198" s="2"/>
    </row>
    <row r="199" spans="18:19" x14ac:dyDescent="0.2">
      <c r="R199" s="2"/>
      <c r="S199" s="2"/>
    </row>
    <row r="200" spans="18:19" x14ac:dyDescent="0.2">
      <c r="R200" s="2"/>
      <c r="S200" s="2"/>
    </row>
    <row r="201" spans="18:19" x14ac:dyDescent="0.2">
      <c r="R201" s="2"/>
      <c r="S201" s="2"/>
    </row>
    <row r="202" spans="18:19" x14ac:dyDescent="0.2">
      <c r="R202" s="2"/>
      <c r="S202" s="2"/>
    </row>
    <row r="203" spans="18:19" x14ac:dyDescent="0.2">
      <c r="R203" s="2"/>
      <c r="S203" s="2"/>
    </row>
    <row r="204" spans="18:19" x14ac:dyDescent="0.2">
      <c r="R204" s="2"/>
      <c r="S204" s="2"/>
    </row>
    <row r="205" spans="18:19" x14ac:dyDescent="0.2">
      <c r="R205" s="2"/>
      <c r="S205" s="2"/>
    </row>
    <row r="206" spans="18:19" x14ac:dyDescent="0.2">
      <c r="R206" s="2"/>
      <c r="S206" s="2"/>
    </row>
    <row r="207" spans="18:19" x14ac:dyDescent="0.2">
      <c r="R207" s="2"/>
      <c r="S207" s="2"/>
    </row>
    <row r="208" spans="18:19" x14ac:dyDescent="0.2">
      <c r="R208" s="2"/>
      <c r="S208" s="2"/>
    </row>
    <row r="209" spans="18:19" x14ac:dyDescent="0.2">
      <c r="R209" s="2"/>
      <c r="S209" s="2"/>
    </row>
    <row r="210" spans="18:19" x14ac:dyDescent="0.2">
      <c r="R210" s="2"/>
      <c r="S210" s="2"/>
    </row>
    <row r="211" spans="18:19" x14ac:dyDescent="0.2">
      <c r="R211" s="2"/>
      <c r="S211" s="2"/>
    </row>
    <row r="212" spans="18:19" x14ac:dyDescent="0.2">
      <c r="R212" s="2"/>
      <c r="S212" s="2"/>
    </row>
    <row r="213" spans="18:19" x14ac:dyDescent="0.2">
      <c r="R213" s="2"/>
      <c r="S213" s="2"/>
    </row>
    <row r="214" spans="18:19" x14ac:dyDescent="0.2">
      <c r="R214" s="2"/>
      <c r="S214" s="2"/>
    </row>
    <row r="215" spans="18:19" x14ac:dyDescent="0.2">
      <c r="R215" s="2"/>
      <c r="S215" s="2"/>
    </row>
    <row r="216" spans="18:19" x14ac:dyDescent="0.2">
      <c r="R216" s="2"/>
      <c r="S216" s="2"/>
    </row>
    <row r="217" spans="18:19" x14ac:dyDescent="0.2">
      <c r="R217" s="2"/>
      <c r="S217" s="2"/>
    </row>
    <row r="218" spans="18:19" x14ac:dyDescent="0.2">
      <c r="R218" s="2"/>
      <c r="S218" s="2"/>
    </row>
    <row r="219" spans="18:19" x14ac:dyDescent="0.2">
      <c r="R219" s="2"/>
      <c r="S219" s="2"/>
    </row>
    <row r="220" spans="18:19" x14ac:dyDescent="0.2">
      <c r="R220" s="2"/>
      <c r="S220" s="2"/>
    </row>
    <row r="221" spans="18:19" x14ac:dyDescent="0.2">
      <c r="R221" s="2"/>
      <c r="S221" s="2"/>
    </row>
    <row r="222" spans="18:19" x14ac:dyDescent="0.2">
      <c r="R222" s="2"/>
      <c r="S222" s="2"/>
    </row>
    <row r="223" spans="18:19" x14ac:dyDescent="0.2">
      <c r="R223" s="2"/>
      <c r="S223" s="2"/>
    </row>
    <row r="224" spans="18:19" x14ac:dyDescent="0.2">
      <c r="R224" s="2"/>
      <c r="S224" s="2"/>
    </row>
    <row r="225" spans="18:19" x14ac:dyDescent="0.2">
      <c r="R225" s="2"/>
      <c r="S225" s="2"/>
    </row>
    <row r="226" spans="18:19" x14ac:dyDescent="0.2">
      <c r="R226" s="2"/>
      <c r="S226" s="2"/>
    </row>
    <row r="227" spans="18:19" x14ac:dyDescent="0.2">
      <c r="R227" s="2"/>
      <c r="S227" s="2"/>
    </row>
    <row r="228" spans="18:19" x14ac:dyDescent="0.2">
      <c r="R228" s="2"/>
      <c r="S228" s="2"/>
    </row>
    <row r="229" spans="18:19" x14ac:dyDescent="0.2">
      <c r="R229" s="2"/>
      <c r="S229" s="2"/>
    </row>
    <row r="230" spans="18:19" x14ac:dyDescent="0.2">
      <c r="R230" s="2"/>
      <c r="S230" s="2"/>
    </row>
    <row r="231" spans="18:19" x14ac:dyDescent="0.2">
      <c r="R231" s="2"/>
      <c r="S231" s="2"/>
    </row>
    <row r="232" spans="18:19" x14ac:dyDescent="0.2">
      <c r="R232" s="2"/>
      <c r="S232" s="2"/>
    </row>
    <row r="233" spans="18:19" x14ac:dyDescent="0.2">
      <c r="R233" s="2"/>
      <c r="S233" s="2"/>
    </row>
    <row r="234" spans="18:19" x14ac:dyDescent="0.2">
      <c r="R234" s="2"/>
      <c r="S234" s="2"/>
    </row>
    <row r="235" spans="18:19" x14ac:dyDescent="0.2">
      <c r="R235" s="2"/>
      <c r="S235" s="2"/>
    </row>
    <row r="236" spans="18:19" x14ac:dyDescent="0.2">
      <c r="R236" s="2"/>
      <c r="S236" s="2"/>
    </row>
    <row r="237" spans="18:19" x14ac:dyDescent="0.2">
      <c r="R237" s="2"/>
      <c r="S237" s="2"/>
    </row>
    <row r="238" spans="18:19" x14ac:dyDescent="0.2">
      <c r="R238" s="2"/>
      <c r="S238" s="2"/>
    </row>
    <row r="239" spans="18:19" x14ac:dyDescent="0.2">
      <c r="R239" s="2"/>
      <c r="S239" s="2"/>
    </row>
    <row r="240" spans="18:19" x14ac:dyDescent="0.2">
      <c r="R240" s="2"/>
      <c r="S240" s="2"/>
    </row>
    <row r="241" spans="18:19" x14ac:dyDescent="0.2">
      <c r="R241" s="2"/>
      <c r="S241" s="2"/>
    </row>
    <row r="242" spans="18:19" x14ac:dyDescent="0.2">
      <c r="R242" s="2"/>
      <c r="S242" s="2"/>
    </row>
    <row r="243" spans="18:19" x14ac:dyDescent="0.2">
      <c r="R243" s="2"/>
      <c r="S243" s="2"/>
    </row>
    <row r="244" spans="18:19" x14ac:dyDescent="0.2">
      <c r="R244" s="2"/>
      <c r="S244" s="2"/>
    </row>
    <row r="245" spans="18:19" x14ac:dyDescent="0.2">
      <c r="R245" s="2"/>
      <c r="S245" s="2"/>
    </row>
    <row r="246" spans="18:19" x14ac:dyDescent="0.2">
      <c r="R246" s="2"/>
      <c r="S246" s="2"/>
    </row>
    <row r="247" spans="18:19" x14ac:dyDescent="0.2">
      <c r="R247" s="2"/>
      <c r="S247" s="2"/>
    </row>
    <row r="248" spans="18:19" x14ac:dyDescent="0.2">
      <c r="R248" s="2"/>
      <c r="S248" s="2"/>
    </row>
    <row r="249" spans="18:19" x14ac:dyDescent="0.2">
      <c r="R249" s="2"/>
      <c r="S249" s="2"/>
    </row>
    <row r="250" spans="18:19" x14ac:dyDescent="0.2">
      <c r="R250" s="2"/>
      <c r="S250" s="2"/>
    </row>
    <row r="251" spans="18:19" x14ac:dyDescent="0.2">
      <c r="R251" s="2"/>
      <c r="S251" s="2"/>
    </row>
    <row r="252" spans="18:19" x14ac:dyDescent="0.2">
      <c r="R252" s="2"/>
      <c r="S252" s="2"/>
    </row>
    <row r="253" spans="18:19" x14ac:dyDescent="0.2">
      <c r="R253" s="2"/>
      <c r="S253" s="2"/>
    </row>
    <row r="254" spans="18:19" x14ac:dyDescent="0.2">
      <c r="R254" s="2"/>
      <c r="S254" s="2"/>
    </row>
    <row r="255" spans="18:19" x14ac:dyDescent="0.2">
      <c r="R255" s="2"/>
      <c r="S255" s="2"/>
    </row>
    <row r="256" spans="18:19" x14ac:dyDescent="0.2">
      <c r="R256" s="2"/>
      <c r="S256" s="2"/>
    </row>
    <row r="257" spans="18:19" x14ac:dyDescent="0.2">
      <c r="R257" s="2"/>
      <c r="S257" s="2"/>
    </row>
    <row r="258" spans="18:19" x14ac:dyDescent="0.2">
      <c r="R258" s="2"/>
      <c r="S258" s="2"/>
    </row>
    <row r="259" spans="18:19" x14ac:dyDescent="0.2">
      <c r="R259" s="2"/>
      <c r="S259" s="2"/>
    </row>
    <row r="260" spans="18:19" x14ac:dyDescent="0.2">
      <c r="R260" s="2"/>
      <c r="S260" s="2"/>
    </row>
    <row r="261" spans="18:19" x14ac:dyDescent="0.2">
      <c r="R261" s="2"/>
      <c r="S261" s="2"/>
    </row>
    <row r="262" spans="18:19" x14ac:dyDescent="0.2">
      <c r="R262" s="2"/>
      <c r="S262" s="2"/>
    </row>
    <row r="263" spans="18:19" x14ac:dyDescent="0.2">
      <c r="R263" s="2"/>
      <c r="S263" s="2"/>
    </row>
    <row r="264" spans="18:19" x14ac:dyDescent="0.2">
      <c r="R264" s="2"/>
      <c r="S264" s="2"/>
    </row>
    <row r="265" spans="18:19" x14ac:dyDescent="0.2">
      <c r="R265" s="2"/>
      <c r="S265" s="2"/>
    </row>
    <row r="266" spans="18:19" x14ac:dyDescent="0.2">
      <c r="R266" s="2"/>
      <c r="S266" s="2"/>
    </row>
  </sheetData>
  <sheetProtection formatCells="0" formatColumns="0" formatRows="0"/>
  <autoFilter ref="A3:AA172"/>
  <mergeCells count="40">
    <mergeCell ref="B1:Z1"/>
    <mergeCell ref="C7:C15"/>
    <mergeCell ref="C16:C22"/>
    <mergeCell ref="C23:C36"/>
    <mergeCell ref="C37:C40"/>
    <mergeCell ref="D4:D6"/>
    <mergeCell ref="D7:D15"/>
    <mergeCell ref="D16:D36"/>
    <mergeCell ref="D37:D40"/>
    <mergeCell ref="B4:B157"/>
    <mergeCell ref="C4:C6"/>
    <mergeCell ref="D82:D110"/>
    <mergeCell ref="D148:D150"/>
    <mergeCell ref="C41:C55"/>
    <mergeCell ref="C111:C132"/>
    <mergeCell ref="C148:C150"/>
    <mergeCell ref="D41:D55"/>
    <mergeCell ref="D71:D81"/>
    <mergeCell ref="B170:D170"/>
    <mergeCell ref="C71:C81"/>
    <mergeCell ref="C82:C110"/>
    <mergeCell ref="C56:C70"/>
    <mergeCell ref="D56:D70"/>
    <mergeCell ref="C133:C147"/>
    <mergeCell ref="D133:D147"/>
    <mergeCell ref="D158:D166"/>
    <mergeCell ref="D111:D132"/>
    <mergeCell ref="E170:F170"/>
    <mergeCell ref="I170:K170"/>
    <mergeCell ref="C151:C157"/>
    <mergeCell ref="B169:D169"/>
    <mergeCell ref="E169:F169"/>
    <mergeCell ref="I169:K169"/>
    <mergeCell ref="B167:B168"/>
    <mergeCell ref="C167:C168"/>
    <mergeCell ref="D167:D168"/>
    <mergeCell ref="I167:I168"/>
    <mergeCell ref="D151:D157"/>
    <mergeCell ref="B158:B166"/>
    <mergeCell ref="C158:C166"/>
  </mergeCells>
  <conditionalFormatting sqref="V4:W166 Z4:Z166">
    <cfRule type="cellIs" dxfId="49" priority="22" operator="equal">
      <formula>"-"</formula>
    </cfRule>
    <cfRule type="cellIs" dxfId="48" priority="23" operator="lessThan">
      <formula>0.5</formula>
    </cfRule>
    <cfRule type="cellIs" dxfId="47" priority="24" operator="between">
      <formula>0.5</formula>
      <formula>0.75</formula>
    </cfRule>
    <cfRule type="cellIs" dxfId="46" priority="25" operator="between">
      <formula>0.75</formula>
      <formula>1</formula>
    </cfRule>
  </conditionalFormatting>
  <conditionalFormatting sqref="V4:W166 Z4:Z166">
    <cfRule type="cellIs" dxfId="45" priority="21" operator="equal">
      <formula>0</formula>
    </cfRule>
  </conditionalFormatting>
  <conditionalFormatting sqref="X4:X166">
    <cfRule type="cellIs" dxfId="44" priority="17" operator="equal">
      <formula>"-"</formula>
    </cfRule>
    <cfRule type="cellIs" dxfId="43" priority="18" operator="lessThan">
      <formula>0.5</formula>
    </cfRule>
    <cfRule type="cellIs" dxfId="42" priority="19" operator="between">
      <formula>0.5</formula>
      <formula>0.75</formula>
    </cfRule>
    <cfRule type="cellIs" dxfId="41" priority="20" operator="between">
      <formula>0.75</formula>
      <formula>1</formula>
    </cfRule>
  </conditionalFormatting>
  <conditionalFormatting sqref="X4:X166">
    <cfRule type="cellIs" dxfId="40" priority="16" operator="equal">
      <formula>0</formula>
    </cfRule>
  </conditionalFormatting>
  <conditionalFormatting sqref="Y4:Y166">
    <cfRule type="cellIs" dxfId="39" priority="12" operator="equal">
      <formula>"-"</formula>
    </cfRule>
    <cfRule type="cellIs" dxfId="38" priority="13" operator="lessThan">
      <formula>0.5</formula>
    </cfRule>
    <cfRule type="cellIs" dxfId="37" priority="14" operator="between">
      <formula>0.5</formula>
      <formula>0.75</formula>
    </cfRule>
    <cfRule type="cellIs" dxfId="36" priority="15" operator="between">
      <formula>0.75</formula>
      <formula>1</formula>
    </cfRule>
  </conditionalFormatting>
  <conditionalFormatting sqref="Y4:Y166">
    <cfRule type="cellIs" dxfId="35" priority="1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FF3399"/>
  </sheetPr>
  <dimension ref="A1:Z168"/>
  <sheetViews>
    <sheetView topLeftCell="H1" zoomScale="70" zoomScaleNormal="70" zoomScaleSheetLayoutView="70" workbookViewId="0">
      <pane ySplit="3" topLeftCell="A15" activePane="bottomLeft" state="frozen"/>
      <selection pane="bottomLeft" activeCell="N3" sqref="N3:U3"/>
    </sheetView>
  </sheetViews>
  <sheetFormatPr baseColWidth="10" defaultColWidth="11.42578125" defaultRowHeight="15" x14ac:dyDescent="0.2"/>
  <cols>
    <col min="1" max="1" width="2.85546875" style="1" customWidth="1"/>
    <col min="2" max="3" width="21.42578125" style="1" customWidth="1"/>
    <col min="4" max="4" width="27.7109375" style="1" customWidth="1"/>
    <col min="5" max="5" width="42.140625" style="61" customWidth="1"/>
    <col min="6" max="6" width="25.140625" style="1" customWidth="1"/>
    <col min="7" max="8" width="25.140625" style="138" customWidth="1"/>
    <col min="9" max="9" width="16.28515625" style="61" customWidth="1"/>
    <col min="10" max="11" width="19" style="61" customWidth="1"/>
    <col min="12" max="12" width="19" style="291" customWidth="1"/>
    <col min="13" max="13" width="19" style="61" customWidth="1"/>
    <col min="14" max="15" width="18" style="72" customWidth="1"/>
    <col min="16" max="16" width="18" style="1" customWidth="1"/>
    <col min="17" max="17" width="18" style="138" customWidth="1"/>
    <col min="18" max="19" width="18" style="130" customWidth="1"/>
    <col min="20" max="20" width="18" style="1" customWidth="1"/>
    <col min="21" max="21" width="18" style="138" customWidth="1"/>
    <col min="22" max="23" width="17.140625" style="1" customWidth="1"/>
    <col min="24" max="25" width="17.140625" style="138" customWidth="1"/>
    <col min="26" max="26" width="17.140625" style="1" customWidth="1"/>
    <col min="27" max="16384" width="11.42578125" style="1"/>
  </cols>
  <sheetData>
    <row r="1" spans="1:26" ht="42" customHeight="1" x14ac:dyDescent="0.2">
      <c r="A1" s="138"/>
      <c r="B1" s="440" t="s">
        <v>1284</v>
      </c>
      <c r="C1" s="440"/>
      <c r="D1" s="440"/>
      <c r="E1" s="440"/>
      <c r="F1" s="440"/>
      <c r="G1" s="440"/>
      <c r="H1" s="440"/>
      <c r="I1" s="440"/>
      <c r="J1" s="440"/>
      <c r="K1" s="440"/>
      <c r="L1" s="440"/>
      <c r="M1" s="440"/>
      <c r="N1" s="440"/>
      <c r="O1" s="440"/>
      <c r="P1" s="440"/>
      <c r="Q1" s="440"/>
      <c r="R1" s="440"/>
      <c r="S1" s="440"/>
      <c r="T1" s="440"/>
      <c r="U1" s="440"/>
      <c r="V1" s="440"/>
      <c r="W1" s="440"/>
      <c r="X1" s="294"/>
      <c r="Y1" s="302"/>
      <c r="Z1" s="138"/>
    </row>
    <row r="2" spans="1:26" ht="16.5" thickBot="1" x14ac:dyDescent="0.25">
      <c r="A2" s="138"/>
      <c r="B2" s="138"/>
      <c r="C2" s="138"/>
      <c r="D2" s="2"/>
      <c r="E2" s="70"/>
      <c r="F2" s="294"/>
      <c r="G2" s="334"/>
      <c r="H2" s="334"/>
      <c r="I2" s="70"/>
      <c r="J2" s="70"/>
      <c r="K2" s="70"/>
      <c r="L2" s="289"/>
      <c r="M2" s="70"/>
      <c r="N2" s="70"/>
      <c r="O2" s="70"/>
      <c r="P2" s="294"/>
      <c r="Q2" s="363"/>
      <c r="R2" s="282"/>
      <c r="S2" s="282"/>
      <c r="T2" s="294"/>
      <c r="U2" s="363"/>
      <c r="V2" s="294"/>
      <c r="W2" s="294"/>
      <c r="X2" s="294"/>
      <c r="Y2" s="302"/>
      <c r="Z2" s="138"/>
    </row>
    <row r="3" spans="1:26" ht="54"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row>
    <row r="4" spans="1:26" ht="114" customHeight="1" x14ac:dyDescent="0.2">
      <c r="A4" s="2"/>
      <c r="B4" s="550" t="s">
        <v>1285</v>
      </c>
      <c r="C4" s="214" t="s">
        <v>1286</v>
      </c>
      <c r="D4" s="32" t="s">
        <v>1287</v>
      </c>
      <c r="E4" s="33" t="s">
        <v>1288</v>
      </c>
      <c r="F4" s="33" t="s">
        <v>1289</v>
      </c>
      <c r="G4" s="144">
        <v>1</v>
      </c>
      <c r="H4" s="144">
        <v>1</v>
      </c>
      <c r="I4" s="9">
        <v>1</v>
      </c>
      <c r="J4" s="9">
        <v>0.25</v>
      </c>
      <c r="K4" s="9">
        <v>0.25</v>
      </c>
      <c r="L4" s="9">
        <v>0.25</v>
      </c>
      <c r="M4" s="9">
        <v>0.25</v>
      </c>
      <c r="N4" s="10">
        <v>0.25</v>
      </c>
      <c r="O4" s="10"/>
      <c r="P4" s="9">
        <v>0.25</v>
      </c>
      <c r="Q4" s="9"/>
      <c r="R4" s="9">
        <v>0.25</v>
      </c>
      <c r="S4" s="9"/>
      <c r="T4" s="9">
        <v>0.25</v>
      </c>
      <c r="U4" s="215">
        <v>0</v>
      </c>
      <c r="V4" s="162">
        <v>1</v>
      </c>
      <c r="W4" s="162">
        <v>1</v>
      </c>
      <c r="X4" s="162">
        <v>1</v>
      </c>
      <c r="Y4" s="162">
        <f t="shared" ref="Y4:Y32" si="0">IF(M4=0,"-",IF((T4/M4)&lt;=1,(T4/M4),1))</f>
        <v>1</v>
      </c>
      <c r="Z4" s="162">
        <f>IF(((N4+P4+R4+T4)/(I4))&lt;=1,((N4+P4+R4+T4)/(I4)),1)</f>
        <v>1</v>
      </c>
    </row>
    <row r="5" spans="1:26" s="14" customFormat="1" ht="133.5" customHeight="1" x14ac:dyDescent="0.2">
      <c r="A5" s="2"/>
      <c r="B5" s="551"/>
      <c r="C5" s="444" t="s">
        <v>1286</v>
      </c>
      <c r="D5" s="444" t="s">
        <v>1290</v>
      </c>
      <c r="E5" s="144" t="s">
        <v>1291</v>
      </c>
      <c r="F5" s="144" t="s">
        <v>1292</v>
      </c>
      <c r="G5" s="144">
        <v>750</v>
      </c>
      <c r="H5" s="144">
        <v>900</v>
      </c>
      <c r="I5" s="12">
        <f>+J5+K5+L5+M5</f>
        <v>150</v>
      </c>
      <c r="J5" s="12">
        <v>35</v>
      </c>
      <c r="K5" s="12">
        <v>35</v>
      </c>
      <c r="L5" s="12">
        <v>40</v>
      </c>
      <c r="M5" s="12">
        <v>40</v>
      </c>
      <c r="N5" s="178">
        <v>1489</v>
      </c>
      <c r="O5" s="178"/>
      <c r="P5" s="12">
        <v>1500</v>
      </c>
      <c r="Q5" s="12"/>
      <c r="R5" s="12">
        <v>1800</v>
      </c>
      <c r="S5" s="12"/>
      <c r="T5" s="12">
        <v>1250</v>
      </c>
      <c r="U5" s="12">
        <v>90</v>
      </c>
      <c r="V5" s="162">
        <v>1</v>
      </c>
      <c r="W5" s="162">
        <v>1</v>
      </c>
      <c r="X5" s="162">
        <v>1</v>
      </c>
      <c r="Y5" s="162">
        <f t="shared" si="0"/>
        <v>1</v>
      </c>
      <c r="Z5" s="162">
        <f t="shared" ref="Z5:Z32" si="1">IF(((N5+P5+R5+T5)/(I5))&lt;=1,((N5+P5+R5+T5)/(I5)),1)</f>
        <v>1</v>
      </c>
    </row>
    <row r="6" spans="1:26" s="14" customFormat="1" ht="63.75" customHeight="1" thickBot="1" x14ac:dyDescent="0.25">
      <c r="A6" s="2"/>
      <c r="B6" s="551"/>
      <c r="C6" s="442"/>
      <c r="D6" s="442"/>
      <c r="E6" s="144" t="s">
        <v>1293</v>
      </c>
      <c r="F6" s="144" t="s">
        <v>1294</v>
      </c>
      <c r="G6" s="144">
        <v>1156</v>
      </c>
      <c r="H6" s="144">
        <v>1656</v>
      </c>
      <c r="I6" s="12">
        <v>500</v>
      </c>
      <c r="J6" s="12">
        <v>125</v>
      </c>
      <c r="K6" s="12">
        <v>125</v>
      </c>
      <c r="L6" s="12">
        <v>125</v>
      </c>
      <c r="M6" s="12">
        <v>125</v>
      </c>
      <c r="N6" s="178">
        <v>275</v>
      </c>
      <c r="O6" s="178">
        <v>343</v>
      </c>
      <c r="P6" s="12">
        <v>400</v>
      </c>
      <c r="Q6" s="12"/>
      <c r="R6" s="203">
        <v>350</v>
      </c>
      <c r="S6" s="203"/>
      <c r="T6" s="203">
        <v>250</v>
      </c>
      <c r="U6" s="203">
        <v>151</v>
      </c>
      <c r="V6" s="162">
        <v>1</v>
      </c>
      <c r="W6" s="162">
        <v>1</v>
      </c>
      <c r="X6" s="162">
        <v>1</v>
      </c>
      <c r="Y6" s="162">
        <f t="shared" si="0"/>
        <v>1</v>
      </c>
      <c r="Z6" s="162">
        <f t="shared" si="1"/>
        <v>1</v>
      </c>
    </row>
    <row r="7" spans="1:26" s="14" customFormat="1" ht="78" customHeight="1" x14ac:dyDescent="0.2">
      <c r="A7" s="2"/>
      <c r="B7" s="551"/>
      <c r="C7" s="442"/>
      <c r="D7" s="442"/>
      <c r="E7" s="144" t="s">
        <v>1295</v>
      </c>
      <c r="F7" s="144" t="s">
        <v>1296</v>
      </c>
      <c r="G7" s="144">
        <v>1</v>
      </c>
      <c r="H7" s="144">
        <v>1</v>
      </c>
      <c r="I7" s="12">
        <v>1</v>
      </c>
      <c r="J7" s="215">
        <v>0.25</v>
      </c>
      <c r="K7" s="215">
        <v>0.25</v>
      </c>
      <c r="L7" s="215">
        <v>0.25</v>
      </c>
      <c r="M7" s="215">
        <v>0.25</v>
      </c>
      <c r="N7" s="216">
        <v>0.25</v>
      </c>
      <c r="O7" s="216"/>
      <c r="P7" s="179">
        <v>0.25</v>
      </c>
      <c r="Q7" s="179"/>
      <c r="R7" s="179">
        <v>0.25</v>
      </c>
      <c r="S7" s="382"/>
      <c r="T7" s="9">
        <v>0.125</v>
      </c>
      <c r="U7" s="215">
        <v>0</v>
      </c>
      <c r="V7" s="162">
        <v>1</v>
      </c>
      <c r="W7" s="162">
        <v>1</v>
      </c>
      <c r="X7" s="162">
        <v>1</v>
      </c>
      <c r="Y7" s="162">
        <f t="shared" si="0"/>
        <v>0.5</v>
      </c>
      <c r="Z7" s="162">
        <f t="shared" si="1"/>
        <v>0.875</v>
      </c>
    </row>
    <row r="8" spans="1:26" s="14" customFormat="1" ht="86.25" customHeight="1" x14ac:dyDescent="0.2">
      <c r="A8" s="2"/>
      <c r="B8" s="551"/>
      <c r="C8" s="442"/>
      <c r="D8" s="442"/>
      <c r="E8" s="144" t="s">
        <v>1297</v>
      </c>
      <c r="F8" s="144" t="s">
        <v>1298</v>
      </c>
      <c r="G8" s="144">
        <v>5</v>
      </c>
      <c r="H8" s="144">
        <v>7</v>
      </c>
      <c r="I8" s="12">
        <v>1</v>
      </c>
      <c r="J8" s="12">
        <v>0</v>
      </c>
      <c r="K8" s="203">
        <v>0.5</v>
      </c>
      <c r="L8" s="203">
        <v>0</v>
      </c>
      <c r="M8" s="215">
        <v>0.5</v>
      </c>
      <c r="N8" s="178">
        <v>0</v>
      </c>
      <c r="O8" s="178"/>
      <c r="P8" s="12">
        <v>1</v>
      </c>
      <c r="Q8" s="12"/>
      <c r="R8" s="12">
        <v>0</v>
      </c>
      <c r="S8" s="12"/>
      <c r="T8" s="12">
        <v>0.5</v>
      </c>
      <c r="U8" s="12">
        <v>0</v>
      </c>
      <c r="V8" s="162" t="s">
        <v>177</v>
      </c>
      <c r="W8" s="162">
        <v>1</v>
      </c>
      <c r="X8" s="162" t="s">
        <v>177</v>
      </c>
      <c r="Y8" s="162">
        <f t="shared" si="0"/>
        <v>1</v>
      </c>
      <c r="Z8" s="162">
        <f t="shared" si="1"/>
        <v>1</v>
      </c>
    </row>
    <row r="9" spans="1:26" s="14" customFormat="1" ht="75.75" customHeight="1" x14ac:dyDescent="0.2">
      <c r="A9" s="2"/>
      <c r="B9" s="551"/>
      <c r="C9" s="442"/>
      <c r="D9" s="442"/>
      <c r="E9" s="144" t="s">
        <v>1299</v>
      </c>
      <c r="F9" s="144" t="s">
        <v>1300</v>
      </c>
      <c r="G9" s="144">
        <v>0</v>
      </c>
      <c r="H9" s="144">
        <v>50</v>
      </c>
      <c r="I9" s="12">
        <v>50</v>
      </c>
      <c r="J9" s="12">
        <v>10</v>
      </c>
      <c r="K9" s="12">
        <v>10</v>
      </c>
      <c r="L9" s="12">
        <v>15</v>
      </c>
      <c r="M9" s="12"/>
      <c r="N9" s="178">
        <v>1541</v>
      </c>
      <c r="O9" s="178"/>
      <c r="P9" s="12">
        <v>370</v>
      </c>
      <c r="Q9" s="12"/>
      <c r="R9" s="12">
        <v>140</v>
      </c>
      <c r="S9" s="12"/>
      <c r="T9" s="12">
        <v>0</v>
      </c>
      <c r="U9" s="12"/>
      <c r="V9" s="162">
        <v>1</v>
      </c>
      <c r="W9" s="162">
        <v>1</v>
      </c>
      <c r="X9" s="162">
        <v>1</v>
      </c>
      <c r="Y9" s="162" t="str">
        <f t="shared" si="0"/>
        <v>-</v>
      </c>
      <c r="Z9" s="162">
        <f t="shared" si="1"/>
        <v>1</v>
      </c>
    </row>
    <row r="10" spans="1:26" s="14" customFormat="1" ht="63.75" customHeight="1" x14ac:dyDescent="0.2">
      <c r="A10" s="2"/>
      <c r="B10" s="551"/>
      <c r="C10" s="442"/>
      <c r="D10" s="442"/>
      <c r="E10" s="144" t="s">
        <v>1301</v>
      </c>
      <c r="F10" s="144" t="s">
        <v>1302</v>
      </c>
      <c r="G10" s="144">
        <v>0</v>
      </c>
      <c r="H10" s="144">
        <v>1</v>
      </c>
      <c r="I10" s="12">
        <v>1</v>
      </c>
      <c r="J10" s="12">
        <v>0</v>
      </c>
      <c r="K10" s="12">
        <v>0</v>
      </c>
      <c r="L10" s="12">
        <v>0</v>
      </c>
      <c r="M10" s="12">
        <v>1</v>
      </c>
      <c r="N10" s="178">
        <v>0</v>
      </c>
      <c r="O10" s="178"/>
      <c r="P10" s="12">
        <v>0</v>
      </c>
      <c r="Q10" s="12"/>
      <c r="R10" s="12">
        <v>0</v>
      </c>
      <c r="S10" s="12"/>
      <c r="T10" s="12">
        <v>1</v>
      </c>
      <c r="U10" s="12">
        <v>0</v>
      </c>
      <c r="V10" s="162" t="s">
        <v>177</v>
      </c>
      <c r="W10" s="162" t="s">
        <v>177</v>
      </c>
      <c r="X10" s="162" t="s">
        <v>177</v>
      </c>
      <c r="Y10" s="162">
        <f t="shared" si="0"/>
        <v>1</v>
      </c>
      <c r="Z10" s="162">
        <f t="shared" si="1"/>
        <v>1</v>
      </c>
    </row>
    <row r="11" spans="1:26" s="14" customFormat="1" ht="75" customHeight="1" x14ac:dyDescent="0.2">
      <c r="A11" s="2"/>
      <c r="B11" s="551"/>
      <c r="C11" s="442"/>
      <c r="D11" s="442"/>
      <c r="E11" s="144" t="s">
        <v>1303</v>
      </c>
      <c r="F11" s="144" t="s">
        <v>1304</v>
      </c>
      <c r="G11" s="144">
        <v>0</v>
      </c>
      <c r="H11" s="144">
        <v>4</v>
      </c>
      <c r="I11" s="135">
        <v>4</v>
      </c>
      <c r="J11" s="135">
        <v>1</v>
      </c>
      <c r="K11" s="135">
        <v>1</v>
      </c>
      <c r="L11" s="135">
        <v>1</v>
      </c>
      <c r="M11" s="12"/>
      <c r="N11" s="135">
        <v>4</v>
      </c>
      <c r="O11" s="135"/>
      <c r="P11" s="135">
        <v>1</v>
      </c>
      <c r="Q11" s="135"/>
      <c r="R11" s="135">
        <v>1</v>
      </c>
      <c r="S11" s="135"/>
      <c r="T11" s="135">
        <v>0</v>
      </c>
      <c r="U11" s="135"/>
      <c r="V11" s="162">
        <v>1</v>
      </c>
      <c r="W11" s="162">
        <v>1</v>
      </c>
      <c r="X11" s="162">
        <v>1</v>
      </c>
      <c r="Y11" s="162" t="str">
        <f t="shared" si="0"/>
        <v>-</v>
      </c>
      <c r="Z11" s="162">
        <f t="shared" si="1"/>
        <v>1</v>
      </c>
    </row>
    <row r="12" spans="1:26" ht="63.75" customHeight="1" x14ac:dyDescent="0.2">
      <c r="A12" s="2"/>
      <c r="B12" s="551"/>
      <c r="C12" s="443"/>
      <c r="D12" s="443"/>
      <c r="E12" s="144" t="s">
        <v>1305</v>
      </c>
      <c r="F12" s="144" t="s">
        <v>1306</v>
      </c>
      <c r="G12" s="144">
        <v>1</v>
      </c>
      <c r="H12" s="144">
        <v>1</v>
      </c>
      <c r="I12" s="12">
        <v>1</v>
      </c>
      <c r="J12" s="12">
        <v>0</v>
      </c>
      <c r="K12" s="203">
        <v>0.3</v>
      </c>
      <c r="L12" s="203">
        <v>0.7</v>
      </c>
      <c r="M12" s="12"/>
      <c r="N12" s="12">
        <v>0</v>
      </c>
      <c r="O12" s="12"/>
      <c r="P12" s="203">
        <v>0.3</v>
      </c>
      <c r="Q12" s="203"/>
      <c r="R12" s="203">
        <v>0.7</v>
      </c>
      <c r="S12" s="203"/>
      <c r="T12" s="203">
        <v>0</v>
      </c>
      <c r="U12" s="203"/>
      <c r="V12" s="162" t="s">
        <v>177</v>
      </c>
      <c r="W12" s="162">
        <v>1</v>
      </c>
      <c r="X12" s="162">
        <v>1</v>
      </c>
      <c r="Y12" s="162" t="str">
        <f t="shared" si="0"/>
        <v>-</v>
      </c>
      <c r="Z12" s="162">
        <f t="shared" si="1"/>
        <v>1</v>
      </c>
    </row>
    <row r="13" spans="1:26" ht="91.5" customHeight="1" x14ac:dyDescent="0.2">
      <c r="A13" s="138"/>
      <c r="B13" s="551"/>
      <c r="C13" s="444" t="s">
        <v>1286</v>
      </c>
      <c r="D13" s="444" t="s">
        <v>1307</v>
      </c>
      <c r="E13" s="144" t="s">
        <v>1308</v>
      </c>
      <c r="F13" s="144" t="s">
        <v>1309</v>
      </c>
      <c r="G13" s="144">
        <v>1328</v>
      </c>
      <c r="H13" s="144">
        <v>1328</v>
      </c>
      <c r="I13" s="135">
        <v>1328</v>
      </c>
      <c r="J13" s="135">
        <v>328</v>
      </c>
      <c r="K13" s="135">
        <v>265</v>
      </c>
      <c r="L13" s="135">
        <v>40</v>
      </c>
      <c r="M13" s="12">
        <v>40</v>
      </c>
      <c r="N13" s="135">
        <v>983</v>
      </c>
      <c r="O13" s="135">
        <v>1264</v>
      </c>
      <c r="P13" s="135">
        <v>265</v>
      </c>
      <c r="Q13" s="135"/>
      <c r="R13" s="135">
        <v>87</v>
      </c>
      <c r="S13" s="135"/>
      <c r="T13" s="135">
        <v>299</v>
      </c>
      <c r="U13" s="135">
        <v>120</v>
      </c>
      <c r="V13" s="162">
        <v>1</v>
      </c>
      <c r="W13" s="162">
        <v>1</v>
      </c>
      <c r="X13" s="162">
        <v>1</v>
      </c>
      <c r="Y13" s="162">
        <f t="shared" si="0"/>
        <v>1</v>
      </c>
      <c r="Z13" s="162">
        <f t="shared" si="1"/>
        <v>1</v>
      </c>
    </row>
    <row r="14" spans="1:26" ht="87.75" customHeight="1" x14ac:dyDescent="0.2">
      <c r="A14" s="138"/>
      <c r="B14" s="551"/>
      <c r="C14" s="443"/>
      <c r="D14" s="443"/>
      <c r="E14" s="144" t="s">
        <v>1310</v>
      </c>
      <c r="F14" s="144" t="s">
        <v>1311</v>
      </c>
      <c r="G14" s="144">
        <v>4</v>
      </c>
      <c r="H14" s="144">
        <v>8</v>
      </c>
      <c r="I14" s="135">
        <v>4</v>
      </c>
      <c r="J14" s="135">
        <v>1</v>
      </c>
      <c r="K14" s="135">
        <v>1</v>
      </c>
      <c r="L14" s="135">
        <v>1</v>
      </c>
      <c r="M14" s="12">
        <v>1</v>
      </c>
      <c r="N14" s="135">
        <v>5</v>
      </c>
      <c r="O14" s="135">
        <v>7</v>
      </c>
      <c r="P14" s="135">
        <v>3</v>
      </c>
      <c r="Q14" s="135"/>
      <c r="R14" s="135">
        <v>3</v>
      </c>
      <c r="S14" s="135"/>
      <c r="T14" s="135">
        <v>6</v>
      </c>
      <c r="U14" s="135">
        <v>2</v>
      </c>
      <c r="V14" s="162">
        <v>1</v>
      </c>
      <c r="W14" s="162">
        <v>1</v>
      </c>
      <c r="X14" s="162">
        <v>1</v>
      </c>
      <c r="Y14" s="162">
        <f t="shared" si="0"/>
        <v>1</v>
      </c>
      <c r="Z14" s="162">
        <f t="shared" si="1"/>
        <v>1</v>
      </c>
    </row>
    <row r="15" spans="1:26" ht="89.25" customHeight="1" x14ac:dyDescent="0.2">
      <c r="A15" s="138"/>
      <c r="B15" s="551"/>
      <c r="C15" s="444" t="s">
        <v>1286</v>
      </c>
      <c r="D15" s="444" t="s">
        <v>1312</v>
      </c>
      <c r="E15" s="144" t="s">
        <v>1313</v>
      </c>
      <c r="F15" s="144" t="s">
        <v>1314</v>
      </c>
      <c r="G15" s="144">
        <v>0</v>
      </c>
      <c r="H15" s="144">
        <v>1</v>
      </c>
      <c r="I15" s="135">
        <v>1</v>
      </c>
      <c r="J15" s="135">
        <v>0.25</v>
      </c>
      <c r="K15" s="135">
        <v>0</v>
      </c>
      <c r="L15" s="135">
        <v>0.25</v>
      </c>
      <c r="M15" s="12">
        <v>0.5</v>
      </c>
      <c r="N15" s="135">
        <v>0</v>
      </c>
      <c r="O15" s="135"/>
      <c r="P15" s="135">
        <v>0</v>
      </c>
      <c r="Q15" s="135"/>
      <c r="R15" s="135">
        <v>1</v>
      </c>
      <c r="S15" s="135"/>
      <c r="T15" s="135">
        <v>1</v>
      </c>
      <c r="U15" s="135">
        <v>0</v>
      </c>
      <c r="V15" s="162">
        <v>0</v>
      </c>
      <c r="W15" s="162" t="s">
        <v>177</v>
      </c>
      <c r="X15" s="162">
        <v>1</v>
      </c>
      <c r="Y15" s="162">
        <f t="shared" si="0"/>
        <v>1</v>
      </c>
      <c r="Z15" s="162">
        <f t="shared" si="1"/>
        <v>1</v>
      </c>
    </row>
    <row r="16" spans="1:26" ht="78" customHeight="1" x14ac:dyDescent="0.2">
      <c r="A16" s="138"/>
      <c r="B16" s="551"/>
      <c r="C16" s="442"/>
      <c r="D16" s="442"/>
      <c r="E16" s="144" t="s">
        <v>1315</v>
      </c>
      <c r="F16" s="144" t="s">
        <v>1314</v>
      </c>
      <c r="G16" s="144">
        <v>1</v>
      </c>
      <c r="H16" s="144">
        <v>1</v>
      </c>
      <c r="I16" s="135">
        <v>1</v>
      </c>
      <c r="J16" s="135">
        <v>0.5</v>
      </c>
      <c r="K16" s="135">
        <v>0</v>
      </c>
      <c r="L16" s="135">
        <v>0</v>
      </c>
      <c r="M16" s="12">
        <v>0.5</v>
      </c>
      <c r="N16" s="135">
        <v>1</v>
      </c>
      <c r="O16" s="135"/>
      <c r="P16" s="135">
        <v>0</v>
      </c>
      <c r="Q16" s="135"/>
      <c r="R16" s="135">
        <v>0</v>
      </c>
      <c r="S16" s="135"/>
      <c r="T16" s="135">
        <v>0.5</v>
      </c>
      <c r="U16" s="135"/>
      <c r="V16" s="162">
        <v>1</v>
      </c>
      <c r="W16" s="162" t="s">
        <v>177</v>
      </c>
      <c r="X16" s="162" t="s">
        <v>177</v>
      </c>
      <c r="Y16" s="162">
        <f t="shared" si="0"/>
        <v>1</v>
      </c>
      <c r="Z16" s="162">
        <f t="shared" si="1"/>
        <v>1</v>
      </c>
    </row>
    <row r="17" spans="2:26" ht="54" customHeight="1" x14ac:dyDescent="0.2">
      <c r="B17" s="551"/>
      <c r="C17" s="442"/>
      <c r="D17" s="442"/>
      <c r="E17" s="144" t="s">
        <v>1316</v>
      </c>
      <c r="F17" s="144" t="s">
        <v>1317</v>
      </c>
      <c r="G17" s="144">
        <v>0</v>
      </c>
      <c r="H17" s="144">
        <v>3</v>
      </c>
      <c r="I17" s="135">
        <v>2</v>
      </c>
      <c r="J17" s="135">
        <v>1</v>
      </c>
      <c r="K17" s="135">
        <v>0</v>
      </c>
      <c r="L17" s="135">
        <v>1</v>
      </c>
      <c r="M17" s="12"/>
      <c r="N17" s="135">
        <v>1</v>
      </c>
      <c r="O17" s="135"/>
      <c r="P17" s="135">
        <v>0</v>
      </c>
      <c r="Q17" s="135"/>
      <c r="R17" s="135">
        <v>1</v>
      </c>
      <c r="S17" s="135"/>
      <c r="T17" s="135">
        <v>0</v>
      </c>
      <c r="U17" s="135"/>
      <c r="V17" s="162">
        <v>1</v>
      </c>
      <c r="W17" s="162" t="s">
        <v>177</v>
      </c>
      <c r="X17" s="162">
        <v>1</v>
      </c>
      <c r="Y17" s="162" t="str">
        <f t="shared" si="0"/>
        <v>-</v>
      </c>
      <c r="Z17" s="162">
        <f t="shared" si="1"/>
        <v>1</v>
      </c>
    </row>
    <row r="18" spans="2:26" ht="75" x14ac:dyDescent="0.2">
      <c r="B18" s="551"/>
      <c r="C18" s="442"/>
      <c r="D18" s="442"/>
      <c r="E18" s="144" t="s">
        <v>1318</v>
      </c>
      <c r="F18" s="144" t="s">
        <v>1319</v>
      </c>
      <c r="G18" s="144">
        <v>0</v>
      </c>
      <c r="H18" s="144">
        <v>4</v>
      </c>
      <c r="I18" s="135">
        <v>4</v>
      </c>
      <c r="J18" s="135">
        <v>2</v>
      </c>
      <c r="K18" s="135">
        <v>0</v>
      </c>
      <c r="L18" s="135">
        <v>0</v>
      </c>
      <c r="M18" s="12">
        <v>2</v>
      </c>
      <c r="N18" s="135">
        <v>2</v>
      </c>
      <c r="O18" s="135"/>
      <c r="P18" s="135">
        <v>0</v>
      </c>
      <c r="Q18" s="135"/>
      <c r="R18" s="135">
        <v>0</v>
      </c>
      <c r="S18" s="135"/>
      <c r="T18" s="135">
        <v>4</v>
      </c>
      <c r="U18" s="135">
        <v>0</v>
      </c>
      <c r="V18" s="162">
        <v>1</v>
      </c>
      <c r="W18" s="162" t="s">
        <v>177</v>
      </c>
      <c r="X18" s="162" t="s">
        <v>177</v>
      </c>
      <c r="Y18" s="162">
        <f t="shared" si="0"/>
        <v>1</v>
      </c>
      <c r="Z18" s="162">
        <f t="shared" si="1"/>
        <v>1</v>
      </c>
    </row>
    <row r="19" spans="2:26" ht="72.75" customHeight="1" x14ac:dyDescent="0.2">
      <c r="B19" s="551"/>
      <c r="C19" s="442"/>
      <c r="D19" s="442"/>
      <c r="E19" s="144" t="s">
        <v>1320</v>
      </c>
      <c r="F19" s="144" t="s">
        <v>1321</v>
      </c>
      <c r="G19" s="144">
        <v>0.1</v>
      </c>
      <c r="H19" s="144">
        <v>1</v>
      </c>
      <c r="I19" s="21">
        <v>1</v>
      </c>
      <c r="J19" s="21">
        <v>1</v>
      </c>
      <c r="K19" s="21">
        <v>0</v>
      </c>
      <c r="L19" s="21">
        <v>0</v>
      </c>
      <c r="M19" s="12"/>
      <c r="N19" s="63">
        <v>1</v>
      </c>
      <c r="O19" s="63"/>
      <c r="P19" s="21">
        <v>0</v>
      </c>
      <c r="Q19" s="21"/>
      <c r="R19" s="21">
        <v>0</v>
      </c>
      <c r="S19" s="21"/>
      <c r="T19" s="21">
        <v>0</v>
      </c>
      <c r="U19" s="21"/>
      <c r="V19" s="162">
        <v>1</v>
      </c>
      <c r="W19" s="162" t="s">
        <v>177</v>
      </c>
      <c r="X19" s="162" t="s">
        <v>177</v>
      </c>
      <c r="Y19" s="162" t="str">
        <f t="shared" si="0"/>
        <v>-</v>
      </c>
      <c r="Z19" s="162">
        <f t="shared" si="1"/>
        <v>1</v>
      </c>
    </row>
    <row r="20" spans="2:26" ht="62.25" customHeight="1" x14ac:dyDescent="0.2">
      <c r="B20" s="551"/>
      <c r="C20" s="442"/>
      <c r="D20" s="442"/>
      <c r="E20" s="144" t="s">
        <v>1322</v>
      </c>
      <c r="F20" s="144" t="s">
        <v>1323</v>
      </c>
      <c r="G20" s="144">
        <v>0</v>
      </c>
      <c r="H20" s="144">
        <v>1</v>
      </c>
      <c r="I20" s="135">
        <v>1</v>
      </c>
      <c r="J20" s="135">
        <v>1</v>
      </c>
      <c r="K20" s="135">
        <v>0</v>
      </c>
      <c r="L20" s="135">
        <v>0</v>
      </c>
      <c r="M20" s="12">
        <v>1</v>
      </c>
      <c r="N20" s="135">
        <v>0</v>
      </c>
      <c r="O20" s="135"/>
      <c r="P20" s="135">
        <v>0</v>
      </c>
      <c r="Q20" s="135"/>
      <c r="R20" s="135">
        <v>0</v>
      </c>
      <c r="S20" s="135"/>
      <c r="T20" s="135">
        <v>1</v>
      </c>
      <c r="U20" s="135">
        <v>0</v>
      </c>
      <c r="V20" s="162">
        <v>0</v>
      </c>
      <c r="W20" s="162" t="s">
        <v>177</v>
      </c>
      <c r="X20" s="162" t="s">
        <v>177</v>
      </c>
      <c r="Y20" s="162">
        <f t="shared" si="0"/>
        <v>1</v>
      </c>
      <c r="Z20" s="162">
        <f t="shared" si="1"/>
        <v>1</v>
      </c>
    </row>
    <row r="21" spans="2:26" ht="50.25" customHeight="1" x14ac:dyDescent="0.2">
      <c r="B21" s="551"/>
      <c r="C21" s="443"/>
      <c r="D21" s="443"/>
      <c r="E21" s="144" t="s">
        <v>1324</v>
      </c>
      <c r="F21" s="144" t="s">
        <v>1325</v>
      </c>
      <c r="G21" s="144">
        <v>0</v>
      </c>
      <c r="H21" s="144">
        <v>1</v>
      </c>
      <c r="I21" s="135">
        <v>1</v>
      </c>
      <c r="J21" s="135">
        <v>1</v>
      </c>
      <c r="K21" s="135">
        <v>1</v>
      </c>
      <c r="L21" s="135">
        <v>0</v>
      </c>
      <c r="M21" s="12"/>
      <c r="N21" s="135">
        <v>0</v>
      </c>
      <c r="O21" s="135"/>
      <c r="P21" s="135">
        <v>1</v>
      </c>
      <c r="Q21" s="135"/>
      <c r="R21" s="135">
        <v>0</v>
      </c>
      <c r="S21" s="135"/>
      <c r="T21" s="135">
        <v>0</v>
      </c>
      <c r="U21" s="135"/>
      <c r="V21" s="162">
        <v>0</v>
      </c>
      <c r="W21" s="162">
        <v>1</v>
      </c>
      <c r="X21" s="162" t="s">
        <v>177</v>
      </c>
      <c r="Y21" s="162" t="str">
        <f t="shared" si="0"/>
        <v>-</v>
      </c>
      <c r="Z21" s="162">
        <f t="shared" si="1"/>
        <v>1</v>
      </c>
    </row>
    <row r="22" spans="2:26" ht="56.25" customHeight="1" x14ac:dyDescent="0.2">
      <c r="B22" s="551"/>
      <c r="C22" s="444" t="s">
        <v>1286</v>
      </c>
      <c r="D22" s="444" t="s">
        <v>1326</v>
      </c>
      <c r="E22" s="144" t="s">
        <v>1327</v>
      </c>
      <c r="F22" s="144" t="s">
        <v>1326</v>
      </c>
      <c r="G22" s="144">
        <v>1</v>
      </c>
      <c r="H22" s="144">
        <v>3</v>
      </c>
      <c r="I22" s="135">
        <v>2</v>
      </c>
      <c r="J22" s="135">
        <v>0</v>
      </c>
      <c r="K22" s="135">
        <v>2</v>
      </c>
      <c r="L22" s="135">
        <v>1</v>
      </c>
      <c r="M22" s="12"/>
      <c r="N22" s="135">
        <v>0</v>
      </c>
      <c r="O22" s="135"/>
      <c r="P22" s="135">
        <v>5</v>
      </c>
      <c r="Q22" s="135"/>
      <c r="R22" s="135">
        <v>6</v>
      </c>
      <c r="S22" s="135"/>
      <c r="T22" s="135">
        <v>0</v>
      </c>
      <c r="U22" s="135"/>
      <c r="V22" s="162" t="s">
        <v>177</v>
      </c>
      <c r="W22" s="162">
        <v>1</v>
      </c>
      <c r="X22" s="162">
        <v>1</v>
      </c>
      <c r="Y22" s="162" t="str">
        <f t="shared" si="0"/>
        <v>-</v>
      </c>
      <c r="Z22" s="162">
        <f t="shared" si="1"/>
        <v>1</v>
      </c>
    </row>
    <row r="23" spans="2:26" ht="67.5" customHeight="1" x14ac:dyDescent="0.2">
      <c r="B23" s="551"/>
      <c r="C23" s="443"/>
      <c r="D23" s="443"/>
      <c r="E23" s="144" t="s">
        <v>1328</v>
      </c>
      <c r="F23" s="144" t="s">
        <v>1329</v>
      </c>
      <c r="G23" s="144">
        <v>0</v>
      </c>
      <c r="H23" s="144">
        <v>4</v>
      </c>
      <c r="I23" s="135">
        <v>4</v>
      </c>
      <c r="J23" s="135">
        <v>0</v>
      </c>
      <c r="K23" s="135">
        <v>4</v>
      </c>
      <c r="L23" s="135">
        <v>1</v>
      </c>
      <c r="M23" s="12"/>
      <c r="N23" s="135">
        <v>0</v>
      </c>
      <c r="O23" s="135"/>
      <c r="P23" s="135">
        <v>11</v>
      </c>
      <c r="Q23" s="135"/>
      <c r="R23" s="135">
        <v>3</v>
      </c>
      <c r="S23" s="135"/>
      <c r="T23" s="135">
        <v>4</v>
      </c>
      <c r="U23" s="135"/>
      <c r="V23" s="162" t="s">
        <v>177</v>
      </c>
      <c r="W23" s="162">
        <v>1</v>
      </c>
      <c r="X23" s="162">
        <v>1</v>
      </c>
      <c r="Y23" s="162" t="str">
        <f t="shared" si="0"/>
        <v>-</v>
      </c>
      <c r="Z23" s="162">
        <f t="shared" si="1"/>
        <v>1</v>
      </c>
    </row>
    <row r="24" spans="2:26" ht="63.75" customHeight="1" x14ac:dyDescent="0.2">
      <c r="B24" s="551"/>
      <c r="C24" s="444" t="s">
        <v>1286</v>
      </c>
      <c r="D24" s="444" t="s">
        <v>1330</v>
      </c>
      <c r="E24" s="144" t="s">
        <v>1331</v>
      </c>
      <c r="F24" s="144" t="s">
        <v>1332</v>
      </c>
      <c r="G24" s="144">
        <v>0</v>
      </c>
      <c r="H24" s="144">
        <v>4</v>
      </c>
      <c r="I24" s="135">
        <v>4</v>
      </c>
      <c r="J24" s="135">
        <v>1</v>
      </c>
      <c r="K24" s="135">
        <v>3</v>
      </c>
      <c r="L24" s="135">
        <v>1</v>
      </c>
      <c r="M24" s="12"/>
      <c r="N24" s="135">
        <v>2</v>
      </c>
      <c r="O24" s="135"/>
      <c r="P24" s="135">
        <v>3</v>
      </c>
      <c r="Q24" s="135"/>
      <c r="R24" s="135">
        <v>5</v>
      </c>
      <c r="S24" s="135"/>
      <c r="T24" s="135">
        <v>5</v>
      </c>
      <c r="U24" s="135">
        <v>0</v>
      </c>
      <c r="V24" s="162">
        <v>1</v>
      </c>
      <c r="W24" s="162">
        <v>1</v>
      </c>
      <c r="X24" s="162">
        <v>1</v>
      </c>
      <c r="Y24" s="162" t="str">
        <f t="shared" si="0"/>
        <v>-</v>
      </c>
      <c r="Z24" s="162">
        <f t="shared" si="1"/>
        <v>1</v>
      </c>
    </row>
    <row r="25" spans="2:26" ht="78" customHeight="1" x14ac:dyDescent="0.2">
      <c r="B25" s="551"/>
      <c r="C25" s="443"/>
      <c r="D25" s="443"/>
      <c r="E25" s="144" t="s">
        <v>1333</v>
      </c>
      <c r="F25" s="144" t="s">
        <v>1334</v>
      </c>
      <c r="G25" s="144">
        <v>4</v>
      </c>
      <c r="H25" s="144">
        <v>7</v>
      </c>
      <c r="I25" s="21">
        <v>3</v>
      </c>
      <c r="J25" s="176">
        <v>1</v>
      </c>
      <c r="K25" s="176">
        <v>2</v>
      </c>
      <c r="L25" s="176">
        <v>1</v>
      </c>
      <c r="M25" s="12"/>
      <c r="N25" s="63">
        <v>10</v>
      </c>
      <c r="O25" s="63">
        <v>30</v>
      </c>
      <c r="P25" s="21">
        <v>14</v>
      </c>
      <c r="Q25" s="21"/>
      <c r="R25" s="21">
        <v>23</v>
      </c>
      <c r="S25" s="21"/>
      <c r="T25" s="21">
        <v>23</v>
      </c>
      <c r="U25" s="21">
        <v>0</v>
      </c>
      <c r="V25" s="162">
        <v>1</v>
      </c>
      <c r="W25" s="162">
        <v>1</v>
      </c>
      <c r="X25" s="162">
        <v>1</v>
      </c>
      <c r="Y25" s="162" t="str">
        <f t="shared" si="0"/>
        <v>-</v>
      </c>
      <c r="Z25" s="162">
        <f t="shared" si="1"/>
        <v>1</v>
      </c>
    </row>
    <row r="26" spans="2:26" ht="65.25" customHeight="1" x14ac:dyDescent="0.2">
      <c r="B26" s="551"/>
      <c r="C26" s="444" t="s">
        <v>1286</v>
      </c>
      <c r="D26" s="444" t="s">
        <v>1335</v>
      </c>
      <c r="E26" s="144" t="s">
        <v>1336</v>
      </c>
      <c r="F26" s="144" t="s">
        <v>1337</v>
      </c>
      <c r="G26" s="144">
        <v>0</v>
      </c>
      <c r="H26" s="144">
        <v>50</v>
      </c>
      <c r="I26" s="12">
        <v>50</v>
      </c>
      <c r="J26" s="12">
        <v>10</v>
      </c>
      <c r="K26" s="12">
        <v>40</v>
      </c>
      <c r="L26" s="12">
        <v>0</v>
      </c>
      <c r="M26" s="12"/>
      <c r="N26" s="63">
        <v>0</v>
      </c>
      <c r="O26" s="63"/>
      <c r="P26" s="12">
        <v>93</v>
      </c>
      <c r="Q26" s="12"/>
      <c r="R26" s="12">
        <v>0</v>
      </c>
      <c r="S26" s="12"/>
      <c r="T26" s="12">
        <v>4</v>
      </c>
      <c r="U26" s="12">
        <v>4</v>
      </c>
      <c r="V26" s="162">
        <v>0</v>
      </c>
      <c r="W26" s="162">
        <v>1</v>
      </c>
      <c r="X26" s="162" t="s">
        <v>177</v>
      </c>
      <c r="Y26" s="162" t="str">
        <f t="shared" si="0"/>
        <v>-</v>
      </c>
      <c r="Z26" s="162">
        <f t="shared" si="1"/>
        <v>1</v>
      </c>
    </row>
    <row r="27" spans="2:26" ht="67.5" customHeight="1" x14ac:dyDescent="0.2">
      <c r="B27" s="551"/>
      <c r="C27" s="443"/>
      <c r="D27" s="443"/>
      <c r="E27" s="144" t="s">
        <v>1338</v>
      </c>
      <c r="F27" s="144" t="s">
        <v>1339</v>
      </c>
      <c r="G27" s="144">
        <v>0</v>
      </c>
      <c r="H27" s="144">
        <v>1</v>
      </c>
      <c r="I27" s="135">
        <v>1</v>
      </c>
      <c r="J27" s="135">
        <v>0</v>
      </c>
      <c r="K27" s="135">
        <v>1</v>
      </c>
      <c r="L27" s="135">
        <v>0</v>
      </c>
      <c r="M27" s="12">
        <v>0.5</v>
      </c>
      <c r="N27" s="135">
        <v>0</v>
      </c>
      <c r="O27" s="135"/>
      <c r="P27" s="135">
        <v>0.5</v>
      </c>
      <c r="Q27" s="135"/>
      <c r="R27" s="135">
        <v>0</v>
      </c>
      <c r="S27" s="135"/>
      <c r="T27" s="135">
        <v>0.5</v>
      </c>
      <c r="U27" s="135">
        <v>0</v>
      </c>
      <c r="V27" s="162" t="s">
        <v>177</v>
      </c>
      <c r="W27" s="162">
        <v>0.5</v>
      </c>
      <c r="X27" s="162" t="s">
        <v>177</v>
      </c>
      <c r="Y27" s="162">
        <f t="shared" si="0"/>
        <v>1</v>
      </c>
      <c r="Z27" s="162">
        <f t="shared" si="1"/>
        <v>1</v>
      </c>
    </row>
    <row r="28" spans="2:26" ht="96" customHeight="1" x14ac:dyDescent="0.2">
      <c r="B28" s="551"/>
      <c r="C28" s="444" t="s">
        <v>1286</v>
      </c>
      <c r="D28" s="444" t="s">
        <v>1340</v>
      </c>
      <c r="E28" s="144" t="s">
        <v>1341</v>
      </c>
      <c r="F28" s="144" t="s">
        <v>1342</v>
      </c>
      <c r="G28" s="144">
        <v>0</v>
      </c>
      <c r="H28" s="144">
        <v>3</v>
      </c>
      <c r="I28" s="135">
        <v>3</v>
      </c>
      <c r="J28" s="135">
        <v>1</v>
      </c>
      <c r="K28" s="135">
        <v>1</v>
      </c>
      <c r="L28" s="135">
        <v>1</v>
      </c>
      <c r="M28" s="12"/>
      <c r="N28" s="135">
        <v>1</v>
      </c>
      <c r="O28" s="135"/>
      <c r="P28" s="135">
        <v>1</v>
      </c>
      <c r="Q28" s="135"/>
      <c r="R28" s="135">
        <v>1</v>
      </c>
      <c r="S28" s="135"/>
      <c r="T28" s="135">
        <v>2</v>
      </c>
      <c r="U28" s="135"/>
      <c r="V28" s="162">
        <v>1</v>
      </c>
      <c r="W28" s="162">
        <v>1</v>
      </c>
      <c r="X28" s="162">
        <v>1</v>
      </c>
      <c r="Y28" s="162" t="str">
        <f t="shared" si="0"/>
        <v>-</v>
      </c>
      <c r="Z28" s="162">
        <f t="shared" si="1"/>
        <v>1</v>
      </c>
    </row>
    <row r="29" spans="2:26" ht="72.75" customHeight="1" x14ac:dyDescent="0.2">
      <c r="B29" s="551"/>
      <c r="C29" s="443"/>
      <c r="D29" s="443"/>
      <c r="E29" s="144" t="s">
        <v>1343</v>
      </c>
      <c r="F29" s="144" t="s">
        <v>1344</v>
      </c>
      <c r="G29" s="144">
        <v>0</v>
      </c>
      <c r="H29" s="144">
        <v>1</v>
      </c>
      <c r="I29" s="135">
        <v>1</v>
      </c>
      <c r="J29" s="135">
        <v>0</v>
      </c>
      <c r="K29" s="135">
        <v>0.5</v>
      </c>
      <c r="L29" s="135">
        <v>0.5</v>
      </c>
      <c r="M29" s="12"/>
      <c r="N29" s="135">
        <v>0</v>
      </c>
      <c r="O29" s="135"/>
      <c r="P29" s="135">
        <v>0.5</v>
      </c>
      <c r="Q29" s="135"/>
      <c r="R29" s="135">
        <v>0.5</v>
      </c>
      <c r="S29" s="135"/>
      <c r="T29" s="135">
        <v>0</v>
      </c>
      <c r="U29" s="135"/>
      <c r="V29" s="162" t="s">
        <v>177</v>
      </c>
      <c r="W29" s="162">
        <v>1</v>
      </c>
      <c r="X29" s="162">
        <v>1</v>
      </c>
      <c r="Y29" s="162" t="str">
        <f t="shared" si="0"/>
        <v>-</v>
      </c>
      <c r="Z29" s="162">
        <f t="shared" si="1"/>
        <v>1</v>
      </c>
    </row>
    <row r="30" spans="2:26" ht="82.5" customHeight="1" x14ac:dyDescent="0.2">
      <c r="B30" s="551"/>
      <c r="C30" s="444" t="s">
        <v>1286</v>
      </c>
      <c r="D30" s="500" t="s">
        <v>1345</v>
      </c>
      <c r="E30" s="144" t="s">
        <v>1346</v>
      </c>
      <c r="F30" s="144" t="s">
        <v>1347</v>
      </c>
      <c r="G30" s="144">
        <v>2</v>
      </c>
      <c r="H30" s="144">
        <v>4</v>
      </c>
      <c r="I30" s="135">
        <v>2</v>
      </c>
      <c r="J30" s="135">
        <v>0</v>
      </c>
      <c r="K30" s="135">
        <v>2</v>
      </c>
      <c r="L30" s="135">
        <v>0</v>
      </c>
      <c r="M30" s="12"/>
      <c r="N30" s="135">
        <v>0</v>
      </c>
      <c r="O30" s="135"/>
      <c r="P30" s="135">
        <v>2</v>
      </c>
      <c r="Q30" s="135"/>
      <c r="R30" s="135">
        <v>0</v>
      </c>
      <c r="S30" s="135"/>
      <c r="T30" s="135">
        <v>0</v>
      </c>
      <c r="U30" s="135"/>
      <c r="V30" s="162" t="s">
        <v>177</v>
      </c>
      <c r="W30" s="162">
        <v>1</v>
      </c>
      <c r="X30" s="162" t="s">
        <v>177</v>
      </c>
      <c r="Y30" s="162" t="str">
        <f t="shared" si="0"/>
        <v>-</v>
      </c>
      <c r="Z30" s="162">
        <f t="shared" si="1"/>
        <v>1</v>
      </c>
    </row>
    <row r="31" spans="2:26" ht="68.25" customHeight="1" x14ac:dyDescent="0.2">
      <c r="B31" s="551"/>
      <c r="C31" s="443"/>
      <c r="D31" s="499"/>
      <c r="E31" s="144" t="s">
        <v>1348</v>
      </c>
      <c r="F31" s="144" t="s">
        <v>1349</v>
      </c>
      <c r="G31" s="144">
        <v>4</v>
      </c>
      <c r="H31" s="144">
        <v>8</v>
      </c>
      <c r="I31" s="135">
        <v>4</v>
      </c>
      <c r="J31" s="135">
        <v>1</v>
      </c>
      <c r="K31" s="135">
        <v>1</v>
      </c>
      <c r="L31" s="135">
        <v>1</v>
      </c>
      <c r="M31" s="12">
        <v>1</v>
      </c>
      <c r="N31" s="135">
        <v>2</v>
      </c>
      <c r="O31" s="135"/>
      <c r="P31" s="135">
        <v>2</v>
      </c>
      <c r="Q31" s="135"/>
      <c r="R31" s="135">
        <v>3</v>
      </c>
      <c r="S31" s="135"/>
      <c r="T31" s="135">
        <v>1</v>
      </c>
      <c r="U31" s="135">
        <v>0</v>
      </c>
      <c r="V31" s="162">
        <v>1</v>
      </c>
      <c r="W31" s="162">
        <v>1</v>
      </c>
      <c r="X31" s="162">
        <v>1</v>
      </c>
      <c r="Y31" s="162">
        <f t="shared" si="0"/>
        <v>1</v>
      </c>
      <c r="Z31" s="162">
        <f t="shared" si="1"/>
        <v>1</v>
      </c>
    </row>
    <row r="32" spans="2:26" ht="113.25" customHeight="1" thickBot="1" x14ac:dyDescent="0.25">
      <c r="B32" s="552"/>
      <c r="C32" s="217" t="s">
        <v>1286</v>
      </c>
      <c r="D32" s="218" t="s">
        <v>1350</v>
      </c>
      <c r="E32" s="144" t="s">
        <v>1351</v>
      </c>
      <c r="F32" s="144" t="s">
        <v>1352</v>
      </c>
      <c r="G32" s="144">
        <v>0</v>
      </c>
      <c r="H32" s="144">
        <v>1</v>
      </c>
      <c r="I32" s="135">
        <v>1</v>
      </c>
      <c r="J32" s="135">
        <v>0.25</v>
      </c>
      <c r="K32" s="135">
        <v>0.5</v>
      </c>
      <c r="L32" s="135">
        <v>0.25</v>
      </c>
      <c r="M32" s="12"/>
      <c r="N32" s="135">
        <v>0.25</v>
      </c>
      <c r="O32" s="135"/>
      <c r="P32" s="135">
        <v>0.5</v>
      </c>
      <c r="Q32" s="135"/>
      <c r="R32" s="135">
        <v>0.25</v>
      </c>
      <c r="S32" s="135"/>
      <c r="T32" s="135">
        <v>0</v>
      </c>
      <c r="U32" s="135"/>
      <c r="V32" s="162">
        <v>1</v>
      </c>
      <c r="W32" s="162">
        <v>1</v>
      </c>
      <c r="X32" s="162">
        <v>1</v>
      </c>
      <c r="Y32" s="162" t="str">
        <f t="shared" si="0"/>
        <v>-</v>
      </c>
      <c r="Z32" s="162">
        <f t="shared" si="1"/>
        <v>1</v>
      </c>
    </row>
    <row r="33" spans="2:26" ht="69" customHeight="1" thickBot="1" x14ac:dyDescent="0.25">
      <c r="B33" s="434" t="s">
        <v>69</v>
      </c>
      <c r="C33" s="434" t="s">
        <v>70</v>
      </c>
      <c r="D33" s="436" t="s">
        <v>786</v>
      </c>
      <c r="E33" s="71" t="s">
        <v>72</v>
      </c>
      <c r="F33" s="35"/>
      <c r="G33" s="35"/>
      <c r="H33" s="35"/>
      <c r="I33" s="553" t="s">
        <v>73</v>
      </c>
      <c r="J33" s="268" t="s">
        <v>74</v>
      </c>
      <c r="K33" s="269" t="s">
        <v>75</v>
      </c>
      <c r="L33" s="269" t="s">
        <v>76</v>
      </c>
      <c r="M33" s="270" t="s">
        <v>77</v>
      </c>
      <c r="N33" s="268" t="s">
        <v>78</v>
      </c>
      <c r="O33" s="426"/>
      <c r="P33" s="272" t="s">
        <v>79</v>
      </c>
      <c r="Q33" s="367"/>
      <c r="R33" s="273" t="s">
        <v>80</v>
      </c>
      <c r="S33" s="273"/>
      <c r="T33" s="26" t="s">
        <v>1409</v>
      </c>
      <c r="U33" s="35"/>
      <c r="V33" s="27" t="s">
        <v>15</v>
      </c>
      <c r="W33" s="27" t="s">
        <v>151</v>
      </c>
      <c r="X33" s="27" t="s">
        <v>152</v>
      </c>
      <c r="Y33" s="27" t="s">
        <v>1408</v>
      </c>
      <c r="Z33" s="28" t="s">
        <v>16</v>
      </c>
    </row>
    <row r="34" spans="2:26" ht="16.5" thickBot="1" x14ac:dyDescent="0.25">
      <c r="B34" s="435"/>
      <c r="C34" s="435"/>
      <c r="D34" s="437"/>
      <c r="E34" s="74">
        <f>COUNTA(E4:E32)</f>
        <v>29</v>
      </c>
      <c r="F34" s="36"/>
      <c r="G34" s="36"/>
      <c r="H34" s="36"/>
      <c r="I34" s="554"/>
      <c r="J34" s="271">
        <f t="shared" ref="J34:T34" si="2">COUNTIF(J4:J32,"&gt;0")</f>
        <v>21</v>
      </c>
      <c r="K34" s="271">
        <f t="shared" si="2"/>
        <v>22</v>
      </c>
      <c r="L34" s="290">
        <f t="shared" si="2"/>
        <v>19</v>
      </c>
      <c r="M34" s="271">
        <f t="shared" si="2"/>
        <v>14</v>
      </c>
      <c r="N34" s="271">
        <f t="shared" si="2"/>
        <v>17</v>
      </c>
      <c r="O34" s="271"/>
      <c r="P34" s="226">
        <f t="shared" si="2"/>
        <v>22</v>
      </c>
      <c r="Q34" s="226"/>
      <c r="R34" s="226">
        <f t="shared" si="2"/>
        <v>19</v>
      </c>
      <c r="S34" s="226"/>
      <c r="T34" s="226">
        <f t="shared" si="2"/>
        <v>19</v>
      </c>
      <c r="U34" s="225"/>
      <c r="V34" s="140">
        <v>0.80952380952380953</v>
      </c>
      <c r="W34" s="140">
        <v>0.97727272727272729</v>
      </c>
      <c r="X34" s="140">
        <v>1</v>
      </c>
      <c r="Y34" s="140">
        <f>AVERAGE(Y4:Y32)</f>
        <v>0.9642857142857143</v>
      </c>
      <c r="Z34" s="140">
        <f>AVERAGE(Z4:Z32)</f>
        <v>0.99568965517241381</v>
      </c>
    </row>
    <row r="35" spans="2:26" ht="61.5" customHeight="1" thickBot="1" x14ac:dyDescent="0.25">
      <c r="B35" s="466" t="s">
        <v>1353</v>
      </c>
      <c r="C35" s="467"/>
      <c r="D35" s="468"/>
      <c r="E35" s="466" t="s">
        <v>1354</v>
      </c>
      <c r="F35" s="468"/>
      <c r="G35" s="337"/>
      <c r="H35" s="337"/>
      <c r="I35" s="466"/>
      <c r="J35" s="467"/>
      <c r="K35" s="468"/>
      <c r="L35" s="131" t="s">
        <v>198</v>
      </c>
      <c r="M35" s="81" t="s">
        <v>199</v>
      </c>
      <c r="N35" s="81" t="s">
        <v>200</v>
      </c>
      <c r="O35" s="81"/>
      <c r="P35" s="81"/>
      <c r="Q35" s="81"/>
      <c r="R35" s="81"/>
      <c r="S35" s="81"/>
      <c r="T35" s="81"/>
      <c r="U35" s="81"/>
      <c r="V35" s="81" t="s">
        <v>201</v>
      </c>
      <c r="W35" s="82" t="s">
        <v>202</v>
      </c>
      <c r="X35" s="164"/>
      <c r="Y35" s="164"/>
      <c r="Z35" s="138"/>
    </row>
    <row r="36" spans="2:26" ht="15.75" thickBot="1" x14ac:dyDescent="0.25">
      <c r="B36" s="490" t="s">
        <v>1355</v>
      </c>
      <c r="C36" s="492"/>
      <c r="D36" s="491"/>
      <c r="E36" s="490" t="s">
        <v>806</v>
      </c>
      <c r="F36" s="491"/>
      <c r="G36" s="338"/>
      <c r="H36" s="338"/>
      <c r="I36" s="469"/>
      <c r="J36" s="470"/>
      <c r="K36" s="471"/>
      <c r="L36" s="284"/>
      <c r="M36" s="83"/>
      <c r="N36" s="84"/>
      <c r="O36" s="84"/>
      <c r="P36" s="85"/>
      <c r="Q36" s="85"/>
      <c r="R36" s="85"/>
      <c r="S36" s="85"/>
      <c r="T36" s="85"/>
      <c r="U36" s="85"/>
      <c r="V36" s="86"/>
      <c r="W36" s="87"/>
      <c r="X36" s="163"/>
      <c r="Y36" s="163"/>
      <c r="Z36" s="138"/>
    </row>
    <row r="37" spans="2:26" ht="12" customHeight="1" x14ac:dyDescent="0.2">
      <c r="B37" s="138"/>
      <c r="C37" s="138"/>
      <c r="D37" s="138"/>
      <c r="F37" s="138"/>
      <c r="M37" s="154" t="s">
        <v>341</v>
      </c>
      <c r="N37" s="154" t="s">
        <v>206</v>
      </c>
      <c r="O37" s="154"/>
      <c r="P37" s="154" t="s">
        <v>207</v>
      </c>
      <c r="Q37" s="373"/>
      <c r="R37" s="138"/>
      <c r="S37" s="138"/>
      <c r="T37" s="138"/>
      <c r="V37" s="138"/>
      <c r="W37" s="138"/>
      <c r="Z37" s="138"/>
    </row>
    <row r="38" spans="2:26" ht="55.5" customHeight="1" x14ac:dyDescent="0.2">
      <c r="B38" s="138"/>
      <c r="C38" s="138"/>
      <c r="D38" s="138"/>
      <c r="F38" s="138"/>
      <c r="M38" s="150" t="s">
        <v>1356</v>
      </c>
      <c r="N38" s="151">
        <v>2893810600.54</v>
      </c>
      <c r="O38" s="151"/>
      <c r="P38" s="151">
        <v>2761732709</v>
      </c>
      <c r="Q38" s="419"/>
      <c r="R38" s="138"/>
      <c r="S38" s="138"/>
      <c r="T38" s="138"/>
      <c r="V38" s="138"/>
      <c r="W38" s="138"/>
      <c r="Z38" s="138"/>
    </row>
    <row r="39" spans="2:26" x14ac:dyDescent="0.2">
      <c r="B39" s="138"/>
      <c r="C39" s="138"/>
      <c r="D39" s="138"/>
      <c r="F39" s="138"/>
      <c r="P39" s="138">
        <v>149145600</v>
      </c>
      <c r="R39" s="138"/>
      <c r="S39" s="138"/>
      <c r="T39" s="138"/>
      <c r="V39" s="138"/>
      <c r="W39" s="138"/>
      <c r="Z39" s="138"/>
    </row>
    <row r="40" spans="2:26" x14ac:dyDescent="0.2">
      <c r="B40" s="138"/>
      <c r="C40" s="138"/>
      <c r="D40" s="138"/>
      <c r="F40" s="138"/>
      <c r="P40" s="161">
        <f>P38+P39</f>
        <v>2910878309</v>
      </c>
      <c r="Q40" s="161"/>
      <c r="R40" s="138"/>
      <c r="S40" s="138"/>
      <c r="T40" s="138"/>
      <c r="V40" s="138"/>
      <c r="W40" s="138"/>
      <c r="Z40" s="138"/>
    </row>
    <row r="41" spans="2:26" x14ac:dyDescent="0.2">
      <c r="R41" s="138"/>
      <c r="S41" s="138"/>
    </row>
    <row r="42" spans="2:26" x14ac:dyDescent="0.2">
      <c r="R42" s="138"/>
      <c r="S42" s="138"/>
    </row>
    <row r="43" spans="2:26" x14ac:dyDescent="0.2">
      <c r="R43" s="138"/>
      <c r="S43" s="138"/>
    </row>
    <row r="44" spans="2:26" x14ac:dyDescent="0.2">
      <c r="R44" s="138"/>
      <c r="S44" s="138"/>
    </row>
    <row r="45" spans="2:26" x14ac:dyDescent="0.2">
      <c r="R45" s="138"/>
      <c r="S45" s="138"/>
    </row>
    <row r="46" spans="2:26" x14ac:dyDescent="0.2">
      <c r="R46" s="138"/>
      <c r="S46" s="138"/>
    </row>
    <row r="47" spans="2:26" x14ac:dyDescent="0.2">
      <c r="R47" s="138"/>
      <c r="S47" s="138"/>
    </row>
    <row r="48" spans="2:26" x14ac:dyDescent="0.2">
      <c r="R48" s="138"/>
      <c r="S48" s="138"/>
    </row>
    <row r="49" spans="18:19" x14ac:dyDescent="0.2">
      <c r="R49" s="138"/>
      <c r="S49" s="138"/>
    </row>
    <row r="50" spans="18:19" x14ac:dyDescent="0.2">
      <c r="R50" s="138"/>
      <c r="S50" s="138"/>
    </row>
    <row r="51" spans="18:19" x14ac:dyDescent="0.2">
      <c r="R51" s="138"/>
      <c r="S51" s="138"/>
    </row>
    <row r="52" spans="18:19" x14ac:dyDescent="0.2">
      <c r="R52" s="138"/>
      <c r="S52" s="138"/>
    </row>
    <row r="53" spans="18:19" x14ac:dyDescent="0.2">
      <c r="R53" s="138"/>
      <c r="S53" s="138"/>
    </row>
    <row r="54" spans="18:19" x14ac:dyDescent="0.2">
      <c r="R54" s="138"/>
      <c r="S54" s="138"/>
    </row>
    <row r="55" spans="18:19" x14ac:dyDescent="0.2">
      <c r="R55" s="138"/>
      <c r="S55" s="138"/>
    </row>
    <row r="56" spans="18:19" x14ac:dyDescent="0.2">
      <c r="R56" s="138"/>
      <c r="S56" s="138"/>
    </row>
    <row r="57" spans="18:19" x14ac:dyDescent="0.2">
      <c r="R57" s="138"/>
      <c r="S57" s="138"/>
    </row>
    <row r="58" spans="18:19" x14ac:dyDescent="0.2">
      <c r="R58" s="138"/>
      <c r="S58" s="138"/>
    </row>
    <row r="59" spans="18:19" x14ac:dyDescent="0.2">
      <c r="R59" s="138"/>
      <c r="S59" s="138"/>
    </row>
    <row r="60" spans="18:19" x14ac:dyDescent="0.2">
      <c r="R60" s="138"/>
      <c r="S60" s="138"/>
    </row>
    <row r="61" spans="18:19" x14ac:dyDescent="0.2">
      <c r="R61" s="138"/>
      <c r="S61" s="138"/>
    </row>
    <row r="62" spans="18:19" x14ac:dyDescent="0.2">
      <c r="R62" s="138"/>
      <c r="S62" s="138"/>
    </row>
    <row r="63" spans="18:19" x14ac:dyDescent="0.2">
      <c r="R63" s="138"/>
      <c r="S63" s="138"/>
    </row>
    <row r="64" spans="18:19" x14ac:dyDescent="0.2">
      <c r="R64" s="138"/>
      <c r="S64" s="138"/>
    </row>
    <row r="65" spans="18:19" x14ac:dyDescent="0.2">
      <c r="R65" s="138"/>
      <c r="S65" s="138"/>
    </row>
    <row r="66" spans="18:19" x14ac:dyDescent="0.2">
      <c r="R66" s="138"/>
      <c r="S66" s="138"/>
    </row>
    <row r="67" spans="18:19" x14ac:dyDescent="0.2">
      <c r="R67" s="138"/>
      <c r="S67" s="138"/>
    </row>
    <row r="68" spans="18:19" x14ac:dyDescent="0.2">
      <c r="R68" s="138"/>
      <c r="S68" s="138"/>
    </row>
    <row r="69" spans="18:19" x14ac:dyDescent="0.2">
      <c r="R69" s="138"/>
      <c r="S69" s="138"/>
    </row>
    <row r="70" spans="18:19" x14ac:dyDescent="0.2">
      <c r="R70" s="138"/>
      <c r="S70" s="138"/>
    </row>
    <row r="71" spans="18:19" x14ac:dyDescent="0.2">
      <c r="R71" s="138"/>
      <c r="S71" s="138"/>
    </row>
    <row r="72" spans="18:19" x14ac:dyDescent="0.2">
      <c r="R72" s="138"/>
      <c r="S72" s="138"/>
    </row>
    <row r="73" spans="18:19" x14ac:dyDescent="0.2">
      <c r="R73" s="138"/>
      <c r="S73" s="138"/>
    </row>
    <row r="74" spans="18:19" x14ac:dyDescent="0.2">
      <c r="R74" s="138"/>
      <c r="S74" s="138"/>
    </row>
    <row r="75" spans="18:19" x14ac:dyDescent="0.2">
      <c r="R75" s="138"/>
      <c r="S75" s="138"/>
    </row>
    <row r="76" spans="18:19" x14ac:dyDescent="0.2">
      <c r="R76" s="138"/>
      <c r="S76" s="138"/>
    </row>
    <row r="77" spans="18:19" x14ac:dyDescent="0.2">
      <c r="R77" s="138"/>
      <c r="S77" s="138"/>
    </row>
    <row r="78" spans="18:19" x14ac:dyDescent="0.2">
      <c r="R78" s="138"/>
      <c r="S78" s="138"/>
    </row>
    <row r="79" spans="18:19" x14ac:dyDescent="0.2">
      <c r="R79" s="138"/>
      <c r="S79" s="138"/>
    </row>
    <row r="80" spans="18:19" x14ac:dyDescent="0.2">
      <c r="R80" s="138"/>
      <c r="S80" s="138"/>
    </row>
    <row r="81" spans="18:19" x14ac:dyDescent="0.2">
      <c r="R81" s="138"/>
      <c r="S81" s="138"/>
    </row>
    <row r="82" spans="18:19" x14ac:dyDescent="0.2">
      <c r="R82" s="138"/>
      <c r="S82" s="138"/>
    </row>
    <row r="83" spans="18:19" x14ac:dyDescent="0.2">
      <c r="R83" s="138"/>
      <c r="S83" s="138"/>
    </row>
    <row r="84" spans="18:19" x14ac:dyDescent="0.2">
      <c r="R84" s="138"/>
      <c r="S84" s="138"/>
    </row>
    <row r="85" spans="18:19" x14ac:dyDescent="0.2">
      <c r="R85" s="138"/>
      <c r="S85" s="138"/>
    </row>
    <row r="86" spans="18:19" x14ac:dyDescent="0.2">
      <c r="R86" s="138"/>
      <c r="S86" s="138"/>
    </row>
    <row r="87" spans="18:19" x14ac:dyDescent="0.2">
      <c r="R87" s="138"/>
      <c r="S87" s="138"/>
    </row>
    <row r="88" spans="18:19" x14ac:dyDescent="0.2">
      <c r="R88" s="138"/>
      <c r="S88" s="138"/>
    </row>
    <row r="89" spans="18:19" x14ac:dyDescent="0.2">
      <c r="R89" s="138"/>
      <c r="S89" s="138"/>
    </row>
    <row r="90" spans="18:19" x14ac:dyDescent="0.2">
      <c r="R90" s="138"/>
      <c r="S90" s="138"/>
    </row>
    <row r="91" spans="18:19" x14ac:dyDescent="0.2">
      <c r="R91" s="138"/>
      <c r="S91" s="138"/>
    </row>
    <row r="92" spans="18:19" x14ac:dyDescent="0.2">
      <c r="R92" s="138"/>
      <c r="S92" s="138"/>
    </row>
    <row r="93" spans="18:19" x14ac:dyDescent="0.2">
      <c r="R93" s="138"/>
      <c r="S93" s="138"/>
    </row>
    <row r="94" spans="18:19" x14ac:dyDescent="0.2">
      <c r="R94" s="138"/>
      <c r="S94" s="138"/>
    </row>
    <row r="95" spans="18:19" x14ac:dyDescent="0.2">
      <c r="R95" s="138"/>
      <c r="S95" s="138"/>
    </row>
    <row r="96" spans="18:19" x14ac:dyDescent="0.2">
      <c r="R96" s="138"/>
      <c r="S96" s="138"/>
    </row>
    <row r="97" spans="18:19" x14ac:dyDescent="0.2">
      <c r="R97" s="138"/>
      <c r="S97" s="138"/>
    </row>
    <row r="98" spans="18:19" x14ac:dyDescent="0.2">
      <c r="R98" s="138"/>
      <c r="S98" s="138"/>
    </row>
    <row r="99" spans="18:19" x14ac:dyDescent="0.2">
      <c r="R99" s="138"/>
      <c r="S99" s="138"/>
    </row>
    <row r="100" spans="18:19" x14ac:dyDescent="0.2">
      <c r="R100" s="138"/>
      <c r="S100" s="138"/>
    </row>
    <row r="101" spans="18:19" x14ac:dyDescent="0.2">
      <c r="R101" s="138"/>
      <c r="S101" s="138"/>
    </row>
    <row r="102" spans="18:19" x14ac:dyDescent="0.2">
      <c r="R102" s="138"/>
      <c r="S102" s="138"/>
    </row>
    <row r="103" spans="18:19" x14ac:dyDescent="0.2">
      <c r="R103" s="138"/>
      <c r="S103" s="138"/>
    </row>
    <row r="104" spans="18:19" x14ac:dyDescent="0.2">
      <c r="R104" s="138"/>
      <c r="S104" s="138"/>
    </row>
    <row r="105" spans="18:19" x14ac:dyDescent="0.2">
      <c r="R105" s="138"/>
      <c r="S105" s="138"/>
    </row>
    <row r="106" spans="18:19" x14ac:dyDescent="0.2">
      <c r="R106" s="138"/>
      <c r="S106" s="138"/>
    </row>
    <row r="107" spans="18:19" x14ac:dyDescent="0.2">
      <c r="R107" s="138"/>
      <c r="S107" s="138"/>
    </row>
    <row r="108" spans="18:19" x14ac:dyDescent="0.2">
      <c r="R108" s="138"/>
      <c r="S108" s="138"/>
    </row>
    <row r="109" spans="18:19" x14ac:dyDescent="0.2">
      <c r="R109" s="138"/>
      <c r="S109" s="138"/>
    </row>
    <row r="110" spans="18:19" x14ac:dyDescent="0.2">
      <c r="R110" s="138"/>
      <c r="S110" s="138"/>
    </row>
    <row r="111" spans="18:19" x14ac:dyDescent="0.2">
      <c r="R111" s="138"/>
      <c r="S111" s="138"/>
    </row>
    <row r="112" spans="18:19" x14ac:dyDescent="0.2">
      <c r="R112" s="138"/>
      <c r="S112" s="138"/>
    </row>
    <row r="113" spans="18:19" x14ac:dyDescent="0.2">
      <c r="R113" s="138"/>
      <c r="S113" s="138"/>
    </row>
    <row r="114" spans="18:19" x14ac:dyDescent="0.2">
      <c r="R114" s="138"/>
      <c r="S114" s="138"/>
    </row>
    <row r="115" spans="18:19" x14ac:dyDescent="0.2">
      <c r="R115" s="138"/>
      <c r="S115" s="138"/>
    </row>
    <row r="116" spans="18:19" x14ac:dyDescent="0.2">
      <c r="R116" s="138"/>
      <c r="S116" s="138"/>
    </row>
    <row r="117" spans="18:19" x14ac:dyDescent="0.2">
      <c r="R117" s="138"/>
      <c r="S117" s="138"/>
    </row>
    <row r="118" spans="18:19" x14ac:dyDescent="0.2">
      <c r="R118" s="138"/>
      <c r="S118" s="138"/>
    </row>
    <row r="119" spans="18:19" x14ac:dyDescent="0.2">
      <c r="R119" s="138"/>
      <c r="S119" s="138"/>
    </row>
    <row r="120" spans="18:19" x14ac:dyDescent="0.2">
      <c r="R120" s="138"/>
      <c r="S120" s="138"/>
    </row>
    <row r="121" spans="18:19" x14ac:dyDescent="0.2">
      <c r="R121" s="138"/>
      <c r="S121" s="138"/>
    </row>
    <row r="122" spans="18:19" x14ac:dyDescent="0.2">
      <c r="R122" s="138"/>
      <c r="S122" s="138"/>
    </row>
    <row r="123" spans="18:19" x14ac:dyDescent="0.2">
      <c r="R123" s="138"/>
      <c r="S123" s="138"/>
    </row>
    <row r="124" spans="18:19" x14ac:dyDescent="0.2">
      <c r="R124" s="138"/>
      <c r="S124" s="138"/>
    </row>
    <row r="125" spans="18:19" x14ac:dyDescent="0.2">
      <c r="R125" s="138"/>
      <c r="S125" s="138"/>
    </row>
    <row r="126" spans="18:19" x14ac:dyDescent="0.2">
      <c r="R126" s="138"/>
      <c r="S126" s="138"/>
    </row>
    <row r="127" spans="18:19" x14ac:dyDescent="0.2">
      <c r="R127" s="138"/>
      <c r="S127" s="138"/>
    </row>
    <row r="128" spans="18:19" x14ac:dyDescent="0.2">
      <c r="R128" s="138"/>
      <c r="S128" s="138"/>
    </row>
    <row r="129" spans="18:19" x14ac:dyDescent="0.2">
      <c r="R129" s="138"/>
      <c r="S129" s="138"/>
    </row>
    <row r="130" spans="18:19" x14ac:dyDescent="0.2">
      <c r="R130" s="138"/>
      <c r="S130" s="138"/>
    </row>
    <row r="131" spans="18:19" x14ac:dyDescent="0.2">
      <c r="R131" s="138"/>
      <c r="S131" s="138"/>
    </row>
    <row r="132" spans="18:19" x14ac:dyDescent="0.2">
      <c r="R132" s="138"/>
      <c r="S132" s="138"/>
    </row>
    <row r="133" spans="18:19" x14ac:dyDescent="0.2">
      <c r="R133" s="138"/>
      <c r="S133" s="138"/>
    </row>
    <row r="134" spans="18:19" x14ac:dyDescent="0.2">
      <c r="R134" s="138"/>
      <c r="S134" s="138"/>
    </row>
    <row r="135" spans="18:19" x14ac:dyDescent="0.2">
      <c r="R135" s="138"/>
      <c r="S135" s="138"/>
    </row>
    <row r="136" spans="18:19" x14ac:dyDescent="0.2">
      <c r="R136" s="138"/>
      <c r="S136" s="138"/>
    </row>
    <row r="137" spans="18:19" x14ac:dyDescent="0.2">
      <c r="R137" s="138"/>
      <c r="S137" s="138"/>
    </row>
    <row r="138" spans="18:19" x14ac:dyDescent="0.2">
      <c r="R138" s="138"/>
      <c r="S138" s="138"/>
    </row>
    <row r="139" spans="18:19" x14ac:dyDescent="0.2">
      <c r="R139" s="138"/>
      <c r="S139" s="138"/>
    </row>
    <row r="140" spans="18:19" x14ac:dyDescent="0.2">
      <c r="R140" s="138"/>
      <c r="S140" s="138"/>
    </row>
    <row r="141" spans="18:19" x14ac:dyDescent="0.2">
      <c r="R141" s="138"/>
      <c r="S141" s="138"/>
    </row>
    <row r="142" spans="18:19" x14ac:dyDescent="0.2">
      <c r="R142" s="138"/>
      <c r="S142" s="138"/>
    </row>
    <row r="143" spans="18:19" x14ac:dyDescent="0.2">
      <c r="R143" s="138"/>
      <c r="S143" s="138"/>
    </row>
    <row r="144" spans="18:19" x14ac:dyDescent="0.2">
      <c r="R144" s="138"/>
      <c r="S144" s="138"/>
    </row>
    <row r="145" spans="18:19" x14ac:dyDescent="0.2">
      <c r="R145" s="138"/>
      <c r="S145" s="138"/>
    </row>
    <row r="146" spans="18:19" x14ac:dyDescent="0.2">
      <c r="R146" s="138"/>
      <c r="S146" s="138"/>
    </row>
    <row r="147" spans="18:19" x14ac:dyDescent="0.2">
      <c r="R147" s="138"/>
      <c r="S147" s="138"/>
    </row>
    <row r="148" spans="18:19" x14ac:dyDescent="0.2">
      <c r="R148" s="138"/>
      <c r="S148" s="138"/>
    </row>
    <row r="149" spans="18:19" x14ac:dyDescent="0.2">
      <c r="R149" s="138"/>
      <c r="S149" s="138"/>
    </row>
    <row r="150" spans="18:19" x14ac:dyDescent="0.2">
      <c r="R150" s="138"/>
      <c r="S150" s="138"/>
    </row>
    <row r="151" spans="18:19" x14ac:dyDescent="0.2">
      <c r="R151" s="138"/>
      <c r="S151" s="138"/>
    </row>
    <row r="152" spans="18:19" x14ac:dyDescent="0.2">
      <c r="R152" s="138"/>
      <c r="S152" s="138"/>
    </row>
    <row r="153" spans="18:19" x14ac:dyDescent="0.2">
      <c r="R153" s="138"/>
      <c r="S153" s="138"/>
    </row>
    <row r="154" spans="18:19" x14ac:dyDescent="0.2">
      <c r="R154" s="138"/>
      <c r="S154" s="138"/>
    </row>
    <row r="155" spans="18:19" x14ac:dyDescent="0.2">
      <c r="R155" s="138"/>
      <c r="S155" s="138"/>
    </row>
    <row r="156" spans="18:19" x14ac:dyDescent="0.2">
      <c r="R156" s="138"/>
      <c r="S156" s="138"/>
    </row>
    <row r="157" spans="18:19" x14ac:dyDescent="0.2">
      <c r="R157" s="138"/>
      <c r="S157" s="138"/>
    </row>
    <row r="158" spans="18:19" x14ac:dyDescent="0.2">
      <c r="R158" s="138"/>
      <c r="S158" s="138"/>
    </row>
    <row r="159" spans="18:19" x14ac:dyDescent="0.2">
      <c r="R159" s="138"/>
      <c r="S159" s="138"/>
    </row>
    <row r="160" spans="18:19" x14ac:dyDescent="0.2">
      <c r="R160" s="138"/>
      <c r="S160" s="138"/>
    </row>
    <row r="161" spans="18:19" x14ac:dyDescent="0.2">
      <c r="R161" s="138"/>
      <c r="S161" s="138"/>
    </row>
    <row r="162" spans="18:19" x14ac:dyDescent="0.2">
      <c r="R162" s="138"/>
      <c r="S162" s="138"/>
    </row>
    <row r="163" spans="18:19" x14ac:dyDescent="0.2">
      <c r="R163" s="138"/>
      <c r="S163" s="138"/>
    </row>
    <row r="164" spans="18:19" x14ac:dyDescent="0.2">
      <c r="R164" s="138"/>
      <c r="S164" s="138"/>
    </row>
    <row r="165" spans="18:19" x14ac:dyDescent="0.2">
      <c r="R165" s="138"/>
      <c r="S165" s="138"/>
    </row>
    <row r="166" spans="18:19" x14ac:dyDescent="0.2">
      <c r="R166" s="138"/>
      <c r="S166" s="138"/>
    </row>
    <row r="167" spans="18:19" x14ac:dyDescent="0.2">
      <c r="R167" s="138"/>
      <c r="S167" s="138"/>
    </row>
    <row r="168" spans="18:19" x14ac:dyDescent="0.2">
      <c r="R168" s="138"/>
      <c r="S168" s="138"/>
    </row>
  </sheetData>
  <sheetProtection formatCells="0" formatColumns="0" formatRows="0"/>
  <autoFilter ref="A3:Z40"/>
  <mergeCells count="28">
    <mergeCell ref="B1:W1"/>
    <mergeCell ref="B35:D35"/>
    <mergeCell ref="E35:F35"/>
    <mergeCell ref="I35:K35"/>
    <mergeCell ref="B36:D36"/>
    <mergeCell ref="E36:F36"/>
    <mergeCell ref="I36:K36"/>
    <mergeCell ref="C26:C27"/>
    <mergeCell ref="C28:C29"/>
    <mergeCell ref="C30:C31"/>
    <mergeCell ref="C5:C12"/>
    <mergeCell ref="C13:C14"/>
    <mergeCell ref="C15:C21"/>
    <mergeCell ref="C22:C23"/>
    <mergeCell ref="C24:C25"/>
    <mergeCell ref="B33:B34"/>
    <mergeCell ref="I33:I34"/>
    <mergeCell ref="D5:D12"/>
    <mergeCell ref="D13:D14"/>
    <mergeCell ref="D15:D21"/>
    <mergeCell ref="D22:D23"/>
    <mergeCell ref="D24:D25"/>
    <mergeCell ref="B4:B32"/>
    <mergeCell ref="D26:D27"/>
    <mergeCell ref="D28:D29"/>
    <mergeCell ref="D30:D31"/>
    <mergeCell ref="C33:C34"/>
    <mergeCell ref="D33:D34"/>
  </mergeCells>
  <conditionalFormatting sqref="V4:W32 Z4:Z32">
    <cfRule type="cellIs" dxfId="34" priority="12" operator="equal">
      <formula>"-"</formula>
    </cfRule>
    <cfRule type="cellIs" dxfId="33" priority="13" operator="lessThan">
      <formula>0.5</formula>
    </cfRule>
    <cfRule type="cellIs" dxfId="32" priority="14" operator="between">
      <formula>0.5</formula>
      <formula>0.75</formula>
    </cfRule>
    <cfRule type="cellIs" dxfId="31" priority="15" operator="between">
      <formula>0.75</formula>
      <formula>1</formula>
    </cfRule>
  </conditionalFormatting>
  <conditionalFormatting sqref="V4:W32 Z4:Z32">
    <cfRule type="cellIs" dxfId="30" priority="11" operator="equal">
      <formula>0</formula>
    </cfRule>
  </conditionalFormatting>
  <conditionalFormatting sqref="X4:X32">
    <cfRule type="cellIs" dxfId="29" priority="7" operator="equal">
      <formula>"-"</formula>
    </cfRule>
    <cfRule type="cellIs" dxfId="28" priority="8" operator="lessThan">
      <formula>0.5</formula>
    </cfRule>
    <cfRule type="cellIs" dxfId="27" priority="9" operator="between">
      <formula>0.5</formula>
      <formula>0.75</formula>
    </cfRule>
    <cfRule type="cellIs" dxfId="26" priority="10" operator="between">
      <formula>0.75</formula>
      <formula>1</formula>
    </cfRule>
  </conditionalFormatting>
  <conditionalFormatting sqref="X4:X32">
    <cfRule type="cellIs" dxfId="25" priority="6" operator="equal">
      <formula>0</formula>
    </cfRule>
  </conditionalFormatting>
  <conditionalFormatting sqref="Y4:Y32">
    <cfRule type="cellIs" dxfId="24" priority="2" operator="equal">
      <formula>"-"</formula>
    </cfRule>
    <cfRule type="cellIs" dxfId="23" priority="3" operator="lessThan">
      <formula>0.5</formula>
    </cfRule>
    <cfRule type="cellIs" dxfId="22" priority="4" operator="between">
      <formula>0.5</formula>
      <formula>0.75</formula>
    </cfRule>
    <cfRule type="cellIs" dxfId="21" priority="5" operator="between">
      <formula>0.75</formula>
      <formula>1</formula>
    </cfRule>
  </conditionalFormatting>
  <conditionalFormatting sqref="Y4:Y32">
    <cfRule type="cellIs" dxfId="20"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rowBreaks count="1" manualBreakCount="1">
    <brk id="22"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3399"/>
  </sheetPr>
  <dimension ref="A1:AA140"/>
  <sheetViews>
    <sheetView topLeftCell="I1" zoomScale="80" zoomScaleNormal="80" zoomScaleSheetLayoutView="70" zoomScalePageLayoutView="70" workbookViewId="0">
      <selection activeCell="N3" sqref="N3:U3"/>
    </sheetView>
  </sheetViews>
  <sheetFormatPr baseColWidth="10" defaultColWidth="10.85546875" defaultRowHeight="45.75" customHeight="1" x14ac:dyDescent="0.2"/>
  <cols>
    <col min="1" max="1" width="2.85546875" style="1" customWidth="1"/>
    <col min="2" max="2" width="19.140625" style="1" customWidth="1"/>
    <col min="3" max="3" width="18.140625" style="1" customWidth="1"/>
    <col min="4" max="4" width="21.140625" style="1" customWidth="1"/>
    <col min="5" max="5" width="57.42578125" style="2" customWidth="1"/>
    <col min="6" max="6" width="21.140625" style="1" customWidth="1"/>
    <col min="7" max="8" width="21.140625" style="138" customWidth="1"/>
    <col min="9" max="9" width="21.140625" style="1" customWidth="1"/>
    <col min="10" max="10" width="16.28515625" style="1" customWidth="1"/>
    <col min="11" max="11" width="15.5703125" style="1" customWidth="1"/>
    <col min="12" max="12" width="18" style="130" customWidth="1"/>
    <col min="13" max="13" width="16.5703125" style="2" customWidth="1"/>
    <col min="14" max="15" width="16.42578125" style="46" customWidth="1"/>
    <col min="16" max="16" width="16.42578125" style="1" customWidth="1"/>
    <col min="17" max="17" width="16.42578125" style="138" customWidth="1"/>
    <col min="18" max="19" width="16.42578125" style="130" customWidth="1"/>
    <col min="20" max="20" width="16.42578125" style="1" customWidth="1"/>
    <col min="21" max="21" width="16.42578125" style="138" customWidth="1"/>
    <col min="22" max="23" width="16.140625" style="1" customWidth="1"/>
    <col min="24" max="25" width="16.140625" style="138" customWidth="1"/>
    <col min="26" max="26" width="16.140625" style="1" customWidth="1"/>
    <col min="27" max="16384" width="10.85546875" style="1"/>
  </cols>
  <sheetData>
    <row r="1" spans="1:27" ht="45.75" customHeight="1" x14ac:dyDescent="0.2">
      <c r="A1" s="138"/>
      <c r="B1" s="440" t="s">
        <v>1357</v>
      </c>
      <c r="C1" s="440"/>
      <c r="D1" s="440"/>
      <c r="E1" s="440"/>
      <c r="F1" s="440"/>
      <c r="G1" s="440"/>
      <c r="H1" s="440"/>
      <c r="I1" s="440"/>
      <c r="J1" s="440"/>
      <c r="K1" s="440"/>
      <c r="L1" s="440"/>
      <c r="M1" s="440"/>
      <c r="N1" s="440"/>
      <c r="O1" s="440"/>
      <c r="P1" s="440"/>
      <c r="Q1" s="440"/>
      <c r="R1" s="440"/>
      <c r="S1" s="440"/>
      <c r="T1" s="440"/>
      <c r="U1" s="440"/>
      <c r="V1" s="440"/>
      <c r="W1" s="440"/>
      <c r="X1" s="294"/>
      <c r="Y1" s="302"/>
      <c r="Z1" s="138"/>
      <c r="AA1" s="138"/>
    </row>
    <row r="2" spans="1:27" ht="45.75" customHeight="1" thickBot="1" x14ac:dyDescent="0.25">
      <c r="A2" s="138"/>
      <c r="B2" s="138"/>
      <c r="C2" s="138"/>
      <c r="D2" s="2"/>
      <c r="E2" s="294"/>
      <c r="F2" s="294"/>
      <c r="G2" s="334"/>
      <c r="H2" s="334"/>
      <c r="I2" s="294"/>
      <c r="J2" s="294"/>
      <c r="K2" s="294"/>
      <c r="L2" s="282"/>
      <c r="M2" s="294"/>
      <c r="N2" s="294"/>
      <c r="O2" s="363"/>
      <c r="P2" s="294"/>
      <c r="Q2" s="363"/>
      <c r="R2" s="282"/>
      <c r="S2" s="282"/>
      <c r="T2" s="294"/>
      <c r="U2" s="363"/>
      <c r="V2" s="294"/>
      <c r="W2" s="294"/>
      <c r="X2" s="294"/>
      <c r="Y2" s="302"/>
      <c r="Z2" s="138"/>
      <c r="AA2" s="138"/>
    </row>
    <row r="3" spans="1:27" ht="45.75" customHeight="1" thickBot="1" x14ac:dyDescent="0.25">
      <c r="A3" s="138"/>
      <c r="B3" s="90"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172" t="s">
        <v>16</v>
      </c>
      <c r="AA3" s="138"/>
    </row>
    <row r="4" spans="1:27" ht="45.75" customHeight="1" thickBot="1" x14ac:dyDescent="0.25">
      <c r="A4" s="2"/>
      <c r="B4" s="555" t="s">
        <v>260</v>
      </c>
      <c r="C4" s="557" t="s">
        <v>322</v>
      </c>
      <c r="D4" s="441" t="s">
        <v>1358</v>
      </c>
      <c r="E4" s="33" t="s">
        <v>1359</v>
      </c>
      <c r="F4" s="33" t="s">
        <v>1360</v>
      </c>
      <c r="G4" s="144">
        <v>1</v>
      </c>
      <c r="H4" s="144">
        <v>1</v>
      </c>
      <c r="I4" s="9">
        <v>1</v>
      </c>
      <c r="J4" s="9">
        <v>0.25</v>
      </c>
      <c r="K4" s="9">
        <v>0.25</v>
      </c>
      <c r="L4" s="9">
        <v>0.5</v>
      </c>
      <c r="M4" s="179">
        <v>0.25</v>
      </c>
      <c r="N4" s="10">
        <v>0.25</v>
      </c>
      <c r="O4" s="10"/>
      <c r="P4" s="9">
        <v>0.25</v>
      </c>
      <c r="Q4" s="9"/>
      <c r="R4" s="9">
        <v>0.5</v>
      </c>
      <c r="S4" s="9"/>
      <c r="T4" s="9">
        <v>0.25</v>
      </c>
      <c r="U4" s="215">
        <v>0</v>
      </c>
      <c r="V4" s="162">
        <v>1</v>
      </c>
      <c r="W4" s="162">
        <v>1</v>
      </c>
      <c r="X4" s="292">
        <v>1</v>
      </c>
      <c r="Y4" s="292">
        <f t="shared" ref="Y4:Y23" si="0">IF(M4=0,"-",IF((T4/M4)&lt;=1,(T4/M4),1))</f>
        <v>1</v>
      </c>
      <c r="Z4" s="162">
        <f>IF(((N4+P4+R4+T4)/(I4))&lt;=1,((N4+P4+R4+T4)/(I4)),1)</f>
        <v>1</v>
      </c>
      <c r="AA4" s="139"/>
    </row>
    <row r="5" spans="1:27" s="14" customFormat="1" ht="45.75" customHeight="1" thickBot="1" x14ac:dyDescent="0.25">
      <c r="A5" s="2"/>
      <c r="B5" s="555"/>
      <c r="C5" s="558"/>
      <c r="D5" s="442"/>
      <c r="E5" s="144" t="s">
        <v>1361</v>
      </c>
      <c r="F5" s="144" t="s">
        <v>1362</v>
      </c>
      <c r="G5" s="144">
        <v>0</v>
      </c>
      <c r="H5" s="144">
        <v>1</v>
      </c>
      <c r="I5" s="12">
        <v>1</v>
      </c>
      <c r="J5" s="12">
        <v>0</v>
      </c>
      <c r="K5" s="12">
        <v>0</v>
      </c>
      <c r="L5" s="12">
        <v>1</v>
      </c>
      <c r="M5" s="12"/>
      <c r="N5" s="178">
        <v>0</v>
      </c>
      <c r="O5" s="178"/>
      <c r="P5" s="12">
        <v>0</v>
      </c>
      <c r="Q5" s="12"/>
      <c r="R5" s="12">
        <v>1</v>
      </c>
      <c r="S5" s="12"/>
      <c r="T5" s="12"/>
      <c r="U5" s="12"/>
      <c r="V5" s="162" t="s">
        <v>177</v>
      </c>
      <c r="W5" s="162" t="s">
        <v>177</v>
      </c>
      <c r="X5" s="292">
        <v>1</v>
      </c>
      <c r="Y5" s="292" t="str">
        <f t="shared" si="0"/>
        <v>-</v>
      </c>
      <c r="Z5" s="162">
        <f t="shared" ref="Z5:Z24" si="1">IF(((N5+P5+R5+T5)/(I5))&lt;=1,((N5+P5+R5+T5)/(I5)),1)</f>
        <v>1</v>
      </c>
      <c r="AA5" s="15"/>
    </row>
    <row r="6" spans="1:27" s="14" customFormat="1" ht="45.75" customHeight="1" thickBot="1" x14ac:dyDescent="0.25">
      <c r="A6" s="2"/>
      <c r="B6" s="555"/>
      <c r="C6" s="558"/>
      <c r="D6" s="442"/>
      <c r="E6" s="144" t="s">
        <v>1363</v>
      </c>
      <c r="F6" s="144" t="s">
        <v>922</v>
      </c>
      <c r="G6" s="144">
        <v>0</v>
      </c>
      <c r="H6" s="144">
        <v>1</v>
      </c>
      <c r="I6" s="12">
        <v>1</v>
      </c>
      <c r="J6" s="12">
        <v>0</v>
      </c>
      <c r="K6" s="203">
        <v>0</v>
      </c>
      <c r="L6" s="203">
        <v>0</v>
      </c>
      <c r="M6" s="12">
        <v>1</v>
      </c>
      <c r="N6" s="178">
        <v>0</v>
      </c>
      <c r="O6" s="178"/>
      <c r="P6" s="12">
        <v>0</v>
      </c>
      <c r="Q6" s="12"/>
      <c r="R6" s="12">
        <v>0</v>
      </c>
      <c r="S6" s="12"/>
      <c r="T6" s="12"/>
      <c r="U6" s="12"/>
      <c r="V6" s="162" t="s">
        <v>177</v>
      </c>
      <c r="W6" s="162" t="s">
        <v>177</v>
      </c>
      <c r="X6" s="162" t="s">
        <v>177</v>
      </c>
      <c r="Y6" s="162">
        <f t="shared" si="0"/>
        <v>0</v>
      </c>
      <c r="Z6" s="162">
        <f t="shared" si="1"/>
        <v>0</v>
      </c>
      <c r="AA6" s="15"/>
    </row>
    <row r="7" spans="1:27" s="14" customFormat="1" ht="45.75" customHeight="1" thickBot="1" x14ac:dyDescent="0.25">
      <c r="A7" s="2"/>
      <c r="B7" s="555"/>
      <c r="C7" s="558"/>
      <c r="D7" s="442"/>
      <c r="E7" s="144" t="s">
        <v>1364</v>
      </c>
      <c r="F7" s="144" t="s">
        <v>1365</v>
      </c>
      <c r="G7" s="144">
        <v>1</v>
      </c>
      <c r="H7" s="144">
        <v>1</v>
      </c>
      <c r="I7" s="12">
        <v>1</v>
      </c>
      <c r="J7" s="12">
        <v>0</v>
      </c>
      <c r="K7" s="12">
        <v>0</v>
      </c>
      <c r="L7" s="12">
        <v>1</v>
      </c>
      <c r="M7" s="12">
        <v>1</v>
      </c>
      <c r="N7" s="178">
        <v>0</v>
      </c>
      <c r="O7" s="178"/>
      <c r="P7" s="12">
        <v>0</v>
      </c>
      <c r="Q7" s="12"/>
      <c r="R7" s="12">
        <v>1</v>
      </c>
      <c r="S7" s="12"/>
      <c r="T7" s="12"/>
      <c r="U7" s="12"/>
      <c r="V7" s="162" t="s">
        <v>177</v>
      </c>
      <c r="W7" s="162" t="s">
        <v>177</v>
      </c>
      <c r="X7" s="162">
        <v>1</v>
      </c>
      <c r="Y7" s="162">
        <f t="shared" si="0"/>
        <v>0</v>
      </c>
      <c r="Z7" s="162">
        <f t="shared" si="1"/>
        <v>1</v>
      </c>
      <c r="AA7" s="15"/>
    </row>
    <row r="8" spans="1:27" s="14" customFormat="1" ht="45.75" customHeight="1" thickBot="1" x14ac:dyDescent="0.25">
      <c r="A8" s="2"/>
      <c r="B8" s="555"/>
      <c r="C8" s="558"/>
      <c r="D8" s="442"/>
      <c r="E8" s="144" t="s">
        <v>1366</v>
      </c>
      <c r="F8" s="144" t="s">
        <v>1367</v>
      </c>
      <c r="G8" s="144">
        <v>41</v>
      </c>
      <c r="H8" s="144">
        <v>46</v>
      </c>
      <c r="I8" s="12">
        <v>5</v>
      </c>
      <c r="J8" s="12">
        <v>1</v>
      </c>
      <c r="K8" s="12">
        <v>1</v>
      </c>
      <c r="L8" s="12">
        <v>2</v>
      </c>
      <c r="M8" s="12">
        <v>1</v>
      </c>
      <c r="N8" s="178">
        <v>1</v>
      </c>
      <c r="O8" s="178"/>
      <c r="P8" s="174">
        <v>0.95</v>
      </c>
      <c r="Q8" s="174"/>
      <c r="R8" s="188">
        <v>1.7</v>
      </c>
      <c r="S8" s="188"/>
      <c r="T8" s="188">
        <v>1</v>
      </c>
      <c r="U8" s="188"/>
      <c r="V8" s="162">
        <v>1</v>
      </c>
      <c r="W8" s="162">
        <v>0.95</v>
      </c>
      <c r="X8" s="292">
        <v>0.85</v>
      </c>
      <c r="Y8" s="292">
        <f t="shared" si="0"/>
        <v>1</v>
      </c>
      <c r="Z8" s="162">
        <f t="shared" si="1"/>
        <v>0.93</v>
      </c>
      <c r="AA8" s="15"/>
    </row>
    <row r="9" spans="1:27" s="14" customFormat="1" ht="45.75" customHeight="1" thickBot="1" x14ac:dyDescent="0.25">
      <c r="A9" s="2"/>
      <c r="B9" s="555"/>
      <c r="C9" s="558"/>
      <c r="D9" s="442"/>
      <c r="E9" s="144" t="s">
        <v>1368</v>
      </c>
      <c r="F9" s="144" t="s">
        <v>1369</v>
      </c>
      <c r="G9" s="144">
        <v>41</v>
      </c>
      <c r="H9" s="144">
        <v>46</v>
      </c>
      <c r="I9" s="12">
        <v>5</v>
      </c>
      <c r="J9" s="12">
        <v>1</v>
      </c>
      <c r="K9" s="12">
        <v>1</v>
      </c>
      <c r="L9" s="12">
        <v>2</v>
      </c>
      <c r="M9" s="12">
        <v>1</v>
      </c>
      <c r="N9" s="178">
        <v>1</v>
      </c>
      <c r="O9" s="178"/>
      <c r="P9" s="174">
        <v>1</v>
      </c>
      <c r="Q9" s="174"/>
      <c r="R9" s="188">
        <v>1.7</v>
      </c>
      <c r="S9" s="188"/>
      <c r="T9" s="188">
        <v>1</v>
      </c>
      <c r="U9" s="188"/>
      <c r="V9" s="162">
        <v>1</v>
      </c>
      <c r="W9" s="162">
        <v>1</v>
      </c>
      <c r="X9" s="162">
        <v>0.85</v>
      </c>
      <c r="Y9" s="162">
        <f t="shared" si="0"/>
        <v>1</v>
      </c>
      <c r="Z9" s="162">
        <f t="shared" si="1"/>
        <v>0.94000000000000006</v>
      </c>
      <c r="AA9" s="15"/>
    </row>
    <row r="10" spans="1:27" s="14" customFormat="1" ht="45.75" customHeight="1" thickBot="1" x14ac:dyDescent="0.25">
      <c r="A10" s="2"/>
      <c r="B10" s="555"/>
      <c r="C10" s="558"/>
      <c r="D10" s="442"/>
      <c r="E10" s="144" t="s">
        <v>1370</v>
      </c>
      <c r="F10" s="144" t="s">
        <v>1371</v>
      </c>
      <c r="G10" s="144">
        <v>1500</v>
      </c>
      <c r="H10" s="144">
        <v>1800</v>
      </c>
      <c r="I10" s="12">
        <v>300</v>
      </c>
      <c r="J10" s="12">
        <v>100</v>
      </c>
      <c r="K10" s="12">
        <v>50</v>
      </c>
      <c r="L10" s="12">
        <v>100</v>
      </c>
      <c r="M10" s="12">
        <v>50</v>
      </c>
      <c r="N10" s="178">
        <v>100</v>
      </c>
      <c r="O10" s="178"/>
      <c r="P10" s="188">
        <v>942</v>
      </c>
      <c r="Q10" s="188"/>
      <c r="R10" s="188">
        <v>200</v>
      </c>
      <c r="S10" s="188"/>
      <c r="T10" s="188">
        <v>50</v>
      </c>
      <c r="U10" s="188"/>
      <c r="V10" s="162">
        <v>1</v>
      </c>
      <c r="W10" s="162">
        <v>1</v>
      </c>
      <c r="X10" s="162">
        <v>1</v>
      </c>
      <c r="Y10" s="162">
        <f t="shared" si="0"/>
        <v>1</v>
      </c>
      <c r="Z10" s="162">
        <f t="shared" si="1"/>
        <v>1</v>
      </c>
      <c r="AA10" s="15"/>
    </row>
    <row r="11" spans="1:27" s="14" customFormat="1" ht="45.75" customHeight="1" thickBot="1" x14ac:dyDescent="0.25">
      <c r="A11" s="2"/>
      <c r="B11" s="555"/>
      <c r="C11" s="558"/>
      <c r="D11" s="442"/>
      <c r="E11" s="144" t="s">
        <v>1372</v>
      </c>
      <c r="F11" s="144" t="s">
        <v>1373</v>
      </c>
      <c r="G11" s="144">
        <v>0.3</v>
      </c>
      <c r="H11" s="144">
        <v>0.6</v>
      </c>
      <c r="I11" s="18">
        <v>0.3</v>
      </c>
      <c r="J11" s="174">
        <v>0.05</v>
      </c>
      <c r="K11" s="174">
        <v>0.1</v>
      </c>
      <c r="L11" s="174">
        <v>0.1</v>
      </c>
      <c r="M11" s="174">
        <v>0.05</v>
      </c>
      <c r="N11" s="174">
        <v>0.05</v>
      </c>
      <c r="O11" s="174"/>
      <c r="P11" s="174">
        <v>0.1</v>
      </c>
      <c r="Q11" s="174"/>
      <c r="R11" s="174">
        <v>0.1</v>
      </c>
      <c r="S11" s="174"/>
      <c r="T11" s="174">
        <v>0.05</v>
      </c>
      <c r="U11" s="174">
        <v>0</v>
      </c>
      <c r="V11" s="162">
        <v>1</v>
      </c>
      <c r="W11" s="162">
        <v>1</v>
      </c>
      <c r="X11" s="162">
        <v>1</v>
      </c>
      <c r="Y11" s="162">
        <f t="shared" si="0"/>
        <v>1</v>
      </c>
      <c r="Z11" s="162">
        <f t="shared" si="1"/>
        <v>1</v>
      </c>
      <c r="AA11" s="15"/>
    </row>
    <row r="12" spans="1:27" ht="45.75" customHeight="1" thickBot="1" x14ac:dyDescent="0.25">
      <c r="A12" s="2"/>
      <c r="B12" s="555"/>
      <c r="C12" s="558"/>
      <c r="D12" s="442"/>
      <c r="E12" s="144" t="s">
        <v>1374</v>
      </c>
      <c r="F12" s="144" t="s">
        <v>1375</v>
      </c>
      <c r="G12" s="144">
        <v>1</v>
      </c>
      <c r="H12" s="144">
        <v>1</v>
      </c>
      <c r="I12" s="12">
        <v>1</v>
      </c>
      <c r="J12" s="179">
        <v>0.25</v>
      </c>
      <c r="K12" s="179">
        <v>0.25</v>
      </c>
      <c r="L12" s="179">
        <v>0.25</v>
      </c>
      <c r="M12" s="179">
        <v>0.25</v>
      </c>
      <c r="N12" s="179">
        <v>0.25</v>
      </c>
      <c r="O12" s="179"/>
      <c r="P12" s="188">
        <v>0.25</v>
      </c>
      <c r="Q12" s="188"/>
      <c r="R12" s="188">
        <v>0.25</v>
      </c>
      <c r="S12" s="188"/>
      <c r="T12" s="188">
        <v>0.25</v>
      </c>
      <c r="U12" s="188"/>
      <c r="V12" s="162">
        <v>1</v>
      </c>
      <c r="W12" s="162">
        <v>1</v>
      </c>
      <c r="X12" s="162">
        <v>1</v>
      </c>
      <c r="Y12" s="162">
        <f t="shared" si="0"/>
        <v>1</v>
      </c>
      <c r="Z12" s="162">
        <f t="shared" si="1"/>
        <v>1</v>
      </c>
      <c r="AA12" s="139"/>
    </row>
    <row r="13" spans="1:27" ht="45.75" customHeight="1" thickBot="1" x14ac:dyDescent="0.25">
      <c r="A13" s="138"/>
      <c r="B13" s="555"/>
      <c r="C13" s="558"/>
      <c r="D13" s="442"/>
      <c r="E13" s="144" t="s">
        <v>1376</v>
      </c>
      <c r="F13" s="144" t="s">
        <v>391</v>
      </c>
      <c r="G13" s="144">
        <v>0</v>
      </c>
      <c r="H13" s="144">
        <v>1</v>
      </c>
      <c r="I13" s="135">
        <v>1</v>
      </c>
      <c r="J13" s="135">
        <v>0.25</v>
      </c>
      <c r="K13" s="135">
        <v>0.25</v>
      </c>
      <c r="L13" s="135">
        <v>0.25</v>
      </c>
      <c r="M13" s="135">
        <v>0.25</v>
      </c>
      <c r="N13" s="135">
        <v>0.25</v>
      </c>
      <c r="O13" s="135"/>
      <c r="P13" s="188">
        <v>0.25</v>
      </c>
      <c r="Q13" s="188"/>
      <c r="R13" s="188">
        <v>0.25</v>
      </c>
      <c r="S13" s="188"/>
      <c r="T13" s="188">
        <v>0.25</v>
      </c>
      <c r="U13" s="188"/>
      <c r="V13" s="162">
        <v>1</v>
      </c>
      <c r="W13" s="162">
        <v>1</v>
      </c>
      <c r="X13" s="162">
        <v>1</v>
      </c>
      <c r="Y13" s="162">
        <f t="shared" si="0"/>
        <v>1</v>
      </c>
      <c r="Z13" s="162">
        <f t="shared" si="1"/>
        <v>1</v>
      </c>
      <c r="AA13" s="139"/>
    </row>
    <row r="14" spans="1:27" ht="45.75" customHeight="1" x14ac:dyDescent="0.2">
      <c r="A14" s="138"/>
      <c r="B14" s="556"/>
      <c r="C14" s="558"/>
      <c r="D14" s="443"/>
      <c r="E14" s="144" t="s">
        <v>1377</v>
      </c>
      <c r="F14" s="144" t="s">
        <v>1378</v>
      </c>
      <c r="G14" s="144">
        <v>1</v>
      </c>
      <c r="H14" s="144">
        <v>1</v>
      </c>
      <c r="I14" s="135">
        <v>1</v>
      </c>
      <c r="J14" s="135">
        <v>0</v>
      </c>
      <c r="K14" s="135">
        <v>0</v>
      </c>
      <c r="L14" s="135">
        <v>0</v>
      </c>
      <c r="M14" s="135">
        <v>1</v>
      </c>
      <c r="N14" s="135">
        <v>0</v>
      </c>
      <c r="O14" s="135"/>
      <c r="P14" s="135">
        <v>0</v>
      </c>
      <c r="Q14" s="135"/>
      <c r="R14" s="135">
        <v>0</v>
      </c>
      <c r="S14" s="135"/>
      <c r="T14" s="135"/>
      <c r="U14" s="135"/>
      <c r="V14" s="162" t="s">
        <v>177</v>
      </c>
      <c r="W14" s="162" t="s">
        <v>177</v>
      </c>
      <c r="X14" s="162" t="s">
        <v>177</v>
      </c>
      <c r="Y14" s="162">
        <f t="shared" si="0"/>
        <v>0</v>
      </c>
      <c r="Z14" s="162">
        <f t="shared" si="1"/>
        <v>0</v>
      </c>
      <c r="AA14" s="139"/>
    </row>
    <row r="15" spans="1:27" ht="45.75" customHeight="1" x14ac:dyDescent="0.2">
      <c r="A15" s="138"/>
      <c r="B15" s="479" t="s">
        <v>797</v>
      </c>
      <c r="C15" s="558"/>
      <c r="D15" s="444" t="s">
        <v>1379</v>
      </c>
      <c r="E15" s="144" t="s">
        <v>1380</v>
      </c>
      <c r="F15" s="144" t="s">
        <v>1381</v>
      </c>
      <c r="G15" s="144">
        <v>1</v>
      </c>
      <c r="H15" s="144">
        <v>1</v>
      </c>
      <c r="I15" s="135">
        <v>1</v>
      </c>
      <c r="J15" s="135">
        <v>0.25</v>
      </c>
      <c r="K15" s="135">
        <v>0.25</v>
      </c>
      <c r="L15" s="135">
        <v>0.25</v>
      </c>
      <c r="M15" s="135">
        <v>0.25</v>
      </c>
      <c r="N15" s="135">
        <v>0.25</v>
      </c>
      <c r="O15" s="135"/>
      <c r="P15" s="135">
        <v>0.25</v>
      </c>
      <c r="Q15" s="135"/>
      <c r="R15" s="135">
        <v>0.25</v>
      </c>
      <c r="S15" s="135"/>
      <c r="T15" s="188">
        <v>0.25</v>
      </c>
      <c r="U15" s="188"/>
      <c r="V15" s="162">
        <v>1</v>
      </c>
      <c r="W15" s="162">
        <v>1</v>
      </c>
      <c r="X15" s="162">
        <v>1</v>
      </c>
      <c r="Y15" s="162">
        <f t="shared" si="0"/>
        <v>1</v>
      </c>
      <c r="Z15" s="162">
        <f t="shared" si="1"/>
        <v>1</v>
      </c>
      <c r="AA15" s="139"/>
    </row>
    <row r="16" spans="1:27" ht="45.75" customHeight="1" x14ac:dyDescent="0.2">
      <c r="A16" s="138"/>
      <c r="B16" s="479"/>
      <c r="C16" s="558"/>
      <c r="D16" s="442"/>
      <c r="E16" s="144" t="s">
        <v>1382</v>
      </c>
      <c r="F16" s="144" t="s">
        <v>1383</v>
      </c>
      <c r="G16" s="144">
        <v>1</v>
      </c>
      <c r="H16" s="144">
        <v>1</v>
      </c>
      <c r="I16" s="135">
        <v>1</v>
      </c>
      <c r="J16" s="135">
        <v>0.25</v>
      </c>
      <c r="K16" s="135">
        <v>0.25</v>
      </c>
      <c r="L16" s="135">
        <v>0.25</v>
      </c>
      <c r="M16" s="135">
        <v>0.25</v>
      </c>
      <c r="N16" s="135">
        <v>0.25</v>
      </c>
      <c r="O16" s="135"/>
      <c r="P16" s="135">
        <v>0.25</v>
      </c>
      <c r="Q16" s="135"/>
      <c r="R16" s="135">
        <v>0.25</v>
      </c>
      <c r="S16" s="135"/>
      <c r="T16" s="188">
        <v>0.25</v>
      </c>
      <c r="U16" s="188"/>
      <c r="V16" s="162">
        <v>1</v>
      </c>
      <c r="W16" s="162">
        <v>1</v>
      </c>
      <c r="X16" s="162">
        <v>1</v>
      </c>
      <c r="Y16" s="162">
        <f t="shared" si="0"/>
        <v>1</v>
      </c>
      <c r="Z16" s="162">
        <f t="shared" si="1"/>
        <v>1</v>
      </c>
      <c r="AA16" s="139"/>
    </row>
    <row r="17" spans="2:27" ht="45.75" customHeight="1" x14ac:dyDescent="0.2">
      <c r="B17" s="479"/>
      <c r="C17" s="558"/>
      <c r="D17" s="442"/>
      <c r="E17" s="144" t="s">
        <v>1384</v>
      </c>
      <c r="F17" s="144" t="s">
        <v>1385</v>
      </c>
      <c r="G17" s="144">
        <v>2</v>
      </c>
      <c r="H17" s="144">
        <v>6</v>
      </c>
      <c r="I17" s="135">
        <v>1</v>
      </c>
      <c r="J17" s="135">
        <v>0.25</v>
      </c>
      <c r="K17" s="135">
        <v>0.25</v>
      </c>
      <c r="L17" s="135">
        <v>0</v>
      </c>
      <c r="M17" s="135">
        <v>0.55000000000000004</v>
      </c>
      <c r="N17" s="135">
        <v>0.25</v>
      </c>
      <c r="O17" s="135">
        <v>1</v>
      </c>
      <c r="P17" s="135">
        <v>0.2</v>
      </c>
      <c r="Q17" s="135">
        <v>0.8</v>
      </c>
      <c r="R17" s="135">
        <v>0</v>
      </c>
      <c r="S17" s="135"/>
      <c r="T17" s="135">
        <v>0.55000000000000004</v>
      </c>
      <c r="U17" s="135">
        <v>1</v>
      </c>
      <c r="V17" s="162">
        <v>1</v>
      </c>
      <c r="W17" s="162">
        <v>0.8</v>
      </c>
      <c r="X17" s="162" t="s">
        <v>177</v>
      </c>
      <c r="Y17" s="162">
        <f t="shared" si="0"/>
        <v>1</v>
      </c>
      <c r="Z17" s="162">
        <f t="shared" si="1"/>
        <v>1</v>
      </c>
      <c r="AA17" s="139"/>
    </row>
    <row r="18" spans="2:27" ht="45.75" customHeight="1" x14ac:dyDescent="0.2">
      <c r="B18" s="479"/>
      <c r="C18" s="558"/>
      <c r="D18" s="442"/>
      <c r="E18" s="144" t="s">
        <v>1386</v>
      </c>
      <c r="F18" s="144" t="s">
        <v>1387</v>
      </c>
      <c r="G18" s="144">
        <v>0</v>
      </c>
      <c r="H18" s="144">
        <v>2</v>
      </c>
      <c r="I18" s="135">
        <v>2</v>
      </c>
      <c r="J18" s="135">
        <v>1</v>
      </c>
      <c r="K18" s="135">
        <v>1</v>
      </c>
      <c r="L18" s="135">
        <v>0</v>
      </c>
      <c r="M18" s="12"/>
      <c r="N18" s="135">
        <v>1</v>
      </c>
      <c r="O18" s="135"/>
      <c r="P18" s="135">
        <v>1</v>
      </c>
      <c r="Q18" s="135"/>
      <c r="R18" s="135">
        <v>0</v>
      </c>
      <c r="S18" s="135"/>
      <c r="T18" s="135"/>
      <c r="U18" s="135"/>
      <c r="V18" s="162">
        <v>1</v>
      </c>
      <c r="W18" s="162">
        <v>1</v>
      </c>
      <c r="X18" s="162" t="s">
        <v>177</v>
      </c>
      <c r="Y18" s="162" t="str">
        <f t="shared" si="0"/>
        <v>-</v>
      </c>
      <c r="Z18" s="162">
        <f t="shared" si="1"/>
        <v>1</v>
      </c>
      <c r="AA18" s="139"/>
    </row>
    <row r="19" spans="2:27" ht="45.75" customHeight="1" x14ac:dyDescent="0.2">
      <c r="B19" s="479"/>
      <c r="C19" s="558"/>
      <c r="D19" s="442"/>
      <c r="E19" s="144" t="s">
        <v>1388</v>
      </c>
      <c r="F19" s="144" t="s">
        <v>1389</v>
      </c>
      <c r="G19" s="144">
        <v>1</v>
      </c>
      <c r="H19" s="144">
        <v>1</v>
      </c>
      <c r="I19" s="21">
        <v>1</v>
      </c>
      <c r="J19" s="135">
        <v>0.25</v>
      </c>
      <c r="K19" s="135">
        <v>0.25</v>
      </c>
      <c r="L19" s="135">
        <v>0.25</v>
      </c>
      <c r="M19" s="135">
        <v>0.25</v>
      </c>
      <c r="N19" s="135">
        <v>0.25</v>
      </c>
      <c r="O19" s="135"/>
      <c r="P19" s="135">
        <v>0.25</v>
      </c>
      <c r="Q19" s="135"/>
      <c r="R19" s="135">
        <v>0.25</v>
      </c>
      <c r="S19" s="135"/>
      <c r="T19" s="188">
        <v>0.25</v>
      </c>
      <c r="U19" s="188">
        <v>0</v>
      </c>
      <c r="V19" s="162">
        <v>1</v>
      </c>
      <c r="W19" s="162">
        <v>1</v>
      </c>
      <c r="X19" s="162">
        <v>1</v>
      </c>
      <c r="Y19" s="162">
        <f t="shared" si="0"/>
        <v>1</v>
      </c>
      <c r="Z19" s="162">
        <f t="shared" si="1"/>
        <v>1</v>
      </c>
      <c r="AA19" s="139"/>
    </row>
    <row r="20" spans="2:27" ht="45.75" customHeight="1" x14ac:dyDescent="0.2">
      <c r="B20" s="479"/>
      <c r="C20" s="558"/>
      <c r="D20" s="442"/>
      <c r="E20" s="144" t="s">
        <v>1390</v>
      </c>
      <c r="F20" s="144" t="s">
        <v>1391</v>
      </c>
      <c r="G20" s="144">
        <v>4</v>
      </c>
      <c r="H20" s="144">
        <v>4</v>
      </c>
      <c r="I20" s="135">
        <v>4</v>
      </c>
      <c r="J20" s="135">
        <v>1</v>
      </c>
      <c r="K20" s="135">
        <v>1</v>
      </c>
      <c r="L20" s="135">
        <v>1</v>
      </c>
      <c r="M20" s="12">
        <v>1</v>
      </c>
      <c r="N20" s="135">
        <v>1</v>
      </c>
      <c r="O20" s="135"/>
      <c r="P20" s="135">
        <v>1</v>
      </c>
      <c r="Q20" s="135"/>
      <c r="R20" s="135">
        <v>1</v>
      </c>
      <c r="S20" s="135"/>
      <c r="T20" s="135">
        <v>1</v>
      </c>
      <c r="U20" s="135"/>
      <c r="V20" s="162">
        <v>1</v>
      </c>
      <c r="W20" s="162">
        <v>1</v>
      </c>
      <c r="X20" s="162">
        <v>1</v>
      </c>
      <c r="Y20" s="162">
        <f t="shared" si="0"/>
        <v>1</v>
      </c>
      <c r="Z20" s="162">
        <f t="shared" si="1"/>
        <v>1</v>
      </c>
      <c r="AA20" s="139"/>
    </row>
    <row r="21" spans="2:27" ht="45.75" customHeight="1" x14ac:dyDescent="0.2">
      <c r="B21" s="479"/>
      <c r="C21" s="558"/>
      <c r="D21" s="442"/>
      <c r="E21" s="144" t="s">
        <v>1392</v>
      </c>
      <c r="F21" s="144" t="s">
        <v>1393</v>
      </c>
      <c r="G21" s="144">
        <v>0</v>
      </c>
      <c r="H21" s="144">
        <v>1</v>
      </c>
      <c r="I21" s="135">
        <v>1</v>
      </c>
      <c r="J21" s="135">
        <v>0.5</v>
      </c>
      <c r="K21" s="135">
        <v>0</v>
      </c>
      <c r="L21" s="135">
        <v>0</v>
      </c>
      <c r="M21" s="12">
        <v>0.5</v>
      </c>
      <c r="N21" s="135">
        <v>0.5</v>
      </c>
      <c r="O21" s="135">
        <v>0</v>
      </c>
      <c r="P21" s="135">
        <v>0</v>
      </c>
      <c r="Q21" s="135"/>
      <c r="R21" s="135">
        <v>0</v>
      </c>
      <c r="S21" s="135"/>
      <c r="T21" s="135"/>
      <c r="U21" s="135"/>
      <c r="V21" s="162">
        <v>1</v>
      </c>
      <c r="W21" s="162" t="s">
        <v>177</v>
      </c>
      <c r="X21" s="162" t="s">
        <v>177</v>
      </c>
      <c r="Y21" s="162">
        <f t="shared" si="0"/>
        <v>0</v>
      </c>
      <c r="Z21" s="162">
        <f t="shared" si="1"/>
        <v>0.5</v>
      </c>
      <c r="AA21" s="139"/>
    </row>
    <row r="22" spans="2:27" ht="45.75" customHeight="1" x14ac:dyDescent="0.2">
      <c r="B22" s="479"/>
      <c r="C22" s="558"/>
      <c r="D22" s="442"/>
      <c r="E22" s="144" t="s">
        <v>1394</v>
      </c>
      <c r="F22" s="144" t="s">
        <v>1395</v>
      </c>
      <c r="G22" s="144">
        <v>0</v>
      </c>
      <c r="H22" s="144">
        <v>1</v>
      </c>
      <c r="I22" s="135">
        <v>1</v>
      </c>
      <c r="J22" s="135">
        <v>0.15</v>
      </c>
      <c r="K22" s="135">
        <v>0.5</v>
      </c>
      <c r="L22" s="135">
        <v>0.15</v>
      </c>
      <c r="M22" s="135">
        <v>0.2</v>
      </c>
      <c r="N22" s="135">
        <v>0.15</v>
      </c>
      <c r="O22" s="135"/>
      <c r="P22" s="135">
        <v>0.5</v>
      </c>
      <c r="Q22" s="135"/>
      <c r="R22" s="135">
        <v>0.25</v>
      </c>
      <c r="S22" s="135"/>
      <c r="T22" s="135">
        <v>0.2</v>
      </c>
      <c r="U22" s="135">
        <v>0</v>
      </c>
      <c r="V22" s="162">
        <v>1</v>
      </c>
      <c r="W22" s="162">
        <v>1</v>
      </c>
      <c r="X22" s="162">
        <v>1</v>
      </c>
      <c r="Y22" s="162">
        <f t="shared" si="0"/>
        <v>1</v>
      </c>
      <c r="Z22" s="162">
        <f t="shared" si="1"/>
        <v>1</v>
      </c>
      <c r="AA22" s="139"/>
    </row>
    <row r="23" spans="2:27" ht="45.75" customHeight="1" x14ac:dyDescent="0.2">
      <c r="B23" s="479"/>
      <c r="C23" s="558"/>
      <c r="D23" s="443"/>
      <c r="E23" s="144" t="s">
        <v>1396</v>
      </c>
      <c r="F23" s="144" t="s">
        <v>1397</v>
      </c>
      <c r="G23" s="144">
        <v>1</v>
      </c>
      <c r="H23" s="144">
        <v>1</v>
      </c>
      <c r="I23" s="135">
        <v>1</v>
      </c>
      <c r="J23" s="135">
        <v>0.25</v>
      </c>
      <c r="K23" s="135">
        <v>0.25</v>
      </c>
      <c r="L23" s="135">
        <v>0.25</v>
      </c>
      <c r="M23" s="135">
        <v>0.25</v>
      </c>
      <c r="N23" s="135">
        <v>0.25</v>
      </c>
      <c r="O23" s="135"/>
      <c r="P23" s="135">
        <v>0.25</v>
      </c>
      <c r="Q23" s="135"/>
      <c r="R23" s="135">
        <v>0.25</v>
      </c>
      <c r="S23" s="135"/>
      <c r="T23" s="135">
        <v>0.25</v>
      </c>
      <c r="U23" s="135">
        <v>0</v>
      </c>
      <c r="V23" s="162">
        <v>1</v>
      </c>
      <c r="W23" s="162">
        <v>1</v>
      </c>
      <c r="X23" s="162">
        <v>1</v>
      </c>
      <c r="Y23" s="162">
        <f t="shared" si="0"/>
        <v>1</v>
      </c>
      <c r="Z23" s="162">
        <f t="shared" si="1"/>
        <v>1</v>
      </c>
      <c r="AA23" s="139"/>
    </row>
    <row r="24" spans="2:27" s="138" customFormat="1" ht="45.75" customHeight="1" thickBot="1" x14ac:dyDescent="0.25">
      <c r="B24" s="221" t="s">
        <v>1398</v>
      </c>
      <c r="C24" s="559"/>
      <c r="D24" s="300" t="s">
        <v>395</v>
      </c>
      <c r="E24" s="144" t="s">
        <v>1399</v>
      </c>
      <c r="F24" s="144" t="s">
        <v>1400</v>
      </c>
      <c r="G24" s="144">
        <v>0</v>
      </c>
      <c r="H24" s="144">
        <v>2</v>
      </c>
      <c r="I24" s="135">
        <v>2</v>
      </c>
      <c r="J24" s="135">
        <v>1</v>
      </c>
      <c r="K24" s="135">
        <v>0</v>
      </c>
      <c r="L24" s="135">
        <v>1</v>
      </c>
      <c r="M24" s="12">
        <v>1</v>
      </c>
      <c r="N24" s="135">
        <v>0</v>
      </c>
      <c r="O24" s="135"/>
      <c r="P24" s="135">
        <v>0</v>
      </c>
      <c r="Q24" s="135"/>
      <c r="R24" s="135">
        <v>1</v>
      </c>
      <c r="S24" s="135"/>
      <c r="T24" s="135"/>
      <c r="U24" s="135"/>
      <c r="V24" s="162">
        <v>0</v>
      </c>
      <c r="W24" s="162" t="s">
        <v>177</v>
      </c>
      <c r="X24" s="162">
        <v>1</v>
      </c>
      <c r="Y24" s="162">
        <f>IF(M24=0,"-",IF((T24/M24)&lt;=1,(T24/M24),1))</f>
        <v>0</v>
      </c>
      <c r="Z24" s="162">
        <f t="shared" si="1"/>
        <v>0.5</v>
      </c>
      <c r="AA24" s="139"/>
    </row>
    <row r="25" spans="2:27" ht="45.75" customHeight="1" thickBot="1" x14ac:dyDescent="0.25">
      <c r="B25" s="434" t="s">
        <v>69</v>
      </c>
      <c r="C25" s="434" t="s">
        <v>70</v>
      </c>
      <c r="D25" s="436" t="s">
        <v>1401</v>
      </c>
      <c r="E25" s="67" t="s">
        <v>72</v>
      </c>
      <c r="F25" s="35"/>
      <c r="G25" s="35"/>
      <c r="H25" s="35"/>
      <c r="I25" s="438" t="s">
        <v>73</v>
      </c>
      <c r="J25" s="293">
        <v>1</v>
      </c>
      <c r="K25" s="25" t="s">
        <v>75</v>
      </c>
      <c r="L25" s="25" t="s">
        <v>76</v>
      </c>
      <c r="M25" s="68" t="s">
        <v>77</v>
      </c>
      <c r="N25" s="141" t="s">
        <v>78</v>
      </c>
      <c r="O25" s="376"/>
      <c r="P25" s="25" t="s">
        <v>79</v>
      </c>
      <c r="Q25" s="35"/>
      <c r="R25" s="26" t="s">
        <v>80</v>
      </c>
      <c r="S25" s="26"/>
      <c r="T25" s="26" t="s">
        <v>1409</v>
      </c>
      <c r="U25" s="35"/>
      <c r="V25" s="27" t="s">
        <v>15</v>
      </c>
      <c r="W25" s="27" t="s">
        <v>151</v>
      </c>
      <c r="X25" s="27" t="s">
        <v>152</v>
      </c>
      <c r="Y25" s="27" t="s">
        <v>1408</v>
      </c>
      <c r="Z25" s="173" t="s">
        <v>16</v>
      </c>
      <c r="AA25" s="138"/>
    </row>
    <row r="26" spans="2:27" ht="45.75" customHeight="1" thickBot="1" x14ac:dyDescent="0.25">
      <c r="B26" s="435"/>
      <c r="C26" s="435"/>
      <c r="D26" s="437"/>
      <c r="E26" s="73">
        <v>21</v>
      </c>
      <c r="F26" s="36"/>
      <c r="G26" s="36"/>
      <c r="H26" s="36"/>
      <c r="I26" s="439"/>
      <c r="J26" s="299">
        <f t="shared" ref="J26:T26" si="2">COUNTIF(J4:J23,"&gt;0")</f>
        <v>16</v>
      </c>
      <c r="K26" s="299">
        <f t="shared" si="2"/>
        <v>15</v>
      </c>
      <c r="L26" s="305">
        <f t="shared" si="2"/>
        <v>15</v>
      </c>
      <c r="M26" s="69">
        <f t="shared" si="2"/>
        <v>18</v>
      </c>
      <c r="N26" s="45">
        <f t="shared" si="2"/>
        <v>16</v>
      </c>
      <c r="O26" s="45"/>
      <c r="P26" s="299">
        <f t="shared" si="2"/>
        <v>15</v>
      </c>
      <c r="Q26" s="365"/>
      <c r="R26" s="305">
        <f t="shared" si="2"/>
        <v>15</v>
      </c>
      <c r="S26" s="365"/>
      <c r="T26" s="299">
        <f t="shared" si="2"/>
        <v>14</v>
      </c>
      <c r="U26" s="362"/>
      <c r="V26" s="140">
        <v>0.94117647058823528</v>
      </c>
      <c r="W26" s="140">
        <v>0.98333333333333328</v>
      </c>
      <c r="X26" s="140">
        <v>0.98124999999999996</v>
      </c>
      <c r="Y26" s="140">
        <f>AVERAGE(Y4:Y24)</f>
        <v>0.73684210526315785</v>
      </c>
      <c r="Z26" s="119">
        <f>AVERAGE(Z4:Z24)</f>
        <v>0.85095238095238102</v>
      </c>
      <c r="AA26" s="138"/>
    </row>
    <row r="27" spans="2:27" ht="45.75" customHeight="1" thickBot="1" x14ac:dyDescent="0.25">
      <c r="B27" s="466" t="s">
        <v>1402</v>
      </c>
      <c r="C27" s="467"/>
      <c r="D27" s="468"/>
      <c r="E27" s="466" t="s">
        <v>1403</v>
      </c>
      <c r="F27" s="468"/>
      <c r="G27" s="337"/>
      <c r="H27" s="337"/>
      <c r="I27" s="466" t="s">
        <v>1404</v>
      </c>
      <c r="J27" s="467"/>
      <c r="K27" s="468"/>
      <c r="L27" s="131" t="s">
        <v>198</v>
      </c>
      <c r="M27" s="81" t="s">
        <v>199</v>
      </c>
      <c r="N27" s="81" t="s">
        <v>200</v>
      </c>
      <c r="O27" s="81"/>
      <c r="P27" s="81"/>
      <c r="Q27" s="81"/>
      <c r="R27" s="81"/>
      <c r="S27" s="81"/>
      <c r="T27" s="81"/>
      <c r="U27" s="81"/>
      <c r="V27" s="81" t="s">
        <v>201</v>
      </c>
      <c r="W27" s="82" t="s">
        <v>202</v>
      </c>
      <c r="X27" s="164"/>
      <c r="Y27" s="164"/>
      <c r="Z27" s="138"/>
      <c r="AA27" s="138"/>
    </row>
    <row r="28" spans="2:27" ht="45.75" customHeight="1" thickBot="1" x14ac:dyDescent="0.25">
      <c r="B28" s="490" t="s">
        <v>1405</v>
      </c>
      <c r="C28" s="492"/>
      <c r="D28" s="491"/>
      <c r="E28" s="490" t="s">
        <v>1406</v>
      </c>
      <c r="F28" s="491"/>
      <c r="G28" s="338"/>
      <c r="H28" s="338"/>
      <c r="I28" s="469" t="s">
        <v>806</v>
      </c>
      <c r="J28" s="470"/>
      <c r="K28" s="471"/>
      <c r="L28" s="284"/>
      <c r="M28" s="85"/>
      <c r="N28" s="84"/>
      <c r="O28" s="84"/>
      <c r="P28" s="85"/>
      <c r="Q28" s="85"/>
      <c r="R28" s="85"/>
      <c r="S28" s="85"/>
      <c r="T28" s="85"/>
      <c r="U28" s="85"/>
      <c r="V28" s="86"/>
      <c r="W28" s="87"/>
      <c r="X28" s="163"/>
      <c r="Y28" s="163"/>
      <c r="Z28" s="138"/>
      <c r="AA28" s="138"/>
    </row>
    <row r="29" spans="2:27" s="57" customFormat="1" ht="45.75" customHeight="1" x14ac:dyDescent="0.2">
      <c r="L29" s="130"/>
      <c r="M29" s="2"/>
    </row>
    <row r="30" spans="2:27" s="57" customFormat="1" ht="45.75" customHeight="1" x14ac:dyDescent="0.2">
      <c r="L30" s="285" t="s">
        <v>205</v>
      </c>
      <c r="M30" s="250" t="s">
        <v>206</v>
      </c>
      <c r="N30" s="145" t="s">
        <v>207</v>
      </c>
      <c r="O30" s="377"/>
    </row>
    <row r="31" spans="2:27" s="57" customFormat="1" ht="45.75" customHeight="1" x14ac:dyDescent="0.2">
      <c r="L31" s="286" t="s">
        <v>1407</v>
      </c>
      <c r="M31" s="251">
        <v>9803803062.4500008</v>
      </c>
      <c r="N31" s="147">
        <v>7498209566</v>
      </c>
      <c r="O31" s="378"/>
    </row>
    <row r="32" spans="2:27" s="57" customFormat="1" ht="45.75" customHeight="1" x14ac:dyDescent="0.2">
      <c r="L32" s="130"/>
      <c r="M32" s="2"/>
    </row>
    <row r="33" spans="12:19" s="57" customFormat="1" ht="45.75" customHeight="1" x14ac:dyDescent="0.2">
      <c r="L33" s="130"/>
      <c r="M33" s="2"/>
    </row>
    <row r="34" spans="12:19" s="57" customFormat="1" ht="45.75" customHeight="1" x14ac:dyDescent="0.2">
      <c r="L34" s="130"/>
      <c r="M34" s="2"/>
    </row>
    <row r="35" spans="12:19" s="57" customFormat="1" ht="45.75" customHeight="1" x14ac:dyDescent="0.2">
      <c r="L35" s="130"/>
      <c r="M35" s="2"/>
    </row>
    <row r="36" spans="12:19" s="57" customFormat="1" ht="45.75" customHeight="1" x14ac:dyDescent="0.2">
      <c r="L36" s="130"/>
      <c r="M36" s="2"/>
    </row>
    <row r="37" spans="12:19" s="57" customFormat="1" ht="45.75" customHeight="1" x14ac:dyDescent="0.2">
      <c r="L37" s="130"/>
      <c r="M37" s="2"/>
    </row>
    <row r="38" spans="12:19" s="57" customFormat="1" ht="45.75" customHeight="1" x14ac:dyDescent="0.2">
      <c r="L38" s="130"/>
      <c r="M38" s="2"/>
    </row>
    <row r="39" spans="12:19" s="57" customFormat="1" ht="45.75" customHeight="1" x14ac:dyDescent="0.2">
      <c r="L39" s="130"/>
      <c r="M39" s="2"/>
      <c r="R39" s="130"/>
      <c r="S39" s="130"/>
    </row>
    <row r="40" spans="12:19" s="57" customFormat="1" ht="45.75" customHeight="1" x14ac:dyDescent="0.2">
      <c r="L40" s="130"/>
      <c r="M40" s="2"/>
      <c r="R40" s="130"/>
      <c r="S40" s="130"/>
    </row>
    <row r="41" spans="12:19" s="57" customFormat="1" ht="45.75" customHeight="1" x14ac:dyDescent="0.2">
      <c r="L41" s="130"/>
      <c r="M41" s="2"/>
      <c r="R41" s="130"/>
      <c r="S41" s="130"/>
    </row>
    <row r="42" spans="12:19" s="57" customFormat="1" ht="45.75" customHeight="1" x14ac:dyDescent="0.2">
      <c r="L42" s="130"/>
      <c r="M42" s="2"/>
      <c r="R42" s="130"/>
      <c r="S42" s="130"/>
    </row>
    <row r="43" spans="12:19" s="57" customFormat="1" ht="45.75" customHeight="1" x14ac:dyDescent="0.2">
      <c r="L43" s="130"/>
      <c r="M43" s="2"/>
      <c r="R43" s="130"/>
      <c r="S43" s="130"/>
    </row>
    <row r="44" spans="12:19" s="57" customFormat="1" ht="45.75" customHeight="1" x14ac:dyDescent="0.2">
      <c r="L44" s="130"/>
      <c r="M44" s="2"/>
      <c r="R44" s="130"/>
      <c r="S44" s="130"/>
    </row>
    <row r="45" spans="12:19" s="57" customFormat="1" ht="45.75" customHeight="1" x14ac:dyDescent="0.2">
      <c r="L45" s="130"/>
      <c r="M45" s="2"/>
      <c r="R45" s="130"/>
      <c r="S45" s="130"/>
    </row>
    <row r="46" spans="12:19" s="57" customFormat="1" ht="45.75" customHeight="1" x14ac:dyDescent="0.2">
      <c r="L46" s="130"/>
      <c r="M46" s="2"/>
      <c r="R46" s="130"/>
      <c r="S46" s="130"/>
    </row>
    <row r="47" spans="12:19" s="57" customFormat="1" ht="45.75" customHeight="1" x14ac:dyDescent="0.2">
      <c r="L47" s="130"/>
      <c r="M47" s="2"/>
      <c r="R47" s="130"/>
      <c r="S47" s="130"/>
    </row>
    <row r="48" spans="12:19" s="57" customFormat="1" ht="45.75" customHeight="1" x14ac:dyDescent="0.2">
      <c r="L48" s="130"/>
      <c r="M48" s="2"/>
      <c r="R48" s="130"/>
      <c r="S48" s="130"/>
    </row>
    <row r="49" spans="12:19" s="57" customFormat="1" ht="45.75" customHeight="1" x14ac:dyDescent="0.2">
      <c r="L49" s="130"/>
      <c r="M49" s="2"/>
      <c r="R49" s="130"/>
      <c r="S49" s="130"/>
    </row>
    <row r="50" spans="12:19" s="57" customFormat="1" ht="45.75" customHeight="1" x14ac:dyDescent="0.2">
      <c r="L50" s="130"/>
      <c r="M50" s="2"/>
      <c r="R50" s="130"/>
      <c r="S50" s="130"/>
    </row>
    <row r="51" spans="12:19" s="57" customFormat="1" ht="45.75" customHeight="1" x14ac:dyDescent="0.2">
      <c r="L51" s="130"/>
      <c r="M51" s="2"/>
      <c r="R51" s="130"/>
      <c r="S51" s="130"/>
    </row>
    <row r="52" spans="12:19" s="57" customFormat="1" ht="45.75" customHeight="1" x14ac:dyDescent="0.2">
      <c r="L52" s="130"/>
      <c r="M52" s="2"/>
      <c r="R52" s="130"/>
      <c r="S52" s="130"/>
    </row>
    <row r="53" spans="12:19" s="57" customFormat="1" ht="45.75" customHeight="1" x14ac:dyDescent="0.2">
      <c r="L53" s="130"/>
      <c r="M53" s="2"/>
      <c r="R53" s="130"/>
      <c r="S53" s="130"/>
    </row>
    <row r="54" spans="12:19" s="57" customFormat="1" ht="45.75" customHeight="1" x14ac:dyDescent="0.2">
      <c r="L54" s="130"/>
      <c r="M54" s="2"/>
      <c r="R54" s="130"/>
      <c r="S54" s="130"/>
    </row>
    <row r="55" spans="12:19" s="57" customFormat="1" ht="45.75" customHeight="1" x14ac:dyDescent="0.2">
      <c r="L55" s="130"/>
      <c r="M55" s="2"/>
      <c r="R55" s="130"/>
      <c r="S55" s="130"/>
    </row>
    <row r="56" spans="12:19" s="57" customFormat="1" ht="45.75" customHeight="1" x14ac:dyDescent="0.2">
      <c r="L56" s="130"/>
      <c r="M56" s="2"/>
      <c r="R56" s="130"/>
      <c r="S56" s="130"/>
    </row>
    <row r="57" spans="12:19" s="57" customFormat="1" ht="45.75" customHeight="1" x14ac:dyDescent="0.2">
      <c r="L57" s="130"/>
      <c r="M57" s="2"/>
      <c r="R57" s="130"/>
      <c r="S57" s="130"/>
    </row>
    <row r="58" spans="12:19" s="57" customFormat="1" ht="45.75" customHeight="1" x14ac:dyDescent="0.2">
      <c r="L58" s="130"/>
      <c r="M58" s="2"/>
      <c r="R58" s="130"/>
      <c r="S58" s="130"/>
    </row>
    <row r="59" spans="12:19" s="57" customFormat="1" ht="45.75" customHeight="1" x14ac:dyDescent="0.2">
      <c r="L59" s="130"/>
      <c r="M59" s="2"/>
      <c r="R59" s="130"/>
      <c r="S59" s="130"/>
    </row>
    <row r="60" spans="12:19" s="57" customFormat="1" ht="45.75" customHeight="1" x14ac:dyDescent="0.2">
      <c r="L60" s="130"/>
      <c r="M60" s="2"/>
      <c r="R60" s="130"/>
      <c r="S60" s="130"/>
    </row>
    <row r="61" spans="12:19" s="57" customFormat="1" ht="45.75" customHeight="1" x14ac:dyDescent="0.2">
      <c r="L61" s="130"/>
      <c r="M61" s="2"/>
      <c r="R61" s="130"/>
      <c r="S61" s="130"/>
    </row>
    <row r="62" spans="12:19" s="57" customFormat="1" ht="45.75" customHeight="1" x14ac:dyDescent="0.2">
      <c r="L62" s="130"/>
      <c r="M62" s="2"/>
      <c r="R62" s="130"/>
      <c r="S62" s="130"/>
    </row>
    <row r="63" spans="12:19" s="57" customFormat="1" ht="45.75" customHeight="1" x14ac:dyDescent="0.2">
      <c r="L63" s="130"/>
      <c r="M63" s="2"/>
      <c r="R63" s="130"/>
      <c r="S63" s="130"/>
    </row>
    <row r="64" spans="12:19" s="57" customFormat="1" ht="45.75" customHeight="1" x14ac:dyDescent="0.2">
      <c r="L64" s="130"/>
      <c r="M64" s="2"/>
      <c r="R64" s="130"/>
      <c r="S64" s="130"/>
    </row>
    <row r="65" spans="12:19" s="57" customFormat="1" ht="45.75" customHeight="1" x14ac:dyDescent="0.2">
      <c r="L65" s="130"/>
      <c r="M65" s="2"/>
      <c r="R65" s="130"/>
      <c r="S65" s="130"/>
    </row>
    <row r="66" spans="12:19" s="57" customFormat="1" ht="45.75" customHeight="1" x14ac:dyDescent="0.2">
      <c r="L66" s="130"/>
      <c r="M66" s="2"/>
      <c r="R66" s="130"/>
      <c r="S66" s="130"/>
    </row>
    <row r="67" spans="12:19" s="57" customFormat="1" ht="45.75" customHeight="1" x14ac:dyDescent="0.2">
      <c r="L67" s="130"/>
      <c r="M67" s="2"/>
      <c r="R67" s="130"/>
      <c r="S67" s="130"/>
    </row>
    <row r="68" spans="12:19" s="57" customFormat="1" ht="45.75" customHeight="1" x14ac:dyDescent="0.2">
      <c r="L68" s="130"/>
      <c r="M68" s="2"/>
      <c r="R68" s="130"/>
      <c r="S68" s="130"/>
    </row>
    <row r="69" spans="12:19" s="57" customFormat="1" ht="45.75" customHeight="1" x14ac:dyDescent="0.2">
      <c r="L69" s="130"/>
      <c r="M69" s="2"/>
      <c r="R69" s="130"/>
      <c r="S69" s="130"/>
    </row>
    <row r="70" spans="12:19" s="57" customFormat="1" ht="45.75" customHeight="1" x14ac:dyDescent="0.2">
      <c r="L70" s="130"/>
      <c r="M70" s="2"/>
      <c r="R70" s="130"/>
      <c r="S70" s="130"/>
    </row>
    <row r="71" spans="12:19" s="57" customFormat="1" ht="45.75" customHeight="1" x14ac:dyDescent="0.2">
      <c r="L71" s="130"/>
      <c r="M71" s="2"/>
      <c r="R71" s="130"/>
      <c r="S71" s="130"/>
    </row>
    <row r="72" spans="12:19" s="57" customFormat="1" ht="45.75" customHeight="1" x14ac:dyDescent="0.2">
      <c r="L72" s="130"/>
      <c r="M72" s="2"/>
      <c r="R72" s="130"/>
      <c r="S72" s="130"/>
    </row>
    <row r="73" spans="12:19" s="57" customFormat="1" ht="45.75" customHeight="1" x14ac:dyDescent="0.2">
      <c r="L73" s="130"/>
      <c r="M73" s="2"/>
      <c r="R73" s="130"/>
      <c r="S73" s="130"/>
    </row>
    <row r="74" spans="12:19" s="57" customFormat="1" ht="45.75" customHeight="1" x14ac:dyDescent="0.2">
      <c r="L74" s="130"/>
      <c r="M74" s="2"/>
      <c r="R74" s="130"/>
      <c r="S74" s="130"/>
    </row>
    <row r="75" spans="12:19" s="57" customFormat="1" ht="45.75" customHeight="1" x14ac:dyDescent="0.2">
      <c r="L75" s="130"/>
      <c r="M75" s="2"/>
      <c r="R75" s="130"/>
      <c r="S75" s="130"/>
    </row>
    <row r="76" spans="12:19" s="57" customFormat="1" ht="45.75" customHeight="1" x14ac:dyDescent="0.2">
      <c r="L76" s="130"/>
      <c r="M76" s="2"/>
      <c r="R76" s="130"/>
      <c r="S76" s="130"/>
    </row>
    <row r="77" spans="12:19" s="57" customFormat="1" ht="45.75" customHeight="1" x14ac:dyDescent="0.2">
      <c r="L77" s="130"/>
      <c r="M77" s="2"/>
      <c r="R77" s="130"/>
      <c r="S77" s="130"/>
    </row>
    <row r="78" spans="12:19" s="57" customFormat="1" ht="45.75" customHeight="1" x14ac:dyDescent="0.2">
      <c r="L78" s="130"/>
      <c r="M78" s="2"/>
      <c r="R78" s="130"/>
      <c r="S78" s="130"/>
    </row>
    <row r="79" spans="12:19" s="57" customFormat="1" ht="45.75" customHeight="1" x14ac:dyDescent="0.2">
      <c r="L79" s="130"/>
      <c r="M79" s="2"/>
      <c r="R79" s="130"/>
      <c r="S79" s="130"/>
    </row>
    <row r="80" spans="12:19" s="57" customFormat="1" ht="45.75" customHeight="1" x14ac:dyDescent="0.2">
      <c r="L80" s="130"/>
      <c r="M80" s="2"/>
      <c r="R80" s="130"/>
      <c r="S80" s="130"/>
    </row>
    <row r="81" spans="12:19" s="57" customFormat="1" ht="45.75" customHeight="1" x14ac:dyDescent="0.2">
      <c r="L81" s="130"/>
      <c r="M81" s="2"/>
      <c r="R81" s="130"/>
      <c r="S81" s="130"/>
    </row>
    <row r="82" spans="12:19" s="57" customFormat="1" ht="45.75" customHeight="1" x14ac:dyDescent="0.2">
      <c r="L82" s="130"/>
      <c r="M82" s="2"/>
      <c r="R82" s="130"/>
      <c r="S82" s="130"/>
    </row>
    <row r="83" spans="12:19" s="57" customFormat="1" ht="45.75" customHeight="1" x14ac:dyDescent="0.2">
      <c r="L83" s="130"/>
      <c r="M83" s="2"/>
      <c r="R83" s="130"/>
      <c r="S83" s="130"/>
    </row>
    <row r="84" spans="12:19" s="57" customFormat="1" ht="45.75" customHeight="1" x14ac:dyDescent="0.2">
      <c r="L84" s="130"/>
      <c r="M84" s="2"/>
      <c r="R84" s="130"/>
      <c r="S84" s="130"/>
    </row>
    <row r="85" spans="12:19" s="57" customFormat="1" ht="45.75" customHeight="1" x14ac:dyDescent="0.2">
      <c r="L85" s="130"/>
      <c r="M85" s="2"/>
      <c r="R85" s="130"/>
      <c r="S85" s="130"/>
    </row>
    <row r="86" spans="12:19" s="57" customFormat="1" ht="45.75" customHeight="1" x14ac:dyDescent="0.2">
      <c r="L86" s="130"/>
      <c r="M86" s="2"/>
      <c r="R86" s="130"/>
      <c r="S86" s="130"/>
    </row>
    <row r="87" spans="12:19" s="57" customFormat="1" ht="45.75" customHeight="1" x14ac:dyDescent="0.2">
      <c r="L87" s="130"/>
      <c r="M87" s="2"/>
      <c r="R87" s="130"/>
      <c r="S87" s="130"/>
    </row>
    <row r="88" spans="12:19" s="57" customFormat="1" ht="45.75" customHeight="1" x14ac:dyDescent="0.2">
      <c r="L88" s="130"/>
      <c r="M88" s="2"/>
      <c r="R88" s="130"/>
      <c r="S88" s="130"/>
    </row>
    <row r="89" spans="12:19" s="57" customFormat="1" ht="45.75" customHeight="1" x14ac:dyDescent="0.2">
      <c r="L89" s="130"/>
      <c r="M89" s="2"/>
      <c r="R89" s="130"/>
      <c r="S89" s="130"/>
    </row>
    <row r="90" spans="12:19" s="57" customFormat="1" ht="45.75" customHeight="1" x14ac:dyDescent="0.2">
      <c r="L90" s="130"/>
      <c r="M90" s="2"/>
      <c r="R90" s="130"/>
      <c r="S90" s="130"/>
    </row>
    <row r="91" spans="12:19" s="57" customFormat="1" ht="45.75" customHeight="1" x14ac:dyDescent="0.2">
      <c r="L91" s="130"/>
      <c r="M91" s="2"/>
      <c r="R91" s="130"/>
      <c r="S91" s="130"/>
    </row>
    <row r="92" spans="12:19" s="57" customFormat="1" ht="45.75" customHeight="1" x14ac:dyDescent="0.2">
      <c r="L92" s="130"/>
      <c r="M92" s="2"/>
      <c r="R92" s="130"/>
      <c r="S92" s="130"/>
    </row>
    <row r="93" spans="12:19" s="57" customFormat="1" ht="45.75" customHeight="1" x14ac:dyDescent="0.2">
      <c r="L93" s="130"/>
      <c r="M93" s="2"/>
      <c r="R93" s="130"/>
      <c r="S93" s="130"/>
    </row>
    <row r="94" spans="12:19" s="57" customFormat="1" ht="45.75" customHeight="1" x14ac:dyDescent="0.2">
      <c r="L94" s="130"/>
      <c r="M94" s="2"/>
      <c r="R94" s="130"/>
      <c r="S94" s="130"/>
    </row>
    <row r="95" spans="12:19" s="57" customFormat="1" ht="45.75" customHeight="1" x14ac:dyDescent="0.2">
      <c r="L95" s="130"/>
      <c r="M95" s="2"/>
      <c r="R95" s="130"/>
      <c r="S95" s="130"/>
    </row>
    <row r="96" spans="12:19" s="57" customFormat="1" ht="45.75" customHeight="1" x14ac:dyDescent="0.2">
      <c r="L96" s="130"/>
      <c r="M96" s="2"/>
      <c r="R96" s="130"/>
      <c r="S96" s="130"/>
    </row>
    <row r="97" spans="12:19" s="57" customFormat="1" ht="45.75" customHeight="1" x14ac:dyDescent="0.2">
      <c r="L97" s="130"/>
      <c r="M97" s="2"/>
      <c r="R97" s="130"/>
      <c r="S97" s="130"/>
    </row>
    <row r="98" spans="12:19" s="57" customFormat="1" ht="45.75" customHeight="1" x14ac:dyDescent="0.2">
      <c r="L98" s="130"/>
      <c r="M98" s="2"/>
      <c r="R98" s="130"/>
      <c r="S98" s="130"/>
    </row>
    <row r="99" spans="12:19" s="57" customFormat="1" ht="45.75" customHeight="1" x14ac:dyDescent="0.2">
      <c r="L99" s="130"/>
      <c r="M99" s="2"/>
      <c r="R99" s="130"/>
      <c r="S99" s="130"/>
    </row>
    <row r="100" spans="12:19" s="57" customFormat="1" ht="45.75" customHeight="1" x14ac:dyDescent="0.2">
      <c r="L100" s="130"/>
      <c r="M100" s="2"/>
      <c r="R100" s="130"/>
      <c r="S100" s="130"/>
    </row>
    <row r="101" spans="12:19" s="57" customFormat="1" ht="45.75" customHeight="1" x14ac:dyDescent="0.2">
      <c r="L101" s="130"/>
      <c r="M101" s="2"/>
      <c r="R101" s="130"/>
      <c r="S101" s="130"/>
    </row>
    <row r="102" spans="12:19" s="57" customFormat="1" ht="45.75" customHeight="1" x14ac:dyDescent="0.2">
      <c r="L102" s="130"/>
      <c r="M102" s="2"/>
      <c r="R102" s="130"/>
      <c r="S102" s="130"/>
    </row>
    <row r="103" spans="12:19" s="57" customFormat="1" ht="45.75" customHeight="1" x14ac:dyDescent="0.2">
      <c r="L103" s="130"/>
      <c r="M103" s="2"/>
      <c r="R103" s="130"/>
      <c r="S103" s="130"/>
    </row>
    <row r="104" spans="12:19" s="57" customFormat="1" ht="45.75" customHeight="1" x14ac:dyDescent="0.2">
      <c r="L104" s="130"/>
      <c r="M104" s="2"/>
      <c r="R104" s="130"/>
      <c r="S104" s="130"/>
    </row>
    <row r="105" spans="12:19" s="57" customFormat="1" ht="45.75" customHeight="1" x14ac:dyDescent="0.2">
      <c r="L105" s="130"/>
      <c r="M105" s="2"/>
      <c r="R105" s="130"/>
      <c r="S105" s="130"/>
    </row>
    <row r="106" spans="12:19" s="57" customFormat="1" ht="45.75" customHeight="1" x14ac:dyDescent="0.2">
      <c r="L106" s="130"/>
      <c r="M106" s="2"/>
      <c r="R106" s="130"/>
      <c r="S106" s="130"/>
    </row>
    <row r="107" spans="12:19" s="57" customFormat="1" ht="45.75" customHeight="1" x14ac:dyDescent="0.2">
      <c r="L107" s="130"/>
      <c r="M107" s="2"/>
      <c r="R107" s="130"/>
      <c r="S107" s="130"/>
    </row>
    <row r="108" spans="12:19" s="57" customFormat="1" ht="45.75" customHeight="1" x14ac:dyDescent="0.2">
      <c r="L108" s="130"/>
      <c r="M108" s="2"/>
      <c r="R108" s="130"/>
      <c r="S108" s="130"/>
    </row>
    <row r="109" spans="12:19" s="57" customFormat="1" ht="45.75" customHeight="1" x14ac:dyDescent="0.2">
      <c r="L109" s="130"/>
      <c r="M109" s="2"/>
      <c r="R109" s="130"/>
      <c r="S109" s="130"/>
    </row>
    <row r="110" spans="12:19" s="57" customFormat="1" ht="45.75" customHeight="1" x14ac:dyDescent="0.2">
      <c r="L110" s="130"/>
      <c r="M110" s="2"/>
      <c r="R110" s="130"/>
      <c r="S110" s="130"/>
    </row>
    <row r="111" spans="12:19" s="57" customFormat="1" ht="45.75" customHeight="1" x14ac:dyDescent="0.2">
      <c r="L111" s="130"/>
      <c r="M111" s="2"/>
      <c r="R111" s="130"/>
      <c r="S111" s="130"/>
    </row>
    <row r="112" spans="12:19" s="57" customFormat="1" ht="45.75" customHeight="1" x14ac:dyDescent="0.2">
      <c r="L112" s="130"/>
      <c r="M112" s="2"/>
      <c r="R112" s="130"/>
      <c r="S112" s="130"/>
    </row>
    <row r="113" spans="12:19" s="57" customFormat="1" ht="45.75" customHeight="1" x14ac:dyDescent="0.2">
      <c r="L113" s="130"/>
      <c r="M113" s="2"/>
      <c r="R113" s="130"/>
      <c r="S113" s="130"/>
    </row>
    <row r="114" spans="12:19" s="57" customFormat="1" ht="45.75" customHeight="1" x14ac:dyDescent="0.2">
      <c r="L114" s="130"/>
      <c r="M114" s="2"/>
      <c r="R114" s="130"/>
      <c r="S114" s="130"/>
    </row>
    <row r="115" spans="12:19" s="57" customFormat="1" ht="45.75" customHeight="1" x14ac:dyDescent="0.2">
      <c r="L115" s="130"/>
      <c r="M115" s="2"/>
      <c r="R115" s="130"/>
      <c r="S115" s="130"/>
    </row>
    <row r="116" spans="12:19" s="57" customFormat="1" ht="45.75" customHeight="1" x14ac:dyDescent="0.2">
      <c r="L116" s="130"/>
      <c r="M116" s="2"/>
      <c r="R116" s="130"/>
      <c r="S116" s="130"/>
    </row>
    <row r="117" spans="12:19" s="57" customFormat="1" ht="45.75" customHeight="1" x14ac:dyDescent="0.2">
      <c r="L117" s="130"/>
      <c r="M117" s="2"/>
      <c r="R117" s="130"/>
      <c r="S117" s="130"/>
    </row>
    <row r="118" spans="12:19" s="57" customFormat="1" ht="45.75" customHeight="1" x14ac:dyDescent="0.2">
      <c r="L118" s="130"/>
      <c r="M118" s="2"/>
      <c r="R118" s="130"/>
      <c r="S118" s="130"/>
    </row>
    <row r="119" spans="12:19" s="57" customFormat="1" ht="45.75" customHeight="1" x14ac:dyDescent="0.2">
      <c r="L119" s="130"/>
      <c r="M119" s="2"/>
      <c r="R119" s="130"/>
      <c r="S119" s="130"/>
    </row>
    <row r="120" spans="12:19" s="57" customFormat="1" ht="45.75" customHeight="1" x14ac:dyDescent="0.2">
      <c r="L120" s="130"/>
      <c r="M120" s="2"/>
      <c r="R120" s="130"/>
      <c r="S120" s="130"/>
    </row>
    <row r="121" spans="12:19" s="57" customFormat="1" ht="45.75" customHeight="1" x14ac:dyDescent="0.2">
      <c r="L121" s="130"/>
      <c r="M121" s="2"/>
      <c r="R121" s="130"/>
      <c r="S121" s="130"/>
    </row>
    <row r="122" spans="12:19" s="57" customFormat="1" ht="45.75" customHeight="1" x14ac:dyDescent="0.2">
      <c r="L122" s="130"/>
      <c r="M122" s="2"/>
      <c r="R122" s="130"/>
      <c r="S122" s="130"/>
    </row>
    <row r="123" spans="12:19" s="57" customFormat="1" ht="45.75" customHeight="1" x14ac:dyDescent="0.2">
      <c r="L123" s="130"/>
      <c r="M123" s="2"/>
      <c r="R123" s="130"/>
      <c r="S123" s="130"/>
    </row>
    <row r="124" spans="12:19" s="57" customFormat="1" ht="45.75" customHeight="1" x14ac:dyDescent="0.2">
      <c r="L124" s="130"/>
      <c r="M124" s="2"/>
      <c r="R124" s="130"/>
      <c r="S124" s="130"/>
    </row>
    <row r="125" spans="12:19" s="57" customFormat="1" ht="45.75" customHeight="1" x14ac:dyDescent="0.2">
      <c r="L125" s="130"/>
      <c r="M125" s="2"/>
      <c r="R125" s="130"/>
      <c r="S125" s="130"/>
    </row>
    <row r="126" spans="12:19" s="57" customFormat="1" ht="45.75" customHeight="1" x14ac:dyDescent="0.2">
      <c r="L126" s="130"/>
      <c r="M126" s="2"/>
      <c r="R126" s="130"/>
      <c r="S126" s="130"/>
    </row>
    <row r="127" spans="12:19" s="57" customFormat="1" ht="45.75" customHeight="1" x14ac:dyDescent="0.2">
      <c r="L127" s="130"/>
      <c r="M127" s="2"/>
      <c r="R127" s="130"/>
      <c r="S127" s="130"/>
    </row>
    <row r="128" spans="12:19" s="57" customFormat="1" ht="45.75" customHeight="1" x14ac:dyDescent="0.2">
      <c r="L128" s="130"/>
      <c r="M128" s="2"/>
      <c r="R128" s="130"/>
      <c r="S128" s="130"/>
    </row>
    <row r="129" spans="12:19" s="57" customFormat="1" ht="45.75" customHeight="1" x14ac:dyDescent="0.2">
      <c r="L129" s="130"/>
      <c r="M129" s="2"/>
      <c r="R129" s="130"/>
      <c r="S129" s="130"/>
    </row>
    <row r="130" spans="12:19" s="57" customFormat="1" ht="45.75" customHeight="1" x14ac:dyDescent="0.2">
      <c r="L130" s="130"/>
      <c r="M130" s="2"/>
      <c r="R130" s="130"/>
      <c r="S130" s="130"/>
    </row>
    <row r="131" spans="12:19" s="57" customFormat="1" ht="45.75" customHeight="1" x14ac:dyDescent="0.2">
      <c r="L131" s="130"/>
      <c r="M131" s="2"/>
      <c r="R131" s="130"/>
      <c r="S131" s="130"/>
    </row>
    <row r="132" spans="12:19" s="57" customFormat="1" ht="45.75" customHeight="1" x14ac:dyDescent="0.2">
      <c r="L132" s="130"/>
      <c r="M132" s="2"/>
      <c r="R132" s="130"/>
      <c r="S132" s="130"/>
    </row>
    <row r="133" spans="12:19" s="57" customFormat="1" ht="45.75" customHeight="1" x14ac:dyDescent="0.2">
      <c r="L133" s="130"/>
      <c r="M133" s="2"/>
      <c r="R133" s="130"/>
      <c r="S133" s="130"/>
    </row>
    <row r="134" spans="12:19" s="57" customFormat="1" ht="45.75" customHeight="1" x14ac:dyDescent="0.2">
      <c r="L134" s="130"/>
      <c r="M134" s="2"/>
      <c r="R134" s="130"/>
      <c r="S134" s="130"/>
    </row>
    <row r="135" spans="12:19" s="57" customFormat="1" ht="45.75" customHeight="1" x14ac:dyDescent="0.2">
      <c r="L135" s="130"/>
      <c r="M135" s="2"/>
      <c r="R135" s="130"/>
      <c r="S135" s="130"/>
    </row>
    <row r="136" spans="12:19" s="57" customFormat="1" ht="45.75" customHeight="1" x14ac:dyDescent="0.2">
      <c r="L136" s="130"/>
      <c r="M136" s="2"/>
      <c r="R136" s="130"/>
      <c r="S136" s="130"/>
    </row>
    <row r="137" spans="12:19" s="57" customFormat="1" ht="45.75" customHeight="1" x14ac:dyDescent="0.2">
      <c r="L137" s="130"/>
      <c r="M137" s="2"/>
      <c r="R137" s="130"/>
      <c r="S137" s="130"/>
    </row>
    <row r="138" spans="12:19" s="57" customFormat="1" ht="45.75" customHeight="1" x14ac:dyDescent="0.2">
      <c r="L138" s="130"/>
      <c r="M138" s="2"/>
      <c r="R138" s="130"/>
      <c r="S138" s="130"/>
    </row>
    <row r="139" spans="12:19" s="57" customFormat="1" ht="45.75" customHeight="1" x14ac:dyDescent="0.2">
      <c r="L139" s="130"/>
      <c r="M139" s="2"/>
      <c r="R139" s="130"/>
      <c r="S139" s="130"/>
    </row>
    <row r="140" spans="12:19" s="57" customFormat="1" ht="45.75" customHeight="1" x14ac:dyDescent="0.2">
      <c r="L140" s="130"/>
      <c r="M140" s="2"/>
      <c r="R140" s="130"/>
      <c r="S140" s="130"/>
    </row>
  </sheetData>
  <sheetProtection formatCells="0" formatColumns="0" formatRows="0"/>
  <autoFilter ref="A3:AA28"/>
  <mergeCells count="16">
    <mergeCell ref="B27:D27"/>
    <mergeCell ref="E27:F27"/>
    <mergeCell ref="I27:K27"/>
    <mergeCell ref="B28:D28"/>
    <mergeCell ref="E28:F28"/>
    <mergeCell ref="I28:K28"/>
    <mergeCell ref="B1:W1"/>
    <mergeCell ref="D4:D14"/>
    <mergeCell ref="D15:D23"/>
    <mergeCell ref="B25:B26"/>
    <mergeCell ref="C25:C26"/>
    <mergeCell ref="D25:D26"/>
    <mergeCell ref="I25:I26"/>
    <mergeCell ref="B15:B23"/>
    <mergeCell ref="B4:B14"/>
    <mergeCell ref="C4:C24"/>
  </mergeCells>
  <conditionalFormatting sqref="V4:W24">
    <cfRule type="cellIs" dxfId="19" priority="17" operator="equal">
      <formula>"-"</formula>
    </cfRule>
    <cfRule type="cellIs" dxfId="18" priority="18" operator="lessThan">
      <formula>0.5</formula>
    </cfRule>
    <cfRule type="cellIs" dxfId="17" priority="19" operator="between">
      <formula>0.5</formula>
      <formula>0.75</formula>
    </cfRule>
    <cfRule type="cellIs" dxfId="16" priority="20" operator="between">
      <formula>0.75</formula>
      <formula>1</formula>
    </cfRule>
  </conditionalFormatting>
  <conditionalFormatting sqref="V4:W24">
    <cfRule type="cellIs" dxfId="15" priority="16" operator="equal">
      <formula>0</formula>
    </cfRule>
  </conditionalFormatting>
  <conditionalFormatting sqref="X4:X24">
    <cfRule type="cellIs" dxfId="14" priority="12" operator="equal">
      <formula>"-"</formula>
    </cfRule>
    <cfRule type="cellIs" dxfId="13" priority="13" operator="lessThan">
      <formula>0.5</formula>
    </cfRule>
    <cfRule type="cellIs" dxfId="12" priority="14" operator="between">
      <formula>0.5</formula>
      <formula>0.75</formula>
    </cfRule>
    <cfRule type="cellIs" dxfId="11" priority="15" operator="between">
      <formula>0.75</formula>
      <formula>1</formula>
    </cfRule>
  </conditionalFormatting>
  <conditionalFormatting sqref="X4:X24">
    <cfRule type="cellIs" dxfId="10" priority="11" operator="equal">
      <formula>0</formula>
    </cfRule>
  </conditionalFormatting>
  <conditionalFormatting sqref="Z4:Z24">
    <cfRule type="cellIs" dxfId="9" priority="7" operator="equal">
      <formula>"-"</formula>
    </cfRule>
    <cfRule type="cellIs" dxfId="8" priority="8" operator="lessThan">
      <formula>0.5</formula>
    </cfRule>
    <cfRule type="cellIs" dxfId="7" priority="9" operator="between">
      <formula>0.5</formula>
      <formula>0.75</formula>
    </cfRule>
    <cfRule type="cellIs" dxfId="6" priority="10" operator="between">
      <formula>0.75</formula>
      <formula>1</formula>
    </cfRule>
  </conditionalFormatting>
  <conditionalFormatting sqref="Z4:Z24">
    <cfRule type="cellIs" dxfId="5" priority="6" operator="equal">
      <formula>0</formula>
    </cfRule>
  </conditionalFormatting>
  <conditionalFormatting sqref="Y4:Y24">
    <cfRule type="cellIs" dxfId="4" priority="2" operator="equal">
      <formula>"-"</formula>
    </cfRule>
    <cfRule type="cellIs" dxfId="3" priority="3" operator="lessThan">
      <formula>0.5</formula>
    </cfRule>
    <cfRule type="cellIs" dxfId="2" priority="4" operator="between">
      <formula>0.5</formula>
      <formula>0.75</formula>
    </cfRule>
    <cfRule type="cellIs" dxfId="1" priority="5" operator="between">
      <formula>0.75</formula>
      <formula>1</formula>
    </cfRule>
  </conditionalFormatting>
  <conditionalFormatting sqref="Y4:Y24">
    <cfRule type="cellIs" dxfId="0"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50"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filterMode="1">
    <tabColor rgb="FFFF0000"/>
  </sheetPr>
  <dimension ref="A1:T42"/>
  <sheetViews>
    <sheetView view="pageBreakPreview" topLeftCell="E1" zoomScale="60" zoomScaleNormal="70" workbookViewId="0">
      <selection activeCell="G8" sqref="G8"/>
    </sheetView>
  </sheetViews>
  <sheetFormatPr baseColWidth="10" defaultColWidth="11.42578125" defaultRowHeight="15" x14ac:dyDescent="0.2"/>
  <cols>
    <col min="1" max="1" width="2.85546875" style="1" customWidth="1"/>
    <col min="2" max="2" width="27.7109375" style="1" customWidth="1"/>
    <col min="3" max="3" width="18.42578125" style="1" customWidth="1"/>
    <col min="4" max="4" width="15.85546875" style="1" customWidth="1"/>
    <col min="5" max="6" width="62.7109375" style="1" customWidth="1"/>
    <col min="7" max="11" width="20.5703125" style="1" customWidth="1"/>
    <col min="12" max="12" width="18.42578125" style="46" customWidth="1"/>
    <col min="13" max="15" width="18.42578125" style="1" customWidth="1"/>
    <col min="16" max="16" width="15.7109375" style="1" customWidth="1"/>
    <col min="17" max="17" width="19.85546875" style="1" customWidth="1"/>
    <col min="18" max="18" width="5.5703125" style="1" customWidth="1"/>
    <col min="19" max="19" width="11.42578125" style="1" customWidth="1"/>
    <col min="20" max="16384" width="11.42578125" style="1"/>
  </cols>
  <sheetData>
    <row r="1" spans="1:20" ht="42" customHeight="1" x14ac:dyDescent="0.2">
      <c r="A1" s="138"/>
      <c r="B1" s="440" t="s">
        <v>0</v>
      </c>
      <c r="C1" s="440"/>
      <c r="D1" s="440"/>
      <c r="E1" s="440"/>
      <c r="F1" s="440"/>
      <c r="G1" s="440"/>
      <c r="H1" s="440"/>
      <c r="I1" s="440"/>
      <c r="J1" s="440"/>
      <c r="K1" s="440"/>
      <c r="L1" s="440"/>
      <c r="M1" s="440"/>
      <c r="N1" s="440"/>
      <c r="O1" s="440"/>
      <c r="P1" s="440"/>
      <c r="Q1" s="440"/>
      <c r="R1" s="138"/>
      <c r="S1" s="138"/>
      <c r="T1" s="138"/>
    </row>
    <row r="2" spans="1:20" ht="16.5" thickBot="1" x14ac:dyDescent="0.25">
      <c r="A2" s="138"/>
      <c r="B2" s="138"/>
      <c r="C2" s="138"/>
      <c r="D2" s="2"/>
      <c r="E2" s="294"/>
      <c r="F2" s="294"/>
      <c r="G2" s="294"/>
      <c r="H2" s="294"/>
      <c r="I2" s="294"/>
      <c r="J2" s="294"/>
      <c r="K2" s="294"/>
      <c r="L2" s="41"/>
      <c r="M2" s="294"/>
      <c r="N2" s="294"/>
      <c r="O2" s="294"/>
      <c r="P2" s="294"/>
      <c r="Q2" s="294"/>
      <c r="R2" s="138"/>
      <c r="S2" s="138"/>
      <c r="T2" s="138"/>
    </row>
    <row r="3" spans="1:20" ht="32.25" thickBot="1" x14ac:dyDescent="0.25">
      <c r="A3" s="138"/>
      <c r="B3" s="3" t="s">
        <v>1</v>
      </c>
      <c r="C3" s="37" t="s">
        <v>2</v>
      </c>
      <c r="D3" s="4" t="s">
        <v>3</v>
      </c>
      <c r="E3" s="5" t="s">
        <v>4</v>
      </c>
      <c r="F3" s="5" t="s">
        <v>5</v>
      </c>
      <c r="G3" s="6" t="s">
        <v>6</v>
      </c>
      <c r="H3" s="6" t="s">
        <v>7</v>
      </c>
      <c r="I3" s="6" t="s">
        <v>8</v>
      </c>
      <c r="J3" s="6" t="s">
        <v>9</v>
      </c>
      <c r="K3" s="6" t="s">
        <v>10</v>
      </c>
      <c r="L3" s="42" t="s">
        <v>11</v>
      </c>
      <c r="M3" s="6" t="s">
        <v>12</v>
      </c>
      <c r="N3" s="6" t="s">
        <v>13</v>
      </c>
      <c r="O3" s="6" t="s">
        <v>14</v>
      </c>
      <c r="P3" s="7" t="s">
        <v>15</v>
      </c>
      <c r="Q3" s="8" t="s">
        <v>16</v>
      </c>
      <c r="R3" s="138"/>
      <c r="S3" s="138"/>
      <c r="T3" s="138"/>
    </row>
    <row r="4" spans="1:20" s="14" customFormat="1" ht="48" customHeight="1" thickBot="1" x14ac:dyDescent="0.25">
      <c r="A4" s="2"/>
      <c r="B4" s="55"/>
      <c r="C4" s="39"/>
      <c r="D4" s="442"/>
      <c r="E4" s="144" t="s">
        <v>81</v>
      </c>
      <c r="F4" s="144" t="s">
        <v>82</v>
      </c>
      <c r="G4" s="12">
        <v>5314</v>
      </c>
      <c r="H4" s="12">
        <v>250</v>
      </c>
      <c r="I4" s="12">
        <v>250</v>
      </c>
      <c r="J4" s="12">
        <v>250</v>
      </c>
      <c r="K4" s="12">
        <v>250</v>
      </c>
      <c r="L4" s="51">
        <v>423</v>
      </c>
      <c r="M4" s="12"/>
      <c r="N4" s="12"/>
      <c r="O4" s="13"/>
      <c r="P4" s="142">
        <f t="shared" ref="P4:P36" si="0">IF(H4=0,"-",IF((L4/H4)&lt;=1,(L4/H4),1))</f>
        <v>1</v>
      </c>
      <c r="Q4" s="143">
        <f t="shared" ref="Q4:Q36" si="1">IF(((L4+M4+N4+O4)/(G4))&lt;=1,((L4+M4+N4+O4)/(G4)),1)</f>
        <v>7.9601053820097856E-2</v>
      </c>
      <c r="R4" s="2"/>
      <c r="T4" s="15"/>
    </row>
    <row r="5" spans="1:20" s="14" customFormat="1" ht="30.75" thickBot="1" x14ac:dyDescent="0.25">
      <c r="A5" s="2"/>
      <c r="B5" s="55"/>
      <c r="C5" s="39"/>
      <c r="D5" s="442"/>
      <c r="E5" s="144" t="s">
        <v>83</v>
      </c>
      <c r="F5" s="144" t="s">
        <v>84</v>
      </c>
      <c r="G5" s="135">
        <v>1859</v>
      </c>
      <c r="H5" s="135">
        <v>125</v>
      </c>
      <c r="I5" s="135">
        <v>125</v>
      </c>
      <c r="J5" s="135">
        <v>125</v>
      </c>
      <c r="K5" s="135">
        <v>125</v>
      </c>
      <c r="L5" s="52">
        <v>707</v>
      </c>
      <c r="M5" s="135"/>
      <c r="N5" s="135"/>
      <c r="O5" s="16"/>
      <c r="P5" s="142">
        <f t="shared" si="0"/>
        <v>1</v>
      </c>
      <c r="Q5" s="143">
        <f t="shared" si="1"/>
        <v>0.38031199569661106</v>
      </c>
      <c r="R5" s="2"/>
      <c r="T5" s="15"/>
    </row>
    <row r="6" spans="1:20" ht="45.75" thickBot="1" x14ac:dyDescent="0.25">
      <c r="A6" s="2"/>
      <c r="B6" s="55"/>
      <c r="C6" s="39"/>
      <c r="D6" s="442"/>
      <c r="E6" s="144" t="s">
        <v>85</v>
      </c>
      <c r="F6" s="144" t="s">
        <v>86</v>
      </c>
      <c r="G6" s="12">
        <v>1</v>
      </c>
      <c r="H6" s="12">
        <v>1</v>
      </c>
      <c r="I6" s="12">
        <v>1</v>
      </c>
      <c r="J6" s="12">
        <v>1</v>
      </c>
      <c r="K6" s="12">
        <v>1</v>
      </c>
      <c r="L6" s="136">
        <v>1</v>
      </c>
      <c r="M6" s="12"/>
      <c r="N6" s="12"/>
      <c r="O6" s="17"/>
      <c r="P6" s="142">
        <f t="shared" si="0"/>
        <v>1</v>
      </c>
      <c r="Q6" s="143">
        <f t="shared" si="1"/>
        <v>1</v>
      </c>
      <c r="R6" s="2"/>
      <c r="S6" s="138"/>
      <c r="T6" s="139"/>
    </row>
    <row r="7" spans="1:20" ht="48" customHeight="1" thickBot="1" x14ac:dyDescent="0.25">
      <c r="A7" s="138"/>
      <c r="B7" s="55"/>
      <c r="C7" s="39"/>
      <c r="D7" s="442"/>
      <c r="E7" s="144" t="s">
        <v>87</v>
      </c>
      <c r="F7" s="144" t="s">
        <v>88</v>
      </c>
      <c r="G7" s="135">
        <v>4181</v>
      </c>
      <c r="H7" s="135">
        <v>125</v>
      </c>
      <c r="I7" s="135">
        <v>125</v>
      </c>
      <c r="J7" s="135">
        <v>125</v>
      </c>
      <c r="K7" s="135">
        <v>125</v>
      </c>
      <c r="L7" s="52">
        <f>612.5+282.6</f>
        <v>895.1</v>
      </c>
      <c r="M7" s="135"/>
      <c r="N7" s="135"/>
      <c r="O7" s="16"/>
      <c r="P7" s="142">
        <f t="shared" si="0"/>
        <v>1</v>
      </c>
      <c r="Q7" s="143">
        <f t="shared" si="1"/>
        <v>0.21408753886629994</v>
      </c>
      <c r="R7" s="2"/>
      <c r="S7" s="138"/>
      <c r="T7" s="139"/>
    </row>
    <row r="8" spans="1:20" ht="64.5" customHeight="1" thickBot="1" x14ac:dyDescent="0.25">
      <c r="A8" s="138"/>
      <c r="B8" s="55"/>
      <c r="C8" s="39"/>
      <c r="D8" s="442"/>
      <c r="E8" s="144" t="s">
        <v>89</v>
      </c>
      <c r="F8" s="144" t="s">
        <v>90</v>
      </c>
      <c r="G8" s="135">
        <v>1</v>
      </c>
      <c r="H8" s="135">
        <v>0.25</v>
      </c>
      <c r="I8" s="135">
        <v>0.25</v>
      </c>
      <c r="J8" s="135">
        <v>0.25</v>
      </c>
      <c r="K8" s="135">
        <v>0.25</v>
      </c>
      <c r="L8" s="137">
        <v>0.25</v>
      </c>
      <c r="M8" s="135"/>
      <c r="N8" s="135"/>
      <c r="O8" s="16"/>
      <c r="P8" s="142">
        <f t="shared" si="0"/>
        <v>1</v>
      </c>
      <c r="Q8" s="143">
        <f t="shared" si="1"/>
        <v>0.25</v>
      </c>
      <c r="R8" s="2"/>
      <c r="S8" s="138"/>
      <c r="T8" s="139"/>
    </row>
    <row r="9" spans="1:20" ht="48" customHeight="1" thickBot="1" x14ac:dyDescent="0.25">
      <c r="A9" s="138"/>
      <c r="B9" s="55"/>
      <c r="C9" s="39"/>
      <c r="D9" s="442"/>
      <c r="E9" s="144" t="s">
        <v>91</v>
      </c>
      <c r="F9" s="144" t="s">
        <v>92</v>
      </c>
      <c r="G9" s="135">
        <v>22208</v>
      </c>
      <c r="H9" s="135">
        <v>100</v>
      </c>
      <c r="I9" s="135">
        <v>400</v>
      </c>
      <c r="J9" s="135">
        <v>100</v>
      </c>
      <c r="K9" s="135">
        <v>100</v>
      </c>
      <c r="L9" s="53">
        <f>23290+6408</f>
        <v>29698</v>
      </c>
      <c r="M9" s="135"/>
      <c r="N9" s="135"/>
      <c r="O9" s="16"/>
      <c r="P9" s="142">
        <f t="shared" si="0"/>
        <v>1</v>
      </c>
      <c r="Q9" s="143">
        <f t="shared" si="1"/>
        <v>1</v>
      </c>
      <c r="R9" s="2"/>
      <c r="S9" s="138"/>
      <c r="T9" s="139"/>
    </row>
    <row r="10" spans="1:20" ht="48" customHeight="1" thickBot="1" x14ac:dyDescent="0.25">
      <c r="A10" s="138"/>
      <c r="B10" s="55"/>
      <c r="C10" s="39"/>
      <c r="D10" s="442"/>
      <c r="E10" s="144" t="s">
        <v>93</v>
      </c>
      <c r="F10" s="144" t="s">
        <v>92</v>
      </c>
      <c r="G10" s="135">
        <v>7822</v>
      </c>
      <c r="H10" s="135">
        <v>104</v>
      </c>
      <c r="I10" s="135">
        <v>800</v>
      </c>
      <c r="J10" s="135">
        <v>200</v>
      </c>
      <c r="K10" s="135">
        <v>200</v>
      </c>
      <c r="L10" s="53">
        <f>6134+132</f>
        <v>6266</v>
      </c>
      <c r="M10" s="135"/>
      <c r="N10" s="135"/>
      <c r="O10" s="16"/>
      <c r="P10" s="142">
        <f t="shared" si="0"/>
        <v>1</v>
      </c>
      <c r="Q10" s="143">
        <f t="shared" si="1"/>
        <v>0.80107389414471997</v>
      </c>
      <c r="R10" s="2"/>
      <c r="S10" s="138"/>
      <c r="T10" s="139"/>
    </row>
    <row r="11" spans="1:20" ht="45.75" thickBot="1" x14ac:dyDescent="0.25">
      <c r="A11" s="138"/>
      <c r="B11" s="55"/>
      <c r="C11" s="39"/>
      <c r="D11" s="442"/>
      <c r="E11" s="144" t="s">
        <v>94</v>
      </c>
      <c r="F11" s="144" t="s">
        <v>95</v>
      </c>
      <c r="G11" s="135">
        <v>18277</v>
      </c>
      <c r="H11" s="135">
        <v>222</v>
      </c>
      <c r="I11" s="135">
        <v>3000</v>
      </c>
      <c r="J11" s="135">
        <v>1000</v>
      </c>
      <c r="K11" s="135">
        <v>1000</v>
      </c>
      <c r="L11" s="137">
        <v>0</v>
      </c>
      <c r="M11" s="135"/>
      <c r="N11" s="135"/>
      <c r="O11" s="16"/>
      <c r="P11" s="142">
        <f t="shared" si="0"/>
        <v>0</v>
      </c>
      <c r="Q11" s="143">
        <f t="shared" si="1"/>
        <v>0</v>
      </c>
      <c r="R11" s="2"/>
      <c r="S11" s="138"/>
      <c r="T11" s="139"/>
    </row>
    <row r="12" spans="1:20" ht="61.5" customHeight="1" thickBot="1" x14ac:dyDescent="0.25">
      <c r="A12" s="138"/>
      <c r="B12" s="55"/>
      <c r="C12" s="39"/>
      <c r="D12" s="442"/>
      <c r="E12" s="144" t="s">
        <v>96</v>
      </c>
      <c r="F12" s="144" t="s">
        <v>97</v>
      </c>
      <c r="G12" s="135">
        <v>740</v>
      </c>
      <c r="H12" s="135">
        <v>50</v>
      </c>
      <c r="I12" s="135">
        <v>50</v>
      </c>
      <c r="J12" s="135">
        <v>50</v>
      </c>
      <c r="K12" s="135">
        <v>50</v>
      </c>
      <c r="L12" s="54">
        <f>46+15</f>
        <v>61</v>
      </c>
      <c r="M12" s="135"/>
      <c r="N12" s="135"/>
      <c r="O12" s="16"/>
      <c r="P12" s="142">
        <f t="shared" si="0"/>
        <v>1</v>
      </c>
      <c r="Q12" s="143">
        <f t="shared" si="1"/>
        <v>8.2432432432432437E-2</v>
      </c>
      <c r="R12" s="2"/>
      <c r="S12" s="138"/>
      <c r="T12" s="139"/>
    </row>
    <row r="13" spans="1:20" ht="45.75" thickBot="1" x14ac:dyDescent="0.25">
      <c r="A13" s="138"/>
      <c r="B13" s="55"/>
      <c r="C13" s="39"/>
      <c r="D13" s="442"/>
      <c r="E13" s="144" t="s">
        <v>98</v>
      </c>
      <c r="F13" s="144" t="s">
        <v>99</v>
      </c>
      <c r="G13" s="135">
        <v>1</v>
      </c>
      <c r="H13" s="135">
        <v>0</v>
      </c>
      <c r="I13" s="135">
        <v>0</v>
      </c>
      <c r="J13" s="135">
        <v>0</v>
      </c>
      <c r="K13" s="135">
        <v>1</v>
      </c>
      <c r="L13" s="137">
        <v>0</v>
      </c>
      <c r="M13" s="135"/>
      <c r="N13" s="135"/>
      <c r="O13" s="16"/>
      <c r="P13" s="142" t="str">
        <f t="shared" si="0"/>
        <v>-</v>
      </c>
      <c r="Q13" s="143">
        <f t="shared" si="1"/>
        <v>0</v>
      </c>
      <c r="R13" s="2"/>
      <c r="S13" s="138"/>
      <c r="T13" s="139"/>
    </row>
    <row r="14" spans="1:20" ht="30.75" thickBot="1" x14ac:dyDescent="0.25">
      <c r="A14" s="138"/>
      <c r="B14" s="55"/>
      <c r="C14" s="39"/>
      <c r="D14" s="442"/>
      <c r="E14" s="144" t="s">
        <v>100</v>
      </c>
      <c r="F14" s="144" t="s">
        <v>101</v>
      </c>
      <c r="G14" s="135">
        <v>0.1</v>
      </c>
      <c r="H14" s="135">
        <v>0</v>
      </c>
      <c r="I14" s="135">
        <v>0</v>
      </c>
      <c r="J14" s="135">
        <v>0.05</v>
      </c>
      <c r="K14" s="135">
        <v>0.05</v>
      </c>
      <c r="L14" s="137">
        <v>0</v>
      </c>
      <c r="M14" s="135"/>
      <c r="N14" s="135"/>
      <c r="O14" s="16"/>
      <c r="P14" s="142" t="str">
        <f t="shared" si="0"/>
        <v>-</v>
      </c>
      <c r="Q14" s="143">
        <f t="shared" si="1"/>
        <v>0</v>
      </c>
      <c r="R14" s="2"/>
      <c r="S14" s="138"/>
      <c r="T14" s="139"/>
    </row>
    <row r="15" spans="1:20" ht="30.75" thickBot="1" x14ac:dyDescent="0.25">
      <c r="A15" s="138"/>
      <c r="B15" s="55"/>
      <c r="C15" s="39"/>
      <c r="D15" s="443"/>
      <c r="E15" s="144" t="s">
        <v>102</v>
      </c>
      <c r="F15" s="144" t="s">
        <v>103</v>
      </c>
      <c r="G15" s="135">
        <v>1</v>
      </c>
      <c r="H15" s="135">
        <v>0</v>
      </c>
      <c r="I15" s="135">
        <v>0</v>
      </c>
      <c r="J15" s="135">
        <v>1</v>
      </c>
      <c r="K15" s="135">
        <v>0</v>
      </c>
      <c r="L15" s="137">
        <v>0</v>
      </c>
      <c r="M15" s="135"/>
      <c r="N15" s="135"/>
      <c r="O15" s="16"/>
      <c r="P15" s="142" t="str">
        <f t="shared" si="0"/>
        <v>-</v>
      </c>
      <c r="Q15" s="143">
        <f t="shared" si="1"/>
        <v>0</v>
      </c>
      <c r="R15" s="2"/>
      <c r="S15" s="138"/>
      <c r="T15" s="139"/>
    </row>
    <row r="16" spans="1:20" ht="30.75" thickBot="1" x14ac:dyDescent="0.25">
      <c r="A16" s="138"/>
      <c r="B16" s="55"/>
      <c r="C16" s="39"/>
      <c r="D16" s="444" t="s">
        <v>104</v>
      </c>
      <c r="E16" s="144" t="s">
        <v>105</v>
      </c>
      <c r="F16" s="144" t="s">
        <v>106</v>
      </c>
      <c r="G16" s="135">
        <v>1</v>
      </c>
      <c r="H16" s="135">
        <v>1</v>
      </c>
      <c r="I16" s="135">
        <v>1</v>
      </c>
      <c r="J16" s="135">
        <v>1</v>
      </c>
      <c r="K16" s="135">
        <v>1</v>
      </c>
      <c r="L16" s="137">
        <v>4</v>
      </c>
      <c r="M16" s="135"/>
      <c r="N16" s="135"/>
      <c r="O16" s="16"/>
      <c r="P16" s="142">
        <f t="shared" si="0"/>
        <v>1</v>
      </c>
      <c r="Q16" s="143">
        <f t="shared" si="1"/>
        <v>1</v>
      </c>
      <c r="R16" s="2"/>
      <c r="S16" s="138"/>
      <c r="T16" s="139"/>
    </row>
    <row r="17" spans="2:20" ht="45.75" thickBot="1" x14ac:dyDescent="0.25">
      <c r="B17" s="55"/>
      <c r="C17" s="39"/>
      <c r="D17" s="443"/>
      <c r="E17" s="144" t="s">
        <v>107</v>
      </c>
      <c r="F17" s="144" t="s">
        <v>108</v>
      </c>
      <c r="G17" s="135">
        <v>2</v>
      </c>
      <c r="H17" s="135">
        <v>0</v>
      </c>
      <c r="I17" s="135">
        <v>0</v>
      </c>
      <c r="J17" s="135">
        <v>1</v>
      </c>
      <c r="K17" s="135">
        <v>1</v>
      </c>
      <c r="L17" s="137">
        <v>0</v>
      </c>
      <c r="M17" s="135"/>
      <c r="N17" s="135"/>
      <c r="O17" s="16"/>
      <c r="P17" s="142" t="str">
        <f t="shared" si="0"/>
        <v>-</v>
      </c>
      <c r="Q17" s="143">
        <f t="shared" si="1"/>
        <v>0</v>
      </c>
      <c r="R17" s="2"/>
      <c r="S17" s="138"/>
      <c r="T17" s="139"/>
    </row>
    <row r="18" spans="2:20" ht="30.75" thickBot="1" x14ac:dyDescent="0.25">
      <c r="B18" s="55"/>
      <c r="C18" s="39"/>
      <c r="D18" s="444" t="s">
        <v>109</v>
      </c>
      <c r="E18" s="144" t="s">
        <v>110</v>
      </c>
      <c r="F18" s="144" t="s">
        <v>111</v>
      </c>
      <c r="G18" s="135">
        <v>1</v>
      </c>
      <c r="H18" s="135">
        <v>0.2</v>
      </c>
      <c r="I18" s="135">
        <v>0.2</v>
      </c>
      <c r="J18" s="135">
        <v>0.3</v>
      </c>
      <c r="K18" s="135">
        <v>0.3</v>
      </c>
      <c r="L18" s="137">
        <v>0</v>
      </c>
      <c r="M18" s="135"/>
      <c r="N18" s="135"/>
      <c r="O18" s="16"/>
      <c r="P18" s="142">
        <f t="shared" si="0"/>
        <v>0</v>
      </c>
      <c r="Q18" s="143">
        <f t="shared" si="1"/>
        <v>0</v>
      </c>
      <c r="R18" s="2"/>
      <c r="S18" s="138"/>
      <c r="T18" s="139"/>
    </row>
    <row r="19" spans="2:20" ht="45.75" thickBot="1" x14ac:dyDescent="0.25">
      <c r="B19" s="55"/>
      <c r="C19" s="39"/>
      <c r="D19" s="442"/>
      <c r="E19" s="144" t="s">
        <v>112</v>
      </c>
      <c r="F19" s="144" t="s">
        <v>113</v>
      </c>
      <c r="G19" s="135">
        <v>2</v>
      </c>
      <c r="H19" s="135">
        <v>0</v>
      </c>
      <c r="I19" s="135">
        <v>1</v>
      </c>
      <c r="J19" s="135">
        <v>1</v>
      </c>
      <c r="K19" s="135">
        <v>0</v>
      </c>
      <c r="L19" s="137">
        <v>0</v>
      </c>
      <c r="M19" s="135"/>
      <c r="N19" s="135"/>
      <c r="O19" s="16"/>
      <c r="P19" s="142" t="str">
        <f t="shared" si="0"/>
        <v>-</v>
      </c>
      <c r="Q19" s="143">
        <f t="shared" si="1"/>
        <v>0</v>
      </c>
      <c r="R19" s="2"/>
      <c r="S19" s="138"/>
      <c r="T19" s="139"/>
    </row>
    <row r="20" spans="2:20" ht="45.75" thickBot="1" x14ac:dyDescent="0.25">
      <c r="B20" s="55"/>
      <c r="C20" s="39"/>
      <c r="D20" s="442"/>
      <c r="E20" s="144" t="s">
        <v>114</v>
      </c>
      <c r="F20" s="144" t="s">
        <v>115</v>
      </c>
      <c r="G20" s="135">
        <v>8046</v>
      </c>
      <c r="H20" s="135">
        <v>50</v>
      </c>
      <c r="I20" s="135">
        <v>150</v>
      </c>
      <c r="J20" s="135">
        <v>150</v>
      </c>
      <c r="K20" s="135">
        <v>150</v>
      </c>
      <c r="L20" s="137">
        <v>2520</v>
      </c>
      <c r="M20" s="135"/>
      <c r="N20" s="135"/>
      <c r="O20" s="16"/>
      <c r="P20" s="142">
        <f t="shared" si="0"/>
        <v>1</v>
      </c>
      <c r="Q20" s="143">
        <f t="shared" si="1"/>
        <v>0.31319910514541388</v>
      </c>
      <c r="R20" s="2"/>
      <c r="S20" s="138"/>
      <c r="T20" s="139"/>
    </row>
    <row r="21" spans="2:20" ht="30.75" thickBot="1" x14ac:dyDescent="0.25">
      <c r="B21" s="55"/>
      <c r="C21" s="39"/>
      <c r="D21" s="442"/>
      <c r="E21" s="144" t="s">
        <v>116</v>
      </c>
      <c r="F21" s="144" t="s">
        <v>117</v>
      </c>
      <c r="G21" s="135">
        <v>75</v>
      </c>
      <c r="H21" s="135">
        <v>1</v>
      </c>
      <c r="I21" s="135">
        <v>3</v>
      </c>
      <c r="J21" s="135">
        <v>3</v>
      </c>
      <c r="K21" s="135">
        <v>3</v>
      </c>
      <c r="L21" s="137">
        <v>7</v>
      </c>
      <c r="M21" s="135"/>
      <c r="N21" s="135"/>
      <c r="O21" s="16"/>
      <c r="P21" s="142">
        <f t="shared" si="0"/>
        <v>1</v>
      </c>
      <c r="Q21" s="143">
        <f t="shared" si="1"/>
        <v>9.3333333333333338E-2</v>
      </c>
      <c r="R21" s="2"/>
      <c r="S21" s="138"/>
      <c r="T21" s="139"/>
    </row>
    <row r="22" spans="2:20" ht="30.75" thickBot="1" x14ac:dyDescent="0.25">
      <c r="B22" s="55"/>
      <c r="C22" s="39"/>
      <c r="D22" s="442"/>
      <c r="E22" s="144" t="s">
        <v>118</v>
      </c>
      <c r="F22" s="144" t="s">
        <v>119</v>
      </c>
      <c r="G22" s="135">
        <v>6</v>
      </c>
      <c r="H22" s="135">
        <v>1</v>
      </c>
      <c r="I22" s="135">
        <v>0</v>
      </c>
      <c r="J22" s="135">
        <v>1</v>
      </c>
      <c r="K22" s="135">
        <v>0</v>
      </c>
      <c r="L22" s="137">
        <v>4</v>
      </c>
      <c r="M22" s="135"/>
      <c r="N22" s="135"/>
      <c r="O22" s="16"/>
      <c r="P22" s="142">
        <f t="shared" si="0"/>
        <v>1</v>
      </c>
      <c r="Q22" s="143">
        <f t="shared" si="1"/>
        <v>0.66666666666666663</v>
      </c>
      <c r="R22" s="2"/>
      <c r="S22" s="138"/>
      <c r="T22" s="139"/>
    </row>
    <row r="23" spans="2:20" ht="30.75" thickBot="1" x14ac:dyDescent="0.25">
      <c r="B23" s="55"/>
      <c r="C23" s="39"/>
      <c r="D23" s="442"/>
      <c r="E23" s="144" t="s">
        <v>120</v>
      </c>
      <c r="F23" s="144" t="s">
        <v>121</v>
      </c>
      <c r="G23" s="135">
        <v>1</v>
      </c>
      <c r="H23" s="135">
        <v>0</v>
      </c>
      <c r="I23" s="135">
        <v>1</v>
      </c>
      <c r="J23" s="135">
        <v>0</v>
      </c>
      <c r="K23" s="135">
        <v>0</v>
      </c>
      <c r="L23" s="137">
        <v>0</v>
      </c>
      <c r="M23" s="135"/>
      <c r="N23" s="135"/>
      <c r="O23" s="16"/>
      <c r="P23" s="142" t="str">
        <f t="shared" si="0"/>
        <v>-</v>
      </c>
      <c r="Q23" s="143">
        <f t="shared" si="1"/>
        <v>0</v>
      </c>
      <c r="R23" s="2"/>
      <c r="S23" s="138"/>
      <c r="T23" s="139"/>
    </row>
    <row r="24" spans="2:20" ht="60.75" thickBot="1" x14ac:dyDescent="0.25">
      <c r="B24" s="55"/>
      <c r="C24" s="39"/>
      <c r="D24" s="443"/>
      <c r="E24" s="144" t="s">
        <v>122</v>
      </c>
      <c r="F24" s="144" t="s">
        <v>123</v>
      </c>
      <c r="G24" s="135">
        <v>1</v>
      </c>
      <c r="H24" s="135">
        <v>0.1</v>
      </c>
      <c r="I24" s="135">
        <v>0.3</v>
      </c>
      <c r="J24" s="135">
        <v>0.3</v>
      </c>
      <c r="K24" s="135">
        <v>0.3</v>
      </c>
      <c r="L24" s="137">
        <v>1</v>
      </c>
      <c r="M24" s="135"/>
      <c r="N24" s="135"/>
      <c r="O24" s="16"/>
      <c r="P24" s="142">
        <f t="shared" si="0"/>
        <v>1</v>
      </c>
      <c r="Q24" s="143">
        <f t="shared" si="1"/>
        <v>1</v>
      </c>
      <c r="R24" s="2"/>
      <c r="S24" s="138"/>
      <c r="T24" s="139"/>
    </row>
    <row r="25" spans="2:20" ht="30.75" thickBot="1" x14ac:dyDescent="0.25">
      <c r="B25" s="55"/>
      <c r="C25" s="39"/>
      <c r="D25" s="444" t="s">
        <v>124</v>
      </c>
      <c r="E25" s="144" t="s">
        <v>125</v>
      </c>
      <c r="F25" s="144" t="s">
        <v>126</v>
      </c>
      <c r="G25" s="135">
        <v>187</v>
      </c>
      <c r="H25" s="135">
        <v>0</v>
      </c>
      <c r="I25" s="135">
        <v>1.5</v>
      </c>
      <c r="J25" s="135">
        <v>2</v>
      </c>
      <c r="K25" s="135">
        <v>1.5</v>
      </c>
      <c r="L25" s="137">
        <v>0</v>
      </c>
      <c r="M25" s="135"/>
      <c r="N25" s="135"/>
      <c r="O25" s="16"/>
      <c r="P25" s="142" t="str">
        <f t="shared" si="0"/>
        <v>-</v>
      </c>
      <c r="Q25" s="143">
        <f t="shared" si="1"/>
        <v>0</v>
      </c>
      <c r="R25" s="2"/>
      <c r="S25" s="138"/>
      <c r="T25" s="139"/>
    </row>
    <row r="26" spans="2:20" ht="32.25" customHeight="1" thickBot="1" x14ac:dyDescent="0.25">
      <c r="B26" s="55"/>
      <c r="C26" s="39"/>
      <c r="D26" s="442"/>
      <c r="E26" s="144" t="s">
        <v>127</v>
      </c>
      <c r="F26" s="144" t="s">
        <v>128</v>
      </c>
      <c r="G26" s="135">
        <v>388</v>
      </c>
      <c r="H26" s="135">
        <v>0.5</v>
      </c>
      <c r="I26" s="135">
        <v>7</v>
      </c>
      <c r="J26" s="135">
        <v>10</v>
      </c>
      <c r="K26" s="135">
        <v>7.5</v>
      </c>
      <c r="L26" s="54">
        <f>1.79+780.21</f>
        <v>782</v>
      </c>
      <c r="M26" s="135"/>
      <c r="N26" s="135"/>
      <c r="O26" s="16"/>
      <c r="P26" s="142">
        <f t="shared" si="0"/>
        <v>1</v>
      </c>
      <c r="Q26" s="143">
        <f t="shared" si="1"/>
        <v>1</v>
      </c>
      <c r="R26" s="2"/>
      <c r="S26" s="138"/>
      <c r="T26" s="139"/>
    </row>
    <row r="27" spans="2:20" ht="30.75" thickBot="1" x14ac:dyDescent="0.25">
      <c r="B27" s="55"/>
      <c r="C27" s="39"/>
      <c r="D27" s="442"/>
      <c r="E27" s="144" t="s">
        <v>129</v>
      </c>
      <c r="F27" s="144" t="s">
        <v>130</v>
      </c>
      <c r="G27" s="135">
        <v>67</v>
      </c>
      <c r="H27" s="135">
        <v>0.6</v>
      </c>
      <c r="I27" s="135">
        <v>1</v>
      </c>
      <c r="J27" s="135">
        <v>1.4</v>
      </c>
      <c r="K27" s="135">
        <v>1</v>
      </c>
      <c r="L27" s="54">
        <f>1.84+1.06+3.84</f>
        <v>6.74</v>
      </c>
      <c r="M27" s="135"/>
      <c r="N27" s="135"/>
      <c r="O27" s="16"/>
      <c r="P27" s="142">
        <f t="shared" si="0"/>
        <v>1</v>
      </c>
      <c r="Q27" s="143">
        <f t="shared" si="1"/>
        <v>0.10059701492537314</v>
      </c>
      <c r="R27" s="2"/>
      <c r="S27" s="138"/>
      <c r="T27" s="139"/>
    </row>
    <row r="28" spans="2:20" ht="60.75" thickBot="1" x14ac:dyDescent="0.25">
      <c r="B28" s="55"/>
      <c r="C28" s="39"/>
      <c r="D28" s="442"/>
      <c r="E28" s="144" t="s">
        <v>131</v>
      </c>
      <c r="F28" s="144" t="s">
        <v>132</v>
      </c>
      <c r="G28" s="135">
        <v>1</v>
      </c>
      <c r="H28" s="135">
        <v>0</v>
      </c>
      <c r="I28" s="135">
        <v>0.25</v>
      </c>
      <c r="J28" s="135">
        <v>0.5</v>
      </c>
      <c r="K28" s="135">
        <v>0.25</v>
      </c>
      <c r="L28" s="137">
        <v>0</v>
      </c>
      <c r="M28" s="135"/>
      <c r="N28" s="135"/>
      <c r="O28" s="16"/>
      <c r="P28" s="142" t="str">
        <f t="shared" si="0"/>
        <v>-</v>
      </c>
      <c r="Q28" s="143">
        <f t="shared" si="1"/>
        <v>0</v>
      </c>
      <c r="R28" s="2"/>
      <c r="S28" s="138"/>
      <c r="T28" s="139"/>
    </row>
    <row r="29" spans="2:20" ht="48" customHeight="1" thickBot="1" x14ac:dyDescent="0.25">
      <c r="B29" s="55"/>
      <c r="C29" s="39"/>
      <c r="D29" s="442"/>
      <c r="E29" s="144" t="s">
        <v>133</v>
      </c>
      <c r="F29" s="144" t="s">
        <v>134</v>
      </c>
      <c r="G29" s="135">
        <v>7</v>
      </c>
      <c r="H29" s="135">
        <v>0</v>
      </c>
      <c r="I29" s="135">
        <v>1</v>
      </c>
      <c r="J29" s="135">
        <v>0</v>
      </c>
      <c r="K29" s="135">
        <v>1</v>
      </c>
      <c r="L29" s="137">
        <v>0</v>
      </c>
      <c r="M29" s="135"/>
      <c r="N29" s="135"/>
      <c r="O29" s="16"/>
      <c r="P29" s="142" t="str">
        <f t="shared" si="0"/>
        <v>-</v>
      </c>
      <c r="Q29" s="143">
        <f t="shared" si="1"/>
        <v>0</v>
      </c>
      <c r="R29" s="2"/>
      <c r="S29" s="138"/>
      <c r="T29" s="139"/>
    </row>
    <row r="30" spans="2:20" ht="30.75" thickBot="1" x14ac:dyDescent="0.25">
      <c r="B30" s="55"/>
      <c r="C30" s="39"/>
      <c r="D30" s="442"/>
      <c r="E30" s="144" t="s">
        <v>135</v>
      </c>
      <c r="F30" s="144" t="s">
        <v>136</v>
      </c>
      <c r="G30" s="135">
        <v>1</v>
      </c>
      <c r="H30" s="135">
        <v>0</v>
      </c>
      <c r="I30" s="135">
        <v>0</v>
      </c>
      <c r="J30" s="135">
        <v>0</v>
      </c>
      <c r="K30" s="135">
        <v>1</v>
      </c>
      <c r="L30" s="137">
        <v>0</v>
      </c>
      <c r="M30" s="135"/>
      <c r="N30" s="135"/>
      <c r="O30" s="16"/>
      <c r="P30" s="142" t="str">
        <f t="shared" si="0"/>
        <v>-</v>
      </c>
      <c r="Q30" s="143">
        <f t="shared" si="1"/>
        <v>0</v>
      </c>
      <c r="R30" s="138"/>
      <c r="S30" s="138"/>
      <c r="T30" s="139"/>
    </row>
    <row r="31" spans="2:20" ht="30.75" thickBot="1" x14ac:dyDescent="0.25">
      <c r="B31" s="55"/>
      <c r="C31" s="39"/>
      <c r="D31" s="443"/>
      <c r="E31" s="144" t="s">
        <v>137</v>
      </c>
      <c r="F31" s="144" t="s">
        <v>138</v>
      </c>
      <c r="G31" s="135">
        <v>780</v>
      </c>
      <c r="H31" s="135">
        <v>20</v>
      </c>
      <c r="I31" s="135">
        <v>60</v>
      </c>
      <c r="J31" s="135">
        <v>60</v>
      </c>
      <c r="K31" s="135">
        <v>60</v>
      </c>
      <c r="L31" s="54">
        <f>59+24</f>
        <v>83</v>
      </c>
      <c r="M31" s="135"/>
      <c r="N31" s="135"/>
      <c r="O31" s="16"/>
      <c r="P31" s="142">
        <f t="shared" si="0"/>
        <v>1</v>
      </c>
      <c r="Q31" s="143">
        <f t="shared" si="1"/>
        <v>0.10641025641025641</v>
      </c>
      <c r="R31" s="138"/>
      <c r="S31" s="138"/>
      <c r="T31" s="139"/>
    </row>
    <row r="32" spans="2:20" ht="36" customHeight="1" thickBot="1" x14ac:dyDescent="0.25">
      <c r="B32" s="55"/>
      <c r="C32" s="39"/>
      <c r="D32" s="444" t="s">
        <v>139</v>
      </c>
      <c r="E32" s="144" t="s">
        <v>140</v>
      </c>
      <c r="F32" s="144" t="s">
        <v>141</v>
      </c>
      <c r="G32" s="135">
        <v>5</v>
      </c>
      <c r="H32" s="135">
        <v>0</v>
      </c>
      <c r="I32" s="135">
        <v>1</v>
      </c>
      <c r="J32" s="135">
        <v>2</v>
      </c>
      <c r="K32" s="135">
        <v>2</v>
      </c>
      <c r="L32" s="137">
        <v>0</v>
      </c>
      <c r="M32" s="135"/>
      <c r="N32" s="135"/>
      <c r="O32" s="16"/>
      <c r="P32" s="142" t="str">
        <f t="shared" si="0"/>
        <v>-</v>
      </c>
      <c r="Q32" s="143">
        <f t="shared" si="1"/>
        <v>0</v>
      </c>
      <c r="R32" s="138"/>
      <c r="S32" s="138"/>
      <c r="T32" s="139"/>
    </row>
    <row r="33" spans="2:20" ht="60.75" customHeight="1" thickBot="1" x14ac:dyDescent="0.25">
      <c r="B33" s="55"/>
      <c r="C33" s="39"/>
      <c r="D33" s="442"/>
      <c r="E33" s="144" t="s">
        <v>142</v>
      </c>
      <c r="F33" s="144" t="s">
        <v>143</v>
      </c>
      <c r="G33" s="135">
        <v>5</v>
      </c>
      <c r="H33" s="135">
        <v>0</v>
      </c>
      <c r="I33" s="135">
        <v>1</v>
      </c>
      <c r="J33" s="135">
        <v>2</v>
      </c>
      <c r="K33" s="135">
        <v>2</v>
      </c>
      <c r="L33" s="137">
        <v>0</v>
      </c>
      <c r="M33" s="135"/>
      <c r="N33" s="135"/>
      <c r="O33" s="16"/>
      <c r="P33" s="142" t="str">
        <f t="shared" si="0"/>
        <v>-</v>
      </c>
      <c r="Q33" s="143">
        <f t="shared" si="1"/>
        <v>0</v>
      </c>
      <c r="R33" s="138"/>
      <c r="S33" s="138"/>
      <c r="T33" s="139"/>
    </row>
    <row r="34" spans="2:20" ht="30.75" thickBot="1" x14ac:dyDescent="0.25">
      <c r="B34" s="55"/>
      <c r="C34" s="39"/>
      <c r="D34" s="442"/>
      <c r="E34" s="144" t="s">
        <v>144</v>
      </c>
      <c r="F34" s="144" t="s">
        <v>145</v>
      </c>
      <c r="G34" s="135">
        <v>9</v>
      </c>
      <c r="H34" s="135">
        <v>0</v>
      </c>
      <c r="I34" s="135">
        <v>2</v>
      </c>
      <c r="J34" s="135">
        <v>1</v>
      </c>
      <c r="K34" s="135">
        <v>0</v>
      </c>
      <c r="L34" s="137">
        <v>0</v>
      </c>
      <c r="M34" s="135"/>
      <c r="N34" s="135"/>
      <c r="O34" s="16"/>
      <c r="P34" s="142" t="str">
        <f t="shared" si="0"/>
        <v>-</v>
      </c>
      <c r="Q34" s="143">
        <f t="shared" si="1"/>
        <v>0</v>
      </c>
      <c r="R34" s="138"/>
      <c r="S34" s="138"/>
      <c r="T34" s="139"/>
    </row>
    <row r="35" spans="2:20" ht="30.75" thickBot="1" x14ac:dyDescent="0.25">
      <c r="B35" s="55"/>
      <c r="C35" s="39"/>
      <c r="D35" s="442"/>
      <c r="E35" s="144" t="s">
        <v>146</v>
      </c>
      <c r="F35" s="144" t="s">
        <v>147</v>
      </c>
      <c r="G35" s="21">
        <v>6</v>
      </c>
      <c r="H35" s="21">
        <v>0</v>
      </c>
      <c r="I35" s="21">
        <v>1</v>
      </c>
      <c r="J35" s="21">
        <v>2</v>
      </c>
      <c r="K35" s="21">
        <v>1</v>
      </c>
      <c r="L35" s="47">
        <v>0</v>
      </c>
      <c r="M35" s="18"/>
      <c r="N35" s="19"/>
      <c r="O35" s="20"/>
      <c r="P35" s="142" t="str">
        <f t="shared" si="0"/>
        <v>-</v>
      </c>
      <c r="Q35" s="143">
        <f t="shared" si="1"/>
        <v>0</v>
      </c>
      <c r="R35" s="138"/>
      <c r="S35" s="138"/>
      <c r="T35" s="139"/>
    </row>
    <row r="36" spans="2:20" ht="45.75" thickBot="1" x14ac:dyDescent="0.25">
      <c r="B36" s="55"/>
      <c r="C36" s="39"/>
      <c r="D36" s="443"/>
      <c r="E36" s="144" t="s">
        <v>148</v>
      </c>
      <c r="F36" s="144" t="s">
        <v>149</v>
      </c>
      <c r="G36" s="135">
        <v>4</v>
      </c>
      <c r="H36" s="135">
        <v>0</v>
      </c>
      <c r="I36" s="135">
        <v>1</v>
      </c>
      <c r="J36" s="135">
        <v>0</v>
      </c>
      <c r="K36" s="135">
        <v>1</v>
      </c>
      <c r="L36" s="137">
        <v>0</v>
      </c>
      <c r="M36" s="135"/>
      <c r="N36" s="135"/>
      <c r="O36" s="16"/>
      <c r="P36" s="142" t="str">
        <f t="shared" si="0"/>
        <v>-</v>
      </c>
      <c r="Q36" s="143">
        <f t="shared" si="1"/>
        <v>0</v>
      </c>
      <c r="R36" s="138"/>
      <c r="S36" s="138"/>
      <c r="T36" s="139"/>
    </row>
    <row r="37" spans="2:20" ht="48" thickBot="1" x14ac:dyDescent="0.25">
      <c r="B37" s="434" t="s">
        <v>69</v>
      </c>
      <c r="C37" s="434" t="s">
        <v>70</v>
      </c>
      <c r="D37" s="436" t="s">
        <v>71</v>
      </c>
      <c r="E37" s="25" t="s">
        <v>72</v>
      </c>
      <c r="F37" s="35"/>
      <c r="G37" s="438" t="s">
        <v>73</v>
      </c>
      <c r="H37" s="293" t="s">
        <v>74</v>
      </c>
      <c r="I37" s="25" t="s">
        <v>75</v>
      </c>
      <c r="J37" s="26" t="s">
        <v>76</v>
      </c>
      <c r="K37" s="26" t="s">
        <v>77</v>
      </c>
      <c r="L37" s="141" t="s">
        <v>78</v>
      </c>
      <c r="M37" s="25" t="s">
        <v>79</v>
      </c>
      <c r="N37" s="26" t="s">
        <v>80</v>
      </c>
      <c r="O37" s="26" t="s">
        <v>77</v>
      </c>
      <c r="P37" s="27" t="s">
        <v>15</v>
      </c>
      <c r="Q37" s="28" t="s">
        <v>16</v>
      </c>
      <c r="R37" s="138"/>
      <c r="S37" s="138"/>
      <c r="T37" s="138"/>
    </row>
    <row r="38" spans="2:20" ht="23.25" customHeight="1" thickBot="1" x14ac:dyDescent="0.25">
      <c r="B38" s="435"/>
      <c r="C38" s="435"/>
      <c r="D38" s="437"/>
      <c r="E38" s="29">
        <f>COUNTA(E4:E36)</f>
        <v>33</v>
      </c>
      <c r="F38" s="36"/>
      <c r="G38" s="439"/>
      <c r="H38" s="299">
        <f t="shared" ref="H38:O38" si="2">COUNTIF(H4:H36,"&gt;0")</f>
        <v>18</v>
      </c>
      <c r="I38" s="299">
        <f t="shared" si="2"/>
        <v>27</v>
      </c>
      <c r="J38" s="299">
        <f t="shared" si="2"/>
        <v>28</v>
      </c>
      <c r="K38" s="299">
        <f t="shared" si="2"/>
        <v>28</v>
      </c>
      <c r="L38" s="45">
        <f t="shared" si="2"/>
        <v>16</v>
      </c>
      <c r="M38" s="299">
        <f t="shared" si="2"/>
        <v>0</v>
      </c>
      <c r="N38" s="299">
        <f t="shared" si="2"/>
        <v>0</v>
      </c>
      <c r="O38" s="299">
        <f t="shared" si="2"/>
        <v>0</v>
      </c>
      <c r="P38" s="140">
        <f>AVERAGE(P4:P36)</f>
        <v>0.88888888888888884</v>
      </c>
      <c r="Q38" s="140">
        <f>AVERAGE(Q4:Q36)</f>
        <v>0.24508222095276383</v>
      </c>
      <c r="R38" s="138"/>
      <c r="S38" s="138"/>
      <c r="T38" s="138"/>
    </row>
    <row r="39" spans="2:20" ht="27.75" customHeight="1" x14ac:dyDescent="0.2">
      <c r="B39" s="138"/>
      <c r="C39" s="138"/>
      <c r="D39" s="138"/>
      <c r="E39" s="138"/>
      <c r="F39" s="138"/>
      <c r="G39" s="138"/>
      <c r="H39" s="138"/>
      <c r="I39" s="138"/>
      <c r="J39" s="138"/>
      <c r="K39" s="138"/>
      <c r="M39" s="138"/>
      <c r="N39" s="138"/>
      <c r="O39" s="138"/>
      <c r="P39" s="138"/>
      <c r="Q39" s="138"/>
      <c r="R39" s="138"/>
      <c r="S39" s="138"/>
      <c r="T39" s="138"/>
    </row>
    <row r="41" spans="2:20" ht="12" customHeight="1" x14ac:dyDescent="0.2">
      <c r="B41" s="138"/>
      <c r="C41" s="138"/>
      <c r="D41" s="138"/>
      <c r="E41" s="138"/>
      <c r="F41" s="138"/>
      <c r="G41" s="138"/>
      <c r="H41" s="138"/>
      <c r="I41" s="138"/>
      <c r="J41" s="138"/>
      <c r="K41" s="138"/>
      <c r="M41" s="138"/>
      <c r="N41" s="138"/>
      <c r="O41" s="138"/>
      <c r="P41" s="138"/>
      <c r="Q41" s="138"/>
      <c r="R41" s="138"/>
      <c r="S41" s="138"/>
      <c r="T41" s="138"/>
    </row>
    <row r="42" spans="2:20" ht="55.5" customHeight="1" x14ac:dyDescent="0.2">
      <c r="B42" s="138"/>
      <c r="C42" s="138"/>
      <c r="D42" s="138"/>
      <c r="E42" s="138"/>
      <c r="F42" s="138"/>
      <c r="G42" s="138"/>
      <c r="H42" s="138"/>
      <c r="I42" s="138"/>
      <c r="J42" s="138"/>
      <c r="K42" s="138"/>
      <c r="M42" s="138"/>
      <c r="N42" s="138"/>
      <c r="O42" s="138"/>
      <c r="P42" s="138"/>
      <c r="Q42" s="138"/>
      <c r="R42" s="138"/>
      <c r="S42" s="138"/>
      <c r="T42" s="138"/>
    </row>
  </sheetData>
  <autoFilter ref="B3:Q38">
    <filterColumn colId="14">
      <colorFilter dxfId="253"/>
    </filterColumn>
  </autoFilter>
  <mergeCells count="10">
    <mergeCell ref="B37:B38"/>
    <mergeCell ref="C37:C38"/>
    <mergeCell ref="D37:D38"/>
    <mergeCell ref="G37:G38"/>
    <mergeCell ref="B1:Q1"/>
    <mergeCell ref="D4:D15"/>
    <mergeCell ref="D16:D17"/>
    <mergeCell ref="D18:D24"/>
    <mergeCell ref="D25:D31"/>
    <mergeCell ref="D32:D36"/>
  </mergeCells>
  <conditionalFormatting sqref="P4:Q36">
    <cfRule type="cellIs" dxfId="252" priority="53" operator="equal">
      <formula>"-"</formula>
    </cfRule>
    <cfRule type="cellIs" dxfId="251" priority="54" operator="between">
      <formula>0.9</formula>
      <formula>1</formula>
    </cfRule>
    <cfRule type="cellIs" dxfId="250" priority="55" operator="between">
      <formula>0.7</formula>
      <formula>0.899</formula>
    </cfRule>
    <cfRule type="cellIs" dxfId="249" priority="56" operator="between">
      <formula>0</formula>
      <formula>0.699</formula>
    </cfRule>
  </conditionalFormatting>
  <conditionalFormatting sqref="P4:Q36">
    <cfRule type="cellIs" dxfId="248" priority="49" operator="equal">
      <formula>"-"</formula>
    </cfRule>
    <cfRule type="cellIs" dxfId="247" priority="50" operator="lessThan">
      <formula>0.699</formula>
    </cfRule>
    <cfRule type="cellIs" dxfId="246" priority="51" operator="between">
      <formula>0.7</formula>
      <formula>0.8999</formula>
    </cfRule>
    <cfRule type="cellIs" dxfId="245" priority="52" operator="between">
      <formula>0.9</formula>
      <formula>1</formula>
    </cfRule>
  </conditionalFormatting>
  <conditionalFormatting sqref="P4:Q36">
    <cfRule type="cellIs" dxfId="244" priority="45" operator="equal">
      <formula>"-"</formula>
    </cfRule>
    <cfRule type="cellIs" dxfId="243" priority="46" operator="lessThan">
      <formula>0.69999</formula>
    </cfRule>
    <cfRule type="cellIs" dxfId="242" priority="47" operator="between">
      <formula>0.7</formula>
      <formula>0.8999</formula>
    </cfRule>
    <cfRule type="cellIs" dxfId="241" priority="48" operator="between">
      <formula>0.9</formula>
      <formula>1</formula>
    </cfRule>
  </conditionalFormatting>
  <conditionalFormatting sqref="P4:Q36">
    <cfRule type="cellIs" dxfId="240" priority="41" operator="equal">
      <formula>"-"</formula>
    </cfRule>
    <cfRule type="cellIs" dxfId="239" priority="42" operator="between">
      <formula>0.9</formula>
      <formula>1</formula>
    </cfRule>
    <cfRule type="cellIs" dxfId="238" priority="43" operator="between">
      <formula>0.7</formula>
      <formula>0.899</formula>
    </cfRule>
    <cfRule type="cellIs" dxfId="237" priority="44" operator="lessThan">
      <formula>0.699</formula>
    </cfRule>
  </conditionalFormatting>
  <conditionalFormatting sqref="P4:Q36">
    <cfRule type="cellIs" dxfId="236" priority="37" operator="equal">
      <formula>"-"</formula>
    </cfRule>
    <cfRule type="cellIs" dxfId="235" priority="38" operator="lessThan">
      <formula>0.699</formula>
    </cfRule>
    <cfRule type="cellIs" dxfId="234" priority="39" operator="between">
      <formula>0.9</formula>
      <formula>1</formula>
    </cfRule>
    <cfRule type="cellIs" dxfId="233" priority="40" operator="between">
      <formula>0.7</formula>
      <formula>"89.99%"</formula>
    </cfRule>
  </conditionalFormatting>
  <conditionalFormatting sqref="P4:Q36">
    <cfRule type="cellIs" dxfId="232" priority="33" operator="equal">
      <formula>"-"</formula>
    </cfRule>
    <cfRule type="cellIs" dxfId="231" priority="34" operator="lessThan">
      <formula>0.699</formula>
    </cfRule>
    <cfRule type="cellIs" dxfId="230" priority="35" operator="between">
      <formula>0.7</formula>
      <formula>0.899</formula>
    </cfRule>
    <cfRule type="cellIs" dxfId="229" priority="36" operator="between">
      <formula>0.9</formula>
      <formula>1</formula>
    </cfRule>
  </conditionalFormatting>
  <conditionalFormatting sqref="P4:Q36">
    <cfRule type="cellIs" dxfId="228" priority="29" operator="equal">
      <formula>"-"</formula>
    </cfRule>
    <cfRule type="cellIs" dxfId="227" priority="30" operator="lessThan">
      <formula>0.699</formula>
    </cfRule>
    <cfRule type="cellIs" dxfId="226" priority="31" operator="between">
      <formula>0.7</formula>
      <formula>0.9166666</formula>
    </cfRule>
    <cfRule type="cellIs" dxfId="225" priority="32" operator="between">
      <formula>0.9167</formula>
      <formula>1</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B17"/>
  <sheetViews>
    <sheetView zoomScale="120" zoomScaleNormal="120" workbookViewId="0">
      <pane xSplit="2" ySplit="1" topLeftCell="N8" activePane="bottomRight" state="frozen"/>
      <selection pane="topRight" activeCell="C1" sqref="C1"/>
      <selection pane="bottomLeft" activeCell="A2" sqref="A2"/>
      <selection pane="bottomRight" activeCell="P23" sqref="P23"/>
    </sheetView>
  </sheetViews>
  <sheetFormatPr baseColWidth="10" defaultColWidth="11.42578125" defaultRowHeight="15" x14ac:dyDescent="0.25"/>
  <cols>
    <col min="2" max="2" width="27.28515625" customWidth="1"/>
    <col min="3" max="3" width="13" style="313" customWidth="1"/>
    <col min="4" max="15" width="13" customWidth="1"/>
    <col min="16" max="17" width="20.5703125" bestFit="1" customWidth="1"/>
    <col min="18" max="18" width="10.28515625" bestFit="1" customWidth="1"/>
    <col min="19" max="19" width="18.7109375" customWidth="1"/>
    <col min="20" max="20" width="20.28515625" customWidth="1"/>
    <col min="21" max="21" width="9.85546875" bestFit="1" customWidth="1"/>
    <col min="22" max="23" width="18.85546875" customWidth="1"/>
    <col min="24" max="24" width="10.28515625" bestFit="1" customWidth="1"/>
    <col min="25" max="26" width="18.85546875" customWidth="1"/>
    <col min="27" max="27" width="10.28515625" bestFit="1" customWidth="1"/>
    <col min="28" max="28" width="17.5703125" bestFit="1" customWidth="1"/>
  </cols>
  <sheetData>
    <row r="1" spans="2:28" ht="45" x14ac:dyDescent="0.25">
      <c r="B1" s="110" t="s">
        <v>150</v>
      </c>
      <c r="C1" s="310" t="s">
        <v>74</v>
      </c>
      <c r="D1" s="111" t="s">
        <v>78</v>
      </c>
      <c r="E1" s="111" t="s">
        <v>15</v>
      </c>
      <c r="F1" s="310" t="s">
        <v>75</v>
      </c>
      <c r="G1" s="111" t="s">
        <v>79</v>
      </c>
      <c r="H1" s="111" t="s">
        <v>151</v>
      </c>
      <c r="I1" s="310" t="s">
        <v>76</v>
      </c>
      <c r="J1" s="111" t="s">
        <v>80</v>
      </c>
      <c r="K1" s="111" t="s">
        <v>152</v>
      </c>
      <c r="L1" s="310" t="s">
        <v>77</v>
      </c>
      <c r="M1" s="111" t="s">
        <v>1409</v>
      </c>
      <c r="N1" s="111" t="s">
        <v>1408</v>
      </c>
      <c r="O1" s="111" t="s">
        <v>16</v>
      </c>
      <c r="P1" s="111" t="s">
        <v>1410</v>
      </c>
      <c r="Q1" s="111" t="s">
        <v>1411</v>
      </c>
      <c r="R1" s="111" t="s">
        <v>1415</v>
      </c>
      <c r="S1" s="111" t="s">
        <v>153</v>
      </c>
      <c r="T1" s="111" t="s">
        <v>154</v>
      </c>
      <c r="U1" s="111" t="s">
        <v>1416</v>
      </c>
      <c r="V1" s="111" t="s">
        <v>155</v>
      </c>
      <c r="W1" s="111" t="s">
        <v>1412</v>
      </c>
      <c r="X1" s="111" t="s">
        <v>1417</v>
      </c>
      <c r="Y1" s="111" t="s">
        <v>1413</v>
      </c>
      <c r="Z1" s="111" t="s">
        <v>1414</v>
      </c>
      <c r="AA1" s="111" t="s">
        <v>1418</v>
      </c>
    </row>
    <row r="2" spans="2:28" x14ac:dyDescent="0.25">
      <c r="B2" s="279" t="s">
        <v>156</v>
      </c>
      <c r="C2" s="311">
        <v>6</v>
      </c>
      <c r="D2" s="311">
        <v>5</v>
      </c>
      <c r="E2" s="159">
        <v>0.83333333333333337</v>
      </c>
      <c r="F2" s="311">
        <v>6</v>
      </c>
      <c r="G2" s="311">
        <v>6</v>
      </c>
      <c r="H2" s="159">
        <v>0.93157894736842106</v>
      </c>
      <c r="I2" s="311">
        <v>4</v>
      </c>
      <c r="J2" s="311">
        <v>4</v>
      </c>
      <c r="K2" s="159">
        <v>1</v>
      </c>
      <c r="L2" s="311">
        <f>+EDUBA!M13</f>
        <v>5</v>
      </c>
      <c r="M2" s="311">
        <f>+EDUBA!T13</f>
        <v>4</v>
      </c>
      <c r="N2" s="159">
        <f>+EDUBA!Y13</f>
        <v>0.60549295774647882</v>
      </c>
      <c r="O2" s="159">
        <f>+EDUBA!Z13</f>
        <v>0.77893750000000006</v>
      </c>
      <c r="P2" s="350">
        <v>13278062313.851852</v>
      </c>
      <c r="Q2" s="350">
        <v>13278062313.851852</v>
      </c>
      <c r="R2" s="322">
        <f>+Q2/P2</f>
        <v>1</v>
      </c>
      <c r="S2" s="321">
        <v>22156241753.250393</v>
      </c>
      <c r="T2" s="321">
        <v>22156241753.250393</v>
      </c>
      <c r="U2" s="322">
        <f>+T2/S2</f>
        <v>1</v>
      </c>
      <c r="V2" s="321">
        <v>31820312107.008698</v>
      </c>
      <c r="W2" s="321">
        <v>31820312107.008698</v>
      </c>
      <c r="X2" s="322">
        <f>+W2/V2</f>
        <v>1</v>
      </c>
      <c r="Y2" s="321">
        <v>12869997311.544174</v>
      </c>
      <c r="Z2" s="321">
        <v>12869997311.544174</v>
      </c>
      <c r="AA2" s="322">
        <f>+Z2/Y2</f>
        <v>1</v>
      </c>
      <c r="AB2" s="280"/>
    </row>
    <row r="3" spans="2:28" x14ac:dyDescent="0.25">
      <c r="B3" s="279" t="s">
        <v>157</v>
      </c>
      <c r="C3" s="311">
        <v>16</v>
      </c>
      <c r="D3" s="311">
        <v>15</v>
      </c>
      <c r="E3" s="159">
        <v>0.9375</v>
      </c>
      <c r="F3" s="311">
        <v>15</v>
      </c>
      <c r="G3" s="311">
        <v>14</v>
      </c>
      <c r="H3" s="159">
        <v>0.80555555555555558</v>
      </c>
      <c r="I3" s="311">
        <v>12</v>
      </c>
      <c r="J3" s="311">
        <v>13</v>
      </c>
      <c r="K3" s="159">
        <v>0.705952380952381</v>
      </c>
      <c r="L3" s="311">
        <f>+'INDERBA '!M23</f>
        <v>13</v>
      </c>
      <c r="M3" s="311">
        <f>+'INDERBA '!T23</f>
        <v>14</v>
      </c>
      <c r="N3" s="159">
        <f>+'INDERBA '!Y23</f>
        <v>0.77839743589743571</v>
      </c>
      <c r="O3" s="159">
        <f>+'INDERBA '!Z23</f>
        <v>0.8866666666666666</v>
      </c>
      <c r="P3" s="350">
        <v>4849024684</v>
      </c>
      <c r="Q3" s="350">
        <v>4849024684</v>
      </c>
      <c r="R3" s="322">
        <f t="shared" ref="R3:R17" si="0">+Q3/P3</f>
        <v>1</v>
      </c>
      <c r="S3" s="321">
        <v>14818294088.440001</v>
      </c>
      <c r="T3" s="321">
        <v>14816132565.160002</v>
      </c>
      <c r="U3" s="322">
        <f t="shared" ref="U3:U17" si="1">+T3/S3</f>
        <v>0.99985413143597379</v>
      </c>
      <c r="V3" s="321">
        <v>11376697047.33</v>
      </c>
      <c r="W3" s="321">
        <v>11376697047.33</v>
      </c>
      <c r="X3" s="322">
        <f t="shared" ref="X3:X17" si="2">+W3/V3</f>
        <v>1</v>
      </c>
      <c r="Y3" s="321">
        <v>14818294088.440001</v>
      </c>
      <c r="Z3" s="321">
        <v>14816132565.160002</v>
      </c>
      <c r="AA3" s="322">
        <f t="shared" ref="AA3:AA17" si="3">+Z3/Y3</f>
        <v>0.99985413143597379</v>
      </c>
    </row>
    <row r="4" spans="2:28" x14ac:dyDescent="0.25">
      <c r="B4" s="108" t="s">
        <v>1423</v>
      </c>
      <c r="C4" s="311">
        <v>24</v>
      </c>
      <c r="D4" s="311">
        <v>24</v>
      </c>
      <c r="E4" s="159">
        <v>0.89553503787878785</v>
      </c>
      <c r="F4" s="311">
        <v>22</v>
      </c>
      <c r="G4" s="311">
        <v>17</v>
      </c>
      <c r="H4" s="159">
        <v>0.7636880165289256</v>
      </c>
      <c r="I4" s="311">
        <v>29</v>
      </c>
      <c r="J4" s="311">
        <v>15</v>
      </c>
      <c r="K4" s="159">
        <v>0.42301701266821501</v>
      </c>
      <c r="L4" s="311">
        <f>'Tránsito y Transporte'!M40</f>
        <v>30</v>
      </c>
      <c r="M4" s="311">
        <f>'Tránsito y Transporte'!T40</f>
        <v>29</v>
      </c>
      <c r="N4" s="159" t="e">
        <f>'Tránsito y Transporte'!Y40</f>
        <v>#VALUE!</v>
      </c>
      <c r="O4" s="159">
        <f>'Tránsito y Transporte'!Z40</f>
        <v>0.82356326530612256</v>
      </c>
      <c r="P4" s="350">
        <v>630304872</v>
      </c>
      <c r="Q4" s="350">
        <v>630304872</v>
      </c>
      <c r="R4" s="322">
        <f t="shared" si="0"/>
        <v>1</v>
      </c>
      <c r="S4" s="321">
        <v>409121689</v>
      </c>
      <c r="T4" s="321">
        <v>409121689</v>
      </c>
      <c r="U4" s="322">
        <f t="shared" si="1"/>
        <v>1</v>
      </c>
      <c r="V4" s="321">
        <v>282308966</v>
      </c>
      <c r="W4" s="321">
        <v>282308966</v>
      </c>
      <c r="X4" s="322">
        <f t="shared" si="2"/>
        <v>1</v>
      </c>
      <c r="Y4" s="321"/>
      <c r="Z4" s="321"/>
      <c r="AA4" s="322"/>
    </row>
    <row r="5" spans="2:28" x14ac:dyDescent="0.25">
      <c r="B5" s="279" t="s">
        <v>158</v>
      </c>
      <c r="C5" s="311">
        <v>16</v>
      </c>
      <c r="D5" s="311">
        <v>16</v>
      </c>
      <c r="E5" s="159">
        <v>0.94117647058823528</v>
      </c>
      <c r="F5" s="311">
        <v>15</v>
      </c>
      <c r="G5" s="311">
        <v>15</v>
      </c>
      <c r="H5" s="159">
        <v>0.98333333333333328</v>
      </c>
      <c r="I5" s="311">
        <v>15</v>
      </c>
      <c r="J5" s="311">
        <v>15</v>
      </c>
      <c r="K5" s="159">
        <v>0.98124999999999996</v>
      </c>
      <c r="L5" s="311">
        <f>+Planeación!M26</f>
        <v>18</v>
      </c>
      <c r="M5" s="311">
        <f>+Planeación!T26</f>
        <v>14</v>
      </c>
      <c r="N5" s="159">
        <f>+Planeación!Y26</f>
        <v>0.73684210526315785</v>
      </c>
      <c r="O5" s="159">
        <f>+Planeación!Z26</f>
        <v>0.85095238095238102</v>
      </c>
      <c r="P5" s="350">
        <v>5368181538.5372868</v>
      </c>
      <c r="Q5" s="350">
        <v>5368181538.5372868</v>
      </c>
      <c r="R5" s="322">
        <f t="shared" si="0"/>
        <v>1</v>
      </c>
      <c r="S5" s="321">
        <v>8362215357.45117</v>
      </c>
      <c r="T5" s="321">
        <v>8362215357.45117</v>
      </c>
      <c r="U5" s="322">
        <f t="shared" si="1"/>
        <v>1</v>
      </c>
      <c r="V5" s="321">
        <v>8600991853.2663078</v>
      </c>
      <c r="W5" s="321">
        <v>8600991853.2663078</v>
      </c>
      <c r="X5" s="322">
        <f t="shared" si="2"/>
        <v>1</v>
      </c>
      <c r="Y5" s="321">
        <v>14002300163.991848</v>
      </c>
      <c r="Z5" s="321">
        <v>14002300163.991848</v>
      </c>
      <c r="AA5" s="322">
        <f t="shared" si="3"/>
        <v>1</v>
      </c>
    </row>
    <row r="6" spans="2:28" x14ac:dyDescent="0.25">
      <c r="B6" s="279" t="s">
        <v>159</v>
      </c>
      <c r="C6" s="311">
        <v>38</v>
      </c>
      <c r="D6" s="311">
        <v>32</v>
      </c>
      <c r="E6" s="159">
        <v>0.79605263157894735</v>
      </c>
      <c r="F6" s="311">
        <v>44</v>
      </c>
      <c r="G6" s="311">
        <v>39</v>
      </c>
      <c r="H6" s="159">
        <v>0.83916193869024081</v>
      </c>
      <c r="I6" s="311">
        <v>50</v>
      </c>
      <c r="J6" s="311">
        <v>50</v>
      </c>
      <c r="K6" s="159">
        <v>0.90077545096413014</v>
      </c>
      <c r="L6" s="311">
        <f>Desarrollo!M93</f>
        <v>51</v>
      </c>
      <c r="M6" s="311">
        <f>Desarrollo!T93</f>
        <v>44</v>
      </c>
      <c r="N6" s="159">
        <f>Desarrollo!Y93</f>
        <v>0.80392156862745101</v>
      </c>
      <c r="O6" s="159">
        <f>Desarrollo!Z93</f>
        <v>0.88624392510005734</v>
      </c>
      <c r="P6" s="350">
        <v>19645064868.889999</v>
      </c>
      <c r="Q6" s="350">
        <v>10837099209.790001</v>
      </c>
      <c r="R6" s="322">
        <f t="shared" si="0"/>
        <v>0.55164486766097032</v>
      </c>
      <c r="S6" s="321">
        <v>36167692296.020004</v>
      </c>
      <c r="T6" s="321">
        <v>25566022143.32</v>
      </c>
      <c r="U6" s="322">
        <f t="shared" si="1"/>
        <v>0.70687457563150513</v>
      </c>
      <c r="V6" s="321">
        <v>26799574126.879997</v>
      </c>
      <c r="W6" s="321">
        <v>15205019841.67</v>
      </c>
      <c r="X6" s="322">
        <f t="shared" si="2"/>
        <v>0.56736050243497527</v>
      </c>
      <c r="Y6" s="321">
        <v>36616748817.419998</v>
      </c>
      <c r="Z6" s="321">
        <v>20390453757.629997</v>
      </c>
      <c r="AA6" s="322">
        <f t="shared" si="3"/>
        <v>0.55686139311006966</v>
      </c>
    </row>
    <row r="7" spans="2:28" x14ac:dyDescent="0.25">
      <c r="B7" s="279" t="s">
        <v>160</v>
      </c>
      <c r="C7" s="311">
        <v>29</v>
      </c>
      <c r="D7" s="311">
        <v>28</v>
      </c>
      <c r="E7" s="159">
        <v>0.91666666666666663</v>
      </c>
      <c r="F7" s="311">
        <v>36</v>
      </c>
      <c r="G7" s="311">
        <v>36</v>
      </c>
      <c r="H7" s="159">
        <v>0.97222222222222221</v>
      </c>
      <c r="I7" s="311">
        <v>25</v>
      </c>
      <c r="J7" s="311">
        <v>29</v>
      </c>
      <c r="K7" s="159">
        <v>0.98447947454844009</v>
      </c>
      <c r="L7" s="311">
        <f>Educación!M62</f>
        <v>35</v>
      </c>
      <c r="M7" s="311">
        <f>Educación!T62</f>
        <v>35</v>
      </c>
      <c r="N7" s="159">
        <f>Educación!Y62</f>
        <v>0.90164596273291919</v>
      </c>
      <c r="O7" s="159">
        <f>Educación!Z62</f>
        <v>0.96067251461988301</v>
      </c>
      <c r="P7" s="350">
        <v>141931924614.97</v>
      </c>
      <c r="Q7" s="350">
        <v>129126081350</v>
      </c>
      <c r="R7" s="322">
        <f t="shared" si="0"/>
        <v>0.90977475082008907</v>
      </c>
      <c r="S7" s="321">
        <v>142540609724.98001</v>
      </c>
      <c r="T7" s="321">
        <v>139571913215.41</v>
      </c>
      <c r="U7" s="322">
        <f t="shared" si="1"/>
        <v>0.97917297733398323</v>
      </c>
      <c r="V7" s="321">
        <v>146408932524.09003</v>
      </c>
      <c r="W7" s="321">
        <v>141970990085.76001</v>
      </c>
      <c r="X7" s="322">
        <f t="shared" si="2"/>
        <v>0.9696880350001883</v>
      </c>
      <c r="Y7" s="321">
        <v>150844116897.5</v>
      </c>
      <c r="Z7" s="321">
        <v>74909276960</v>
      </c>
      <c r="AA7" s="322">
        <f t="shared" si="3"/>
        <v>0.49660058675607188</v>
      </c>
    </row>
    <row r="8" spans="2:28" x14ac:dyDescent="0.25">
      <c r="B8" s="279" t="s">
        <v>161</v>
      </c>
      <c r="C8" s="311">
        <v>40</v>
      </c>
      <c r="D8" s="311">
        <v>34</v>
      </c>
      <c r="E8" s="159">
        <v>0.84499999999999997</v>
      </c>
      <c r="F8" s="311">
        <v>52</v>
      </c>
      <c r="G8" s="311">
        <v>48</v>
      </c>
      <c r="H8" s="159">
        <v>0.87532051282051271</v>
      </c>
      <c r="I8" s="311">
        <v>43</v>
      </c>
      <c r="J8" s="311">
        <v>45</v>
      </c>
      <c r="K8" s="159">
        <v>0.91230443974630016</v>
      </c>
      <c r="L8" s="311">
        <f>Gobierno!M64</f>
        <v>50</v>
      </c>
      <c r="M8" s="311">
        <f>Gobierno!T64</f>
        <v>46</v>
      </c>
      <c r="N8" s="159">
        <f>Gobierno!Y64</f>
        <v>0.86464705882352944</v>
      </c>
      <c r="O8" s="159">
        <f>Gobierno!Z64</f>
        <v>0.93016949152542372</v>
      </c>
      <c r="P8" s="350">
        <v>18262769972.550003</v>
      </c>
      <c r="Q8" s="350">
        <v>18262769972.550003</v>
      </c>
      <c r="R8" s="322">
        <f t="shared" si="0"/>
        <v>1</v>
      </c>
      <c r="S8" s="321">
        <v>12774723290.77</v>
      </c>
      <c r="T8" s="321">
        <v>12774723290.77</v>
      </c>
      <c r="U8" s="322">
        <f t="shared" si="1"/>
        <v>1</v>
      </c>
      <c r="V8" s="321">
        <v>21460822554.460003</v>
      </c>
      <c r="W8" s="321">
        <v>21460822554.460003</v>
      </c>
      <c r="X8" s="322">
        <f t="shared" si="2"/>
        <v>1</v>
      </c>
      <c r="Y8" s="321">
        <v>28708987862.169998</v>
      </c>
      <c r="Z8" s="321">
        <v>18732859366</v>
      </c>
      <c r="AA8" s="322">
        <f t="shared" si="3"/>
        <v>0.65250852645642721</v>
      </c>
    </row>
    <row r="9" spans="2:28" x14ac:dyDescent="0.25">
      <c r="B9" s="279" t="s">
        <v>162</v>
      </c>
      <c r="C9" s="311">
        <v>1</v>
      </c>
      <c r="D9" s="311">
        <v>1</v>
      </c>
      <c r="E9" s="159">
        <v>1</v>
      </c>
      <c r="F9" s="311">
        <v>1</v>
      </c>
      <c r="G9" s="311">
        <v>1</v>
      </c>
      <c r="H9" s="159">
        <v>1</v>
      </c>
      <c r="I9" s="311">
        <v>1</v>
      </c>
      <c r="J9" s="311">
        <v>1</v>
      </c>
      <c r="K9" s="159">
        <v>1</v>
      </c>
      <c r="L9" s="311">
        <f>Hacienda!M6</f>
        <v>1</v>
      </c>
      <c r="M9" s="311">
        <f>Hacienda!Q6</f>
        <v>1</v>
      </c>
      <c r="N9" s="159">
        <f>Hacienda!U6</f>
        <v>1</v>
      </c>
      <c r="O9" s="159">
        <f>Hacienda!V6</f>
        <v>0.98949061231878566</v>
      </c>
      <c r="P9" s="350">
        <v>1105400000</v>
      </c>
      <c r="Q9" s="350">
        <v>668137099</v>
      </c>
      <c r="R9" s="322">
        <f t="shared" si="0"/>
        <v>0.60443016012303241</v>
      </c>
      <c r="S9" s="321">
        <v>990497438</v>
      </c>
      <c r="T9" s="321">
        <v>955866663</v>
      </c>
      <c r="U9" s="322">
        <f t="shared" si="1"/>
        <v>0.96503698679935401</v>
      </c>
      <c r="V9" s="321">
        <v>1191200000</v>
      </c>
      <c r="W9" s="321">
        <v>1138248420</v>
      </c>
      <c r="X9" s="322">
        <f t="shared" si="2"/>
        <v>0.9555476997985225</v>
      </c>
      <c r="Y9" s="321">
        <v>1770000000.21</v>
      </c>
      <c r="Z9" s="321">
        <v>1060919997</v>
      </c>
      <c r="AA9" s="322">
        <f t="shared" si="3"/>
        <v>0.59938982874244529</v>
      </c>
    </row>
    <row r="10" spans="2:28" x14ac:dyDescent="0.25">
      <c r="B10" s="279" t="s">
        <v>163</v>
      </c>
      <c r="C10" s="311">
        <v>26</v>
      </c>
      <c r="D10" s="311">
        <v>25</v>
      </c>
      <c r="E10" s="159">
        <v>0.96153846153846156</v>
      </c>
      <c r="F10" s="311">
        <v>31</v>
      </c>
      <c r="G10" s="311">
        <v>29</v>
      </c>
      <c r="H10" s="159">
        <v>0.9049853372434018</v>
      </c>
      <c r="I10" s="311">
        <v>42</v>
      </c>
      <c r="J10" s="311">
        <v>44</v>
      </c>
      <c r="K10" s="159">
        <v>0.98856456551578509</v>
      </c>
      <c r="L10" s="311">
        <f>INFRAESTRUCTURA!M66</f>
        <v>48</v>
      </c>
      <c r="M10" s="311">
        <f>INFRAESTRUCTURA!T66</f>
        <v>39</v>
      </c>
      <c r="N10" s="159">
        <f>INFRAESTRUCTURA!Y66</f>
        <v>0.72283628015350876</v>
      </c>
      <c r="O10" s="159">
        <f>INFRAESTRUCTURA!Z66</f>
        <v>0.83583606557377055</v>
      </c>
      <c r="P10" s="350">
        <v>110058894760.79999</v>
      </c>
      <c r="Q10" s="350">
        <v>110058894760.79999</v>
      </c>
      <c r="R10" s="322">
        <f t="shared" si="0"/>
        <v>1</v>
      </c>
      <c r="S10" s="321">
        <v>95166383675.369995</v>
      </c>
      <c r="T10" s="321">
        <v>95166383675.369995</v>
      </c>
      <c r="U10" s="322">
        <f t="shared" si="1"/>
        <v>1</v>
      </c>
      <c r="V10" s="321">
        <v>42321541800.93</v>
      </c>
      <c r="W10" s="321">
        <v>42321541800.93</v>
      </c>
      <c r="X10" s="322">
        <f t="shared" si="2"/>
        <v>1</v>
      </c>
      <c r="Y10" s="321">
        <v>154566155635.95999</v>
      </c>
      <c r="Z10" s="321">
        <v>154566155635.95999</v>
      </c>
      <c r="AA10" s="322">
        <f t="shared" si="3"/>
        <v>1</v>
      </c>
    </row>
    <row r="11" spans="2:28" x14ac:dyDescent="0.25">
      <c r="B11" s="279" t="s">
        <v>164</v>
      </c>
      <c r="C11" s="311">
        <v>9</v>
      </c>
      <c r="D11" s="311">
        <v>8</v>
      </c>
      <c r="E11" s="159">
        <v>0.88746438746438749</v>
      </c>
      <c r="F11" s="311">
        <v>18</v>
      </c>
      <c r="G11" s="311">
        <v>18</v>
      </c>
      <c r="H11" s="159">
        <v>0.99287749287749294</v>
      </c>
      <c r="I11" s="311">
        <v>13</v>
      </c>
      <c r="J11" s="311">
        <v>13</v>
      </c>
      <c r="K11" s="159">
        <v>1</v>
      </c>
      <c r="L11" s="311">
        <f>TIC!M25</f>
        <v>11</v>
      </c>
      <c r="M11" s="311">
        <f>TIC!T25</f>
        <v>10</v>
      </c>
      <c r="N11" s="159">
        <f>TIC!Y25</f>
        <v>0.90909090909090906</v>
      </c>
      <c r="O11" s="159">
        <f>TIC!Z25</f>
        <v>0.97323717948717958</v>
      </c>
      <c r="P11" s="350">
        <v>860000000</v>
      </c>
      <c r="Q11" s="350">
        <v>633605559.43631101</v>
      </c>
      <c r="R11" s="322">
        <f t="shared" si="0"/>
        <v>0.73675065050733834</v>
      </c>
      <c r="S11" s="321">
        <v>964407248</v>
      </c>
      <c r="T11" s="321">
        <v>964407248</v>
      </c>
      <c r="U11" s="322">
        <f t="shared" si="1"/>
        <v>1</v>
      </c>
      <c r="V11" s="321">
        <v>1177917419.1609242</v>
      </c>
      <c r="W11" s="321">
        <v>1177917419.1609242</v>
      </c>
      <c r="X11" s="322">
        <f t="shared" si="2"/>
        <v>1</v>
      </c>
      <c r="Y11" s="321">
        <v>1177917419.1609242</v>
      </c>
      <c r="Z11" s="321">
        <v>1177917419.1609242</v>
      </c>
      <c r="AA11" s="322">
        <f t="shared" si="3"/>
        <v>1</v>
      </c>
    </row>
    <row r="12" spans="2:28" x14ac:dyDescent="0.25">
      <c r="B12" s="279" t="s">
        <v>165</v>
      </c>
      <c r="C12" s="311">
        <v>7</v>
      </c>
      <c r="D12" s="311">
        <v>6</v>
      </c>
      <c r="E12" s="159">
        <v>0.8571428571428571</v>
      </c>
      <c r="F12" s="311">
        <v>12</v>
      </c>
      <c r="G12" s="311">
        <v>12</v>
      </c>
      <c r="H12" s="159">
        <v>0.96666666666666667</v>
      </c>
      <c r="I12" s="311">
        <v>22</v>
      </c>
      <c r="J12" s="311">
        <v>26</v>
      </c>
      <c r="K12" s="159">
        <v>0.97727272727272729</v>
      </c>
      <c r="L12" s="311">
        <f>+'Medio Ambiente'!M31</f>
        <v>19</v>
      </c>
      <c r="M12" s="311">
        <f>+'Medio Ambiente'!T31</f>
        <v>16</v>
      </c>
      <c r="N12" s="159">
        <f>+'Medio Ambiente'!Y31</f>
        <v>0.79736842105263162</v>
      </c>
      <c r="O12" s="159">
        <f>'Medio Ambiente'!Z31</f>
        <v>0.8719230769230768</v>
      </c>
      <c r="P12" s="350">
        <v>7785606372.29</v>
      </c>
      <c r="Q12" s="350">
        <v>6205010438</v>
      </c>
      <c r="R12" s="322">
        <f t="shared" si="0"/>
        <v>0.79698486428551674</v>
      </c>
      <c r="S12" s="321">
        <v>20989833016.02</v>
      </c>
      <c r="T12" s="321">
        <v>19361618727</v>
      </c>
      <c r="U12" s="322">
        <f t="shared" si="1"/>
        <v>0.92242843057506441</v>
      </c>
      <c r="V12" s="321">
        <v>22616061609.559998</v>
      </c>
      <c r="W12" s="321">
        <v>19077336962.400002</v>
      </c>
      <c r="X12" s="322">
        <f t="shared" si="2"/>
        <v>0.84353046484167038</v>
      </c>
      <c r="Y12" s="321">
        <v>31929002454.369999</v>
      </c>
      <c r="Z12" s="321">
        <v>14920539007.52</v>
      </c>
      <c r="AA12" s="322">
        <f t="shared" si="3"/>
        <v>0.46730363809026187</v>
      </c>
    </row>
    <row r="13" spans="2:28" x14ac:dyDescent="0.25">
      <c r="B13" s="279" t="s">
        <v>166</v>
      </c>
      <c r="C13" s="311">
        <v>12</v>
      </c>
      <c r="D13" s="311">
        <v>10</v>
      </c>
      <c r="E13" s="159">
        <v>0.74749999999999994</v>
      </c>
      <c r="F13" s="311">
        <v>13</v>
      </c>
      <c r="G13" s="311">
        <v>13</v>
      </c>
      <c r="H13" s="159">
        <v>0.98461538461538467</v>
      </c>
      <c r="I13" s="311">
        <v>12</v>
      </c>
      <c r="J13" s="311">
        <v>12</v>
      </c>
      <c r="K13" s="159">
        <v>0.98461538461538467</v>
      </c>
      <c r="L13" s="311">
        <f>General!M18</f>
        <v>12</v>
      </c>
      <c r="M13" s="311">
        <f>General!T18</f>
        <v>10</v>
      </c>
      <c r="N13" s="159">
        <f>General!Y18</f>
        <v>0.77083333333333337</v>
      </c>
      <c r="O13" s="159">
        <f>+General!Z18</f>
        <v>0.89697074293228141</v>
      </c>
      <c r="P13" s="350">
        <v>3242281221.3369684</v>
      </c>
      <c r="Q13" s="350">
        <v>3242281221.3369684</v>
      </c>
      <c r="R13" s="322">
        <f t="shared" si="0"/>
        <v>1</v>
      </c>
      <c r="S13" s="321">
        <v>7959812588.6599989</v>
      </c>
      <c r="T13" s="321">
        <v>7959812588.6599989</v>
      </c>
      <c r="U13" s="322">
        <f t="shared" si="1"/>
        <v>1</v>
      </c>
      <c r="V13" s="321">
        <v>13611757338.000004</v>
      </c>
      <c r="W13" s="321">
        <v>13611757338.000004</v>
      </c>
      <c r="X13" s="322">
        <f t="shared" si="2"/>
        <v>1</v>
      </c>
      <c r="Y13" s="321">
        <v>16370859080.999996</v>
      </c>
      <c r="Z13" s="321">
        <v>16370859080.999996</v>
      </c>
      <c r="AA13" s="322">
        <f t="shared" si="3"/>
        <v>1</v>
      </c>
    </row>
    <row r="14" spans="2:28" x14ac:dyDescent="0.25">
      <c r="B14" s="279" t="s">
        <v>167</v>
      </c>
      <c r="C14" s="311">
        <v>2</v>
      </c>
      <c r="D14" s="311">
        <v>2</v>
      </c>
      <c r="E14" s="159">
        <v>1</v>
      </c>
      <c r="F14" s="311">
        <v>2</v>
      </c>
      <c r="G14" s="311">
        <v>2</v>
      </c>
      <c r="H14" s="159">
        <v>1</v>
      </c>
      <c r="I14" s="311">
        <v>2</v>
      </c>
      <c r="J14" s="311">
        <v>2</v>
      </c>
      <c r="K14" s="159">
        <v>1</v>
      </c>
      <c r="L14" s="311">
        <f>Juridica!M7</f>
        <v>2</v>
      </c>
      <c r="M14" s="311">
        <f>Juridica!T7</f>
        <v>2</v>
      </c>
      <c r="N14" s="159">
        <f>Juridica!Y7</f>
        <v>1</v>
      </c>
      <c r="O14" s="159">
        <f>Juridica!Z7</f>
        <v>1</v>
      </c>
      <c r="P14" s="350"/>
      <c r="Q14" s="350"/>
      <c r="R14" s="322"/>
      <c r="S14" s="321">
        <v>462448417</v>
      </c>
      <c r="T14" s="321">
        <v>462448417</v>
      </c>
      <c r="U14" s="322">
        <f t="shared" si="1"/>
        <v>1</v>
      </c>
      <c r="V14" s="321">
        <v>982155339</v>
      </c>
      <c r="W14" s="321">
        <v>982155339</v>
      </c>
      <c r="X14" s="322">
        <f t="shared" si="2"/>
        <v>1</v>
      </c>
      <c r="Y14" s="321">
        <v>1306802019</v>
      </c>
      <c r="Z14" s="321">
        <v>1306802019</v>
      </c>
      <c r="AA14" s="322">
        <f t="shared" si="3"/>
        <v>1</v>
      </c>
    </row>
    <row r="15" spans="2:28" x14ac:dyDescent="0.25">
      <c r="B15" s="279" t="s">
        <v>168</v>
      </c>
      <c r="C15" s="311">
        <v>145</v>
      </c>
      <c r="D15" s="311">
        <v>141</v>
      </c>
      <c r="E15" s="159">
        <v>0.95126108374384233</v>
      </c>
      <c r="F15" s="311">
        <v>156</v>
      </c>
      <c r="G15" s="311">
        <v>146</v>
      </c>
      <c r="H15" s="159">
        <v>0.83577899100192099</v>
      </c>
      <c r="I15" s="311">
        <v>158</v>
      </c>
      <c r="J15" s="311">
        <v>158</v>
      </c>
      <c r="K15" s="159">
        <v>0.9833453887884267</v>
      </c>
      <c r="L15" s="311">
        <f>+Salud!M168</f>
        <v>156</v>
      </c>
      <c r="M15" s="311">
        <f>+Salud!T168</f>
        <v>149</v>
      </c>
      <c r="N15" s="159">
        <f>+Salud!Y168</f>
        <v>0.90553602024374669</v>
      </c>
      <c r="O15" s="159">
        <f>+Salud!Z168</f>
        <v>0.91742645989547811</v>
      </c>
      <c r="P15" s="350">
        <v>96789688269.979996</v>
      </c>
      <c r="Q15" s="350">
        <v>96789688269.979996</v>
      </c>
      <c r="R15" s="322">
        <f t="shared" si="0"/>
        <v>1</v>
      </c>
      <c r="S15" s="321">
        <v>76638890289.019989</v>
      </c>
      <c r="T15" s="321">
        <v>76638890290.580002</v>
      </c>
      <c r="U15" s="322">
        <f t="shared" si="1"/>
        <v>1.0000000000203553</v>
      </c>
      <c r="V15" s="321">
        <v>85691943366.790009</v>
      </c>
      <c r="W15" s="321">
        <v>85691943366.790009</v>
      </c>
      <c r="X15" s="322">
        <f t="shared" si="2"/>
        <v>1</v>
      </c>
      <c r="Y15" s="321">
        <v>102699591700</v>
      </c>
      <c r="Z15" s="321">
        <v>102699591700</v>
      </c>
      <c r="AA15" s="322">
        <f t="shared" si="3"/>
        <v>1</v>
      </c>
    </row>
    <row r="16" spans="2:28" x14ac:dyDescent="0.25">
      <c r="B16" s="279" t="s">
        <v>169</v>
      </c>
      <c r="C16" s="311">
        <v>21</v>
      </c>
      <c r="D16" s="311">
        <v>17</v>
      </c>
      <c r="E16" s="159">
        <v>0.80952380952380953</v>
      </c>
      <c r="F16" s="311">
        <v>22</v>
      </c>
      <c r="G16" s="311">
        <v>22</v>
      </c>
      <c r="H16" s="159">
        <v>0.97727272727272729</v>
      </c>
      <c r="I16" s="311">
        <v>19</v>
      </c>
      <c r="J16" s="311">
        <v>19</v>
      </c>
      <c r="K16" s="159">
        <v>1</v>
      </c>
      <c r="L16" s="311">
        <f>+UMATA!M34</f>
        <v>14</v>
      </c>
      <c r="M16" s="311">
        <f>+UMATA!T34</f>
        <v>19</v>
      </c>
      <c r="N16" s="159">
        <f>+UMATA!Y34</f>
        <v>0.9642857142857143</v>
      </c>
      <c r="O16" s="159">
        <f>+UMATA!Z34</f>
        <v>0.99568965517241381</v>
      </c>
      <c r="P16" s="350">
        <v>2140888901.4400001</v>
      </c>
      <c r="Q16" s="350">
        <v>1892238295</v>
      </c>
      <c r="R16" s="322">
        <f t="shared" si="0"/>
        <v>0.8838563709341698</v>
      </c>
      <c r="S16" s="321">
        <v>2866655120.54</v>
      </c>
      <c r="T16" s="321">
        <v>2838242709</v>
      </c>
      <c r="U16" s="322">
        <f t="shared" si="1"/>
        <v>0.99008865372872346</v>
      </c>
      <c r="V16" s="321">
        <v>2186183024.71</v>
      </c>
      <c r="W16" s="321">
        <v>2028743951</v>
      </c>
      <c r="X16" s="322">
        <f t="shared" si="2"/>
        <v>0.92798449538282157</v>
      </c>
      <c r="Y16" s="321">
        <v>3311285082.6999998</v>
      </c>
      <c r="Z16" s="321">
        <v>1792049042</v>
      </c>
      <c r="AA16" s="322">
        <f t="shared" si="3"/>
        <v>0.54119442972840481</v>
      </c>
    </row>
    <row r="17" spans="2:27" x14ac:dyDescent="0.25">
      <c r="B17" s="109" t="s">
        <v>170</v>
      </c>
      <c r="C17" s="312">
        <f>SUM(C2:C16)</f>
        <v>392</v>
      </c>
      <c r="D17" s="312">
        <f>SUM(D2:D16)</f>
        <v>364</v>
      </c>
      <c r="E17" s="160">
        <v>0.89197964929728868</v>
      </c>
      <c r="F17" s="312">
        <f>SUM(F2:F16)</f>
        <v>445</v>
      </c>
      <c r="G17" s="312">
        <f>SUM(G2:G16)</f>
        <v>418</v>
      </c>
      <c r="H17" s="160">
        <v>0.92220380841312044</v>
      </c>
      <c r="I17" s="312">
        <f>SUM(I2:I16)</f>
        <v>447</v>
      </c>
      <c r="J17" s="312">
        <f>SUM(J2:J16)</f>
        <v>446</v>
      </c>
      <c r="K17" s="160">
        <v>0.92277178833811935</v>
      </c>
      <c r="L17" s="312">
        <f>SUM(L2:L16)</f>
        <v>465</v>
      </c>
      <c r="M17" s="312">
        <f>SUM(M2:M16)</f>
        <v>432</v>
      </c>
      <c r="N17" s="160" t="e">
        <f>AVERAGE(N2:N16)</f>
        <v>#VALUE!</v>
      </c>
      <c r="O17" s="160">
        <f>AVERAGE(O2:O16)</f>
        <v>0.90651863576490155</v>
      </c>
      <c r="P17" s="309">
        <v>489996743747.65997</v>
      </c>
      <c r="Q17" s="309">
        <v>399616820543.22998</v>
      </c>
      <c r="R17" s="323">
        <f t="shared" si="0"/>
        <v>0.81554995138707675</v>
      </c>
      <c r="S17" s="158">
        <f>SUM(S2:S16)</f>
        <v>443267825992.52155</v>
      </c>
      <c r="T17" s="158">
        <f>SUM(T2:T16)</f>
        <v>428004040332.97156</v>
      </c>
      <c r="U17" s="323">
        <f t="shared" si="1"/>
        <v>0.96556532018679042</v>
      </c>
      <c r="V17" s="158">
        <f>SUM(V2:V16)</f>
        <v>416528399077.18597</v>
      </c>
      <c r="W17" s="158">
        <f t="shared" ref="W17:Z17" si="4">SUM(W2:W16)</f>
        <v>396746787052.776</v>
      </c>
      <c r="X17" s="323">
        <f t="shared" si="2"/>
        <v>0.95250837141420386</v>
      </c>
      <c r="Y17" s="158">
        <f t="shared" si="4"/>
        <v>570992058533.46692</v>
      </c>
      <c r="Z17" s="158">
        <f t="shared" si="4"/>
        <v>449615854025.96698</v>
      </c>
      <c r="AA17" s="323">
        <f t="shared" si="3"/>
        <v>0.78742925984077261</v>
      </c>
    </row>
  </sheetData>
  <sheetProtection formatCells="0" formatColumns="0" formatRow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3399"/>
  </sheetPr>
  <dimension ref="A1:Z23"/>
  <sheetViews>
    <sheetView topLeftCell="B1" zoomScale="70" zoomScaleNormal="70" workbookViewId="0">
      <pane xSplit="5" ySplit="3" topLeftCell="L4" activePane="bottomRight" state="frozen"/>
      <selection activeCell="B1" sqref="B1"/>
      <selection pane="topRight" activeCell="G1" sqref="G1"/>
      <selection pane="bottomLeft" activeCell="B4" sqref="B4"/>
      <selection pane="bottomRight" activeCell="B1" sqref="B1:W1"/>
    </sheetView>
  </sheetViews>
  <sheetFormatPr baseColWidth="10" defaultColWidth="11.42578125" defaultRowHeight="15" x14ac:dyDescent="0.2"/>
  <cols>
    <col min="1" max="1" width="2.85546875" style="1" customWidth="1"/>
    <col min="2" max="2" width="21" style="1" customWidth="1"/>
    <col min="3" max="3" width="18" style="1" customWidth="1"/>
    <col min="4" max="4" width="39.85546875" style="1" customWidth="1"/>
    <col min="5" max="5" width="45.28515625" style="1" customWidth="1"/>
    <col min="6" max="6" width="25" style="1" customWidth="1"/>
    <col min="7" max="8" width="18.85546875" style="138" customWidth="1"/>
    <col min="9" max="9" width="18.85546875" style="1" customWidth="1"/>
    <col min="10" max="10" width="19.140625" style="1" customWidth="1"/>
    <col min="11" max="11" width="17.7109375" style="1" customWidth="1"/>
    <col min="12" max="12" width="17.7109375" style="130" customWidth="1"/>
    <col min="13" max="13" width="17.7109375" style="1" customWidth="1"/>
    <col min="14" max="15" width="15.28515625" style="46" customWidth="1"/>
    <col min="16" max="16" width="15.28515625" style="1" customWidth="1"/>
    <col min="17" max="17" width="15.28515625" style="138" customWidth="1"/>
    <col min="18" max="19" width="15.28515625" style="130" customWidth="1"/>
    <col min="20" max="20" width="15.28515625" style="1" customWidth="1"/>
    <col min="21" max="21" width="15.28515625" style="138" customWidth="1"/>
    <col min="22" max="23" width="17.140625" style="1" customWidth="1"/>
    <col min="24" max="25" width="17.140625" style="138" customWidth="1"/>
    <col min="26" max="26" width="17.140625" style="1" customWidth="1"/>
    <col min="27" max="16384" width="11.42578125" style="1"/>
  </cols>
  <sheetData>
    <row r="1" spans="1:26" ht="42" customHeight="1" x14ac:dyDescent="0.2">
      <c r="A1" s="138"/>
      <c r="B1" s="440" t="s">
        <v>1428</v>
      </c>
      <c r="C1" s="440"/>
      <c r="D1" s="440"/>
      <c r="E1" s="440"/>
      <c r="F1" s="440"/>
      <c r="G1" s="440"/>
      <c r="H1" s="440"/>
      <c r="I1" s="440"/>
      <c r="J1" s="440"/>
      <c r="K1" s="440"/>
      <c r="L1" s="440"/>
      <c r="M1" s="440"/>
      <c r="N1" s="440"/>
      <c r="O1" s="440"/>
      <c r="P1" s="440"/>
      <c r="Q1" s="440"/>
      <c r="R1" s="440"/>
      <c r="S1" s="440"/>
      <c r="T1" s="440"/>
      <c r="U1" s="440"/>
      <c r="V1" s="440"/>
      <c r="W1" s="440"/>
      <c r="X1" s="294"/>
      <c r="Y1" s="302"/>
      <c r="Z1" s="138"/>
    </row>
    <row r="2" spans="1:26" ht="16.5" thickBot="1" x14ac:dyDescent="0.25">
      <c r="A2" s="138"/>
      <c r="B2" s="138"/>
      <c r="C2" s="138"/>
      <c r="D2" s="2"/>
      <c r="E2" s="294"/>
      <c r="F2" s="294"/>
      <c r="G2" s="334"/>
      <c r="H2" s="334"/>
      <c r="I2" s="294"/>
      <c r="J2" s="294"/>
      <c r="K2" s="294"/>
      <c r="L2" s="282"/>
      <c r="M2" s="294"/>
      <c r="N2" s="294"/>
      <c r="O2" s="360"/>
      <c r="P2" s="294"/>
      <c r="Q2" s="360"/>
      <c r="R2" s="282"/>
      <c r="S2" s="282"/>
      <c r="T2" s="294"/>
      <c r="U2" s="360"/>
      <c r="V2" s="294"/>
      <c r="W2" s="294"/>
      <c r="X2" s="294"/>
      <c r="Y2" s="302"/>
      <c r="Z2" s="138"/>
    </row>
    <row r="3" spans="1:26" ht="54" customHeight="1" thickBot="1" x14ac:dyDescent="0.25">
      <c r="A3" s="138"/>
      <c r="B3" s="3" t="s">
        <v>1</v>
      </c>
      <c r="C3" s="37" t="s">
        <v>2</v>
      </c>
      <c r="D3" s="4" t="s">
        <v>3</v>
      </c>
      <c r="E3" s="75" t="s">
        <v>4</v>
      </c>
      <c r="F3" s="75" t="s">
        <v>5</v>
      </c>
      <c r="G3" s="75" t="s">
        <v>1419</v>
      </c>
      <c r="H3" s="75" t="s">
        <v>1420</v>
      </c>
      <c r="I3" s="75" t="s">
        <v>6</v>
      </c>
      <c r="J3" s="75" t="s">
        <v>7</v>
      </c>
      <c r="K3" s="75" t="s">
        <v>8</v>
      </c>
      <c r="L3" s="75" t="s">
        <v>9</v>
      </c>
      <c r="M3" s="75" t="s">
        <v>10</v>
      </c>
      <c r="N3" s="6" t="s">
        <v>11</v>
      </c>
      <c r="O3" s="379" t="s">
        <v>1432</v>
      </c>
      <c r="P3" s="6" t="s">
        <v>12</v>
      </c>
      <c r="Q3" s="379" t="s">
        <v>1432</v>
      </c>
      <c r="R3" s="6" t="s">
        <v>13</v>
      </c>
      <c r="S3" s="379" t="s">
        <v>1432</v>
      </c>
      <c r="T3" s="6" t="s">
        <v>14</v>
      </c>
      <c r="U3" s="379" t="s">
        <v>1432</v>
      </c>
      <c r="V3" s="75" t="s">
        <v>15</v>
      </c>
      <c r="W3" s="7" t="s">
        <v>151</v>
      </c>
      <c r="X3" s="7" t="s">
        <v>152</v>
      </c>
      <c r="Y3" s="7" t="s">
        <v>1408</v>
      </c>
      <c r="Z3" s="76" t="s">
        <v>16</v>
      </c>
    </row>
    <row r="4" spans="1:26" ht="73.5" customHeight="1" x14ac:dyDescent="0.2">
      <c r="A4" s="2"/>
      <c r="B4" s="454" t="s">
        <v>172</v>
      </c>
      <c r="C4" s="457" t="s">
        <v>173</v>
      </c>
      <c r="D4" s="441" t="s">
        <v>174</v>
      </c>
      <c r="E4" s="33" t="s">
        <v>175</v>
      </c>
      <c r="F4" s="33" t="s">
        <v>176</v>
      </c>
      <c r="G4" s="33">
        <v>0</v>
      </c>
      <c r="H4" s="33">
        <v>1</v>
      </c>
      <c r="I4" s="9">
        <v>1</v>
      </c>
      <c r="J4" s="9">
        <v>0</v>
      </c>
      <c r="K4" s="9">
        <v>0</v>
      </c>
      <c r="L4" s="12">
        <v>0</v>
      </c>
      <c r="M4" s="12">
        <v>1</v>
      </c>
      <c r="N4" s="10">
        <v>0</v>
      </c>
      <c r="O4" s="209"/>
      <c r="P4" s="177">
        <v>0</v>
      </c>
      <c r="Q4" s="372"/>
      <c r="R4" s="12">
        <v>0</v>
      </c>
      <c r="S4" s="12"/>
      <c r="T4" s="12">
        <v>0</v>
      </c>
      <c r="U4" s="12"/>
      <c r="V4" s="162" t="s">
        <v>177</v>
      </c>
      <c r="W4" s="162" t="s">
        <v>177</v>
      </c>
      <c r="X4" s="162" t="s">
        <v>177</v>
      </c>
      <c r="Y4" s="162">
        <f>IF(M4=0,"-",IF((T4/M4)&lt;=1,(T4/M4),1))</f>
        <v>0</v>
      </c>
      <c r="Z4" s="162">
        <f>IF(((N4+P4+R4+T4)/(I4))&lt;=1,((N4+P4+R4+T4)/(I4)),1)</f>
        <v>0</v>
      </c>
    </row>
    <row r="5" spans="1:26" s="14" customFormat="1" ht="92.25" customHeight="1" x14ac:dyDescent="0.2">
      <c r="A5" s="2"/>
      <c r="B5" s="455"/>
      <c r="C5" s="458"/>
      <c r="D5" s="442"/>
      <c r="E5" s="144" t="s">
        <v>178</v>
      </c>
      <c r="F5" s="144" t="s">
        <v>179</v>
      </c>
      <c r="G5" s="144">
        <v>0</v>
      </c>
      <c r="H5" s="144">
        <v>1</v>
      </c>
      <c r="I5" s="12">
        <v>1</v>
      </c>
      <c r="J5" s="12">
        <v>0</v>
      </c>
      <c r="K5" s="12">
        <v>1</v>
      </c>
      <c r="L5" s="12">
        <v>0</v>
      </c>
      <c r="M5" s="12"/>
      <c r="N5" s="178">
        <v>0</v>
      </c>
      <c r="O5" s="178"/>
      <c r="P5" s="174">
        <v>1</v>
      </c>
      <c r="Q5" s="174"/>
      <c r="R5" s="12">
        <v>0</v>
      </c>
      <c r="S5" s="12"/>
      <c r="T5" s="12">
        <v>0</v>
      </c>
      <c r="U5" s="12"/>
      <c r="V5" s="162" t="s">
        <v>177</v>
      </c>
      <c r="W5" s="162">
        <v>1</v>
      </c>
      <c r="X5" s="162" t="s">
        <v>177</v>
      </c>
      <c r="Y5" s="162" t="str">
        <f t="shared" ref="Y5:Y11" si="0">IF(M5=0,"-",IF((T5/M5)&lt;=1,(T5/M5),1))</f>
        <v>-</v>
      </c>
      <c r="Z5" s="162">
        <f t="shared" ref="Z5:Z11" si="1">IF(((N5+P5+R5+T5)/(I5))&lt;=1,((N5+P5+R5+T5)/(I5)),1)</f>
        <v>1</v>
      </c>
    </row>
    <row r="6" spans="1:26" s="14" customFormat="1" ht="114" customHeight="1" x14ac:dyDescent="0.2">
      <c r="A6" s="2"/>
      <c r="B6" s="455"/>
      <c r="C6" s="458"/>
      <c r="D6" s="442"/>
      <c r="E6" s="144" t="s">
        <v>180</v>
      </c>
      <c r="F6" s="144" t="s">
        <v>181</v>
      </c>
      <c r="G6" s="144">
        <v>1</v>
      </c>
      <c r="H6" s="144">
        <v>4</v>
      </c>
      <c r="I6" s="12">
        <v>3</v>
      </c>
      <c r="J6" s="12">
        <v>1</v>
      </c>
      <c r="K6" s="12">
        <v>2</v>
      </c>
      <c r="L6" s="12">
        <v>0</v>
      </c>
      <c r="M6" s="12"/>
      <c r="N6" s="178">
        <v>3</v>
      </c>
      <c r="O6" s="178"/>
      <c r="P6" s="21">
        <v>3</v>
      </c>
      <c r="Q6" s="21"/>
      <c r="R6" s="12">
        <v>0</v>
      </c>
      <c r="S6" s="12"/>
      <c r="T6" s="12">
        <v>0</v>
      </c>
      <c r="U6" s="12"/>
      <c r="V6" s="162">
        <v>1</v>
      </c>
      <c r="W6" s="162">
        <v>1</v>
      </c>
      <c r="X6" s="162" t="s">
        <v>177</v>
      </c>
      <c r="Y6" s="162" t="str">
        <f t="shared" si="0"/>
        <v>-</v>
      </c>
      <c r="Z6" s="162">
        <f t="shared" si="1"/>
        <v>1</v>
      </c>
    </row>
    <row r="7" spans="1:26" s="14" customFormat="1" ht="69" customHeight="1" x14ac:dyDescent="0.2">
      <c r="A7" s="2"/>
      <c r="B7" s="455"/>
      <c r="C7" s="458"/>
      <c r="D7" s="442"/>
      <c r="E7" s="144" t="s">
        <v>182</v>
      </c>
      <c r="F7" s="144" t="s">
        <v>183</v>
      </c>
      <c r="G7" s="144">
        <v>1795</v>
      </c>
      <c r="H7" s="144">
        <v>2195</v>
      </c>
      <c r="I7" s="12">
        <v>400</v>
      </c>
      <c r="J7" s="12">
        <v>150</v>
      </c>
      <c r="K7" s="12">
        <v>100</v>
      </c>
      <c r="L7" s="12">
        <v>100</v>
      </c>
      <c r="M7" s="12">
        <v>50</v>
      </c>
      <c r="N7" s="178">
        <v>150</v>
      </c>
      <c r="O7" s="178">
        <v>254</v>
      </c>
      <c r="P7" s="21">
        <v>184</v>
      </c>
      <c r="Q7" s="21"/>
      <c r="R7" s="12">
        <v>245</v>
      </c>
      <c r="S7" s="12">
        <v>247</v>
      </c>
      <c r="T7" s="12">
        <v>726</v>
      </c>
      <c r="U7" s="12"/>
      <c r="V7" s="162">
        <v>1</v>
      </c>
      <c r="W7" s="162">
        <v>1</v>
      </c>
      <c r="X7" s="162">
        <v>1</v>
      </c>
      <c r="Y7" s="162">
        <f t="shared" si="0"/>
        <v>1</v>
      </c>
      <c r="Z7" s="162">
        <f t="shared" si="1"/>
        <v>1</v>
      </c>
    </row>
    <row r="8" spans="1:26" s="14" customFormat="1" ht="49.5" customHeight="1" x14ac:dyDescent="0.2">
      <c r="A8" s="2"/>
      <c r="B8" s="455"/>
      <c r="C8" s="458"/>
      <c r="D8" s="442"/>
      <c r="E8" s="144" t="s">
        <v>184</v>
      </c>
      <c r="F8" s="144" t="s">
        <v>185</v>
      </c>
      <c r="G8" s="144">
        <v>1770</v>
      </c>
      <c r="H8" s="144">
        <v>3770</v>
      </c>
      <c r="I8" s="12">
        <v>2000</v>
      </c>
      <c r="J8" s="12">
        <v>120</v>
      </c>
      <c r="K8" s="12">
        <v>380</v>
      </c>
      <c r="L8" s="12">
        <v>80</v>
      </c>
      <c r="M8" s="12">
        <v>1420</v>
      </c>
      <c r="N8" s="178">
        <v>120</v>
      </c>
      <c r="O8" s="178"/>
      <c r="P8" s="21">
        <v>224</v>
      </c>
      <c r="Q8" s="21"/>
      <c r="R8" s="12">
        <v>80</v>
      </c>
      <c r="S8" s="12"/>
      <c r="T8" s="12">
        <v>39</v>
      </c>
      <c r="U8" s="12"/>
      <c r="V8" s="162">
        <v>1</v>
      </c>
      <c r="W8" s="162">
        <v>0.58947368421052626</v>
      </c>
      <c r="X8" s="162">
        <v>1</v>
      </c>
      <c r="Y8" s="162">
        <f t="shared" si="0"/>
        <v>2.7464788732394368E-2</v>
      </c>
      <c r="Z8" s="162">
        <f t="shared" si="1"/>
        <v>0.23150000000000001</v>
      </c>
    </row>
    <row r="9" spans="1:26" s="14" customFormat="1" ht="84" customHeight="1" x14ac:dyDescent="0.2">
      <c r="A9" s="2"/>
      <c r="B9" s="455"/>
      <c r="C9" s="458"/>
      <c r="D9" s="442"/>
      <c r="E9" s="144" t="s">
        <v>186</v>
      </c>
      <c r="F9" s="144" t="s">
        <v>187</v>
      </c>
      <c r="G9" s="144">
        <v>0</v>
      </c>
      <c r="H9" s="144">
        <v>1</v>
      </c>
      <c r="I9" s="12">
        <v>1</v>
      </c>
      <c r="J9" s="12">
        <v>1</v>
      </c>
      <c r="K9" s="12">
        <v>0</v>
      </c>
      <c r="L9" s="12">
        <v>0</v>
      </c>
      <c r="M9" s="12"/>
      <c r="N9" s="178">
        <v>1</v>
      </c>
      <c r="O9" s="178"/>
      <c r="P9" s="21">
        <v>0</v>
      </c>
      <c r="Q9" s="21">
        <v>1</v>
      </c>
      <c r="R9" s="12">
        <v>0</v>
      </c>
      <c r="S9" s="12"/>
      <c r="T9" s="12">
        <v>0</v>
      </c>
      <c r="U9" s="12"/>
      <c r="V9" s="162">
        <v>1</v>
      </c>
      <c r="W9" s="162" t="s">
        <v>177</v>
      </c>
      <c r="X9" s="162" t="s">
        <v>177</v>
      </c>
      <c r="Y9" s="162" t="str">
        <f t="shared" si="0"/>
        <v>-</v>
      </c>
      <c r="Z9" s="162">
        <f t="shared" si="1"/>
        <v>1</v>
      </c>
    </row>
    <row r="10" spans="1:26" s="14" customFormat="1" ht="72" customHeight="1" x14ac:dyDescent="0.2">
      <c r="A10" s="2"/>
      <c r="B10" s="455"/>
      <c r="C10" s="458"/>
      <c r="D10" s="442"/>
      <c r="E10" s="144" t="s">
        <v>188</v>
      </c>
      <c r="F10" s="144" t="s">
        <v>189</v>
      </c>
      <c r="G10" s="144">
        <v>1</v>
      </c>
      <c r="H10" s="144">
        <v>1</v>
      </c>
      <c r="I10" s="12">
        <v>3</v>
      </c>
      <c r="J10" s="12">
        <v>0.25</v>
      </c>
      <c r="K10" s="12">
        <v>1</v>
      </c>
      <c r="L10" s="12">
        <v>1</v>
      </c>
      <c r="M10" s="12">
        <v>1</v>
      </c>
      <c r="N10" s="178">
        <v>0</v>
      </c>
      <c r="O10" s="178"/>
      <c r="P10" s="21">
        <v>1</v>
      </c>
      <c r="Q10" s="21"/>
      <c r="R10" s="179">
        <v>1</v>
      </c>
      <c r="S10" s="179"/>
      <c r="T10" s="179">
        <v>1</v>
      </c>
      <c r="U10" s="179"/>
      <c r="V10" s="162">
        <v>0</v>
      </c>
      <c r="W10" s="162">
        <v>1</v>
      </c>
      <c r="X10" s="162">
        <v>1</v>
      </c>
      <c r="Y10" s="162">
        <f t="shared" si="0"/>
        <v>1</v>
      </c>
      <c r="Z10" s="162">
        <f t="shared" si="1"/>
        <v>1</v>
      </c>
    </row>
    <row r="11" spans="1:26" s="14" customFormat="1" ht="78" customHeight="1" thickBot="1" x14ac:dyDescent="0.25">
      <c r="A11" s="2"/>
      <c r="B11" s="456"/>
      <c r="C11" s="459"/>
      <c r="D11" s="443"/>
      <c r="E11" s="144" t="s">
        <v>190</v>
      </c>
      <c r="F11" s="144" t="s">
        <v>191</v>
      </c>
      <c r="G11" s="144">
        <v>3895</v>
      </c>
      <c r="H11" s="144">
        <v>4395</v>
      </c>
      <c r="I11" s="135">
        <v>500</v>
      </c>
      <c r="J11" s="135">
        <v>150</v>
      </c>
      <c r="K11" s="135">
        <v>125</v>
      </c>
      <c r="L11" s="12">
        <v>125</v>
      </c>
      <c r="M11" s="12">
        <v>100</v>
      </c>
      <c r="N11" s="135">
        <v>270</v>
      </c>
      <c r="O11" s="135"/>
      <c r="P11" s="21">
        <v>276</v>
      </c>
      <c r="Q11" s="21"/>
      <c r="R11" s="12">
        <v>125</v>
      </c>
      <c r="S11" s="12"/>
      <c r="T11" s="12">
        <v>250</v>
      </c>
      <c r="U11" s="12"/>
      <c r="V11" s="162">
        <v>1</v>
      </c>
      <c r="W11" s="162">
        <v>1</v>
      </c>
      <c r="X11" s="162">
        <v>1</v>
      </c>
      <c r="Y11" s="162">
        <f t="shared" si="0"/>
        <v>1</v>
      </c>
      <c r="Z11" s="162">
        <f t="shared" si="1"/>
        <v>1</v>
      </c>
    </row>
    <row r="12" spans="1:26" ht="69" customHeight="1" thickBot="1" x14ac:dyDescent="0.25">
      <c r="A12" s="138"/>
      <c r="B12" s="434" t="s">
        <v>192</v>
      </c>
      <c r="C12" s="434" t="s">
        <v>193</v>
      </c>
      <c r="D12" s="436" t="s">
        <v>194</v>
      </c>
      <c r="E12" s="25" t="s">
        <v>72</v>
      </c>
      <c r="F12" s="35"/>
      <c r="G12" s="35"/>
      <c r="H12" s="35"/>
      <c r="I12" s="438" t="s">
        <v>73</v>
      </c>
      <c r="J12" s="293" t="s">
        <v>74</v>
      </c>
      <c r="K12" s="25" t="s">
        <v>75</v>
      </c>
      <c r="L12" s="26" t="s">
        <v>76</v>
      </c>
      <c r="M12" s="26" t="s">
        <v>77</v>
      </c>
      <c r="N12" s="275" t="s">
        <v>78</v>
      </c>
      <c r="O12" s="367"/>
      <c r="P12" s="25" t="s">
        <v>79</v>
      </c>
      <c r="Q12" s="35"/>
      <c r="R12" s="26" t="s">
        <v>80</v>
      </c>
      <c r="S12" s="26"/>
      <c r="T12" s="26" t="s">
        <v>1409</v>
      </c>
      <c r="U12" s="35"/>
      <c r="V12" s="301" t="s">
        <v>15</v>
      </c>
      <c r="W12" s="27" t="s">
        <v>151</v>
      </c>
      <c r="X12" s="27" t="s">
        <v>152</v>
      </c>
      <c r="Y12" s="27" t="s">
        <v>1408</v>
      </c>
      <c r="Z12" s="78" t="s">
        <v>16</v>
      </c>
    </row>
    <row r="13" spans="1:26" ht="33.75" customHeight="1" thickBot="1" x14ac:dyDescent="0.25">
      <c r="A13" s="138"/>
      <c r="B13" s="435"/>
      <c r="C13" s="435"/>
      <c r="D13" s="437"/>
      <c r="E13" s="29">
        <f>COUNTA(E4:E11)</f>
        <v>8</v>
      </c>
      <c r="F13" s="36"/>
      <c r="G13" s="35"/>
      <c r="H13" s="35"/>
      <c r="I13" s="438"/>
      <c r="J13" s="77">
        <f t="shared" ref="J13:T13" si="2">COUNTIF(J4:J11,"&gt;0")</f>
        <v>6</v>
      </c>
      <c r="K13" s="77">
        <f t="shared" si="2"/>
        <v>6</v>
      </c>
      <c r="L13" s="77">
        <f t="shared" si="2"/>
        <v>4</v>
      </c>
      <c r="M13" s="77">
        <f t="shared" si="2"/>
        <v>5</v>
      </c>
      <c r="N13" s="276">
        <f t="shared" si="2"/>
        <v>5</v>
      </c>
      <c r="O13" s="368"/>
      <c r="P13" s="77">
        <f t="shared" si="2"/>
        <v>6</v>
      </c>
      <c r="Q13" s="77"/>
      <c r="R13" s="77">
        <f t="shared" si="2"/>
        <v>4</v>
      </c>
      <c r="S13" s="77"/>
      <c r="T13" s="77">
        <f t="shared" si="2"/>
        <v>4</v>
      </c>
      <c r="U13" s="358"/>
      <c r="V13" s="79">
        <v>0.83333333333333337</v>
      </c>
      <c r="W13" s="140">
        <v>0.93157894736842106</v>
      </c>
      <c r="X13" s="140">
        <v>1</v>
      </c>
      <c r="Y13" s="140">
        <f>AVERAGE(Y4:Y11)</f>
        <v>0.60549295774647882</v>
      </c>
      <c r="Z13" s="79">
        <f>AVERAGE(Z4:Z11)</f>
        <v>0.77893750000000006</v>
      </c>
    </row>
    <row r="14" spans="1:26" ht="60" customHeight="1" thickBot="1" x14ac:dyDescent="0.3">
      <c r="A14" s="138"/>
      <c r="B14" s="445" t="s">
        <v>195</v>
      </c>
      <c r="C14" s="446"/>
      <c r="D14" s="447"/>
      <c r="E14" s="445" t="s">
        <v>196</v>
      </c>
      <c r="F14" s="447"/>
      <c r="G14" s="335"/>
      <c r="H14" s="335"/>
      <c r="I14" s="445" t="s">
        <v>197</v>
      </c>
      <c r="J14" s="446"/>
      <c r="K14" s="447"/>
      <c r="L14" s="91" t="s">
        <v>198</v>
      </c>
      <c r="M14" s="91" t="s">
        <v>199</v>
      </c>
      <c r="N14" s="274" t="s">
        <v>200</v>
      </c>
      <c r="O14" s="274"/>
      <c r="P14" s="91"/>
      <c r="Q14" s="91"/>
      <c r="R14" s="91"/>
      <c r="S14" s="91"/>
      <c r="T14" s="91"/>
      <c r="U14" s="91"/>
      <c r="V14" s="91" t="s">
        <v>201</v>
      </c>
      <c r="W14" s="92" t="s">
        <v>202</v>
      </c>
      <c r="X14" s="294"/>
      <c r="Y14" s="302"/>
      <c r="Z14" s="2"/>
    </row>
    <row r="15" spans="1:26" ht="39.75" customHeight="1" thickBot="1" x14ac:dyDescent="0.25">
      <c r="A15" s="138"/>
      <c r="B15" s="448" t="s">
        <v>203</v>
      </c>
      <c r="C15" s="449"/>
      <c r="D15" s="450"/>
      <c r="E15" s="448" t="s">
        <v>204</v>
      </c>
      <c r="F15" s="450"/>
      <c r="G15" s="336"/>
      <c r="H15" s="336"/>
      <c r="I15" s="451" t="s">
        <v>204</v>
      </c>
      <c r="J15" s="452"/>
      <c r="K15" s="453"/>
      <c r="L15" s="284"/>
      <c r="M15" s="83"/>
      <c r="N15" s="84"/>
      <c r="O15" s="84"/>
      <c r="P15" s="85"/>
      <c r="Q15" s="85"/>
      <c r="R15" s="85"/>
      <c r="S15" s="85"/>
      <c r="T15" s="85"/>
      <c r="U15" s="85"/>
      <c r="V15" s="86"/>
      <c r="W15" s="87"/>
      <c r="X15" s="163"/>
      <c r="Y15" s="163"/>
      <c r="Z15" s="2"/>
    </row>
    <row r="16" spans="1:26" ht="12" customHeight="1" thickBot="1" x14ac:dyDescent="0.25">
      <c r="A16" s="138"/>
      <c r="B16" s="138"/>
      <c r="C16" s="138"/>
      <c r="D16" s="138"/>
      <c r="E16" s="138"/>
      <c r="F16" s="138"/>
      <c r="I16" s="138"/>
      <c r="J16" s="138"/>
      <c r="K16" s="138"/>
      <c r="L16" s="138"/>
      <c r="M16" s="138"/>
      <c r="P16" s="138"/>
      <c r="R16" s="138"/>
      <c r="S16" s="138"/>
      <c r="T16" s="138"/>
      <c r="V16" s="138"/>
      <c r="W16" s="138"/>
      <c r="Z16" s="138"/>
    </row>
    <row r="17" spans="12:19" ht="30" customHeight="1" x14ac:dyDescent="0.2">
      <c r="L17" s="241"/>
      <c r="M17" s="241" t="s">
        <v>205</v>
      </c>
      <c r="N17" s="242" t="s">
        <v>206</v>
      </c>
      <c r="O17" s="369"/>
      <c r="P17" s="243" t="s">
        <v>207</v>
      </c>
      <c r="Q17" s="373"/>
      <c r="R17" s="138"/>
      <c r="S17" s="138"/>
    </row>
    <row r="18" spans="12:19" ht="33.75" x14ac:dyDescent="0.2">
      <c r="L18" s="235"/>
      <c r="M18" s="235" t="s">
        <v>208</v>
      </c>
      <c r="N18" s="244"/>
      <c r="O18" s="370"/>
      <c r="P18" s="245"/>
      <c r="Q18" s="374"/>
      <c r="R18" s="138"/>
      <c r="S18" s="138"/>
    </row>
    <row r="19" spans="12:19" ht="33.75" x14ac:dyDescent="0.2">
      <c r="L19" s="235"/>
      <c r="M19" s="235" t="s">
        <v>209</v>
      </c>
      <c r="N19" s="244"/>
      <c r="O19" s="370"/>
      <c r="P19" s="245"/>
      <c r="Q19" s="374"/>
      <c r="R19" s="138"/>
      <c r="S19" s="138"/>
    </row>
    <row r="20" spans="12:19" ht="15.75" thickBot="1" x14ac:dyDescent="0.25">
      <c r="L20" s="238"/>
      <c r="M20" s="238" t="s">
        <v>171</v>
      </c>
      <c r="N20" s="239">
        <f>SUM(N18:N19)</f>
        <v>0</v>
      </c>
      <c r="O20" s="371"/>
      <c r="P20" s="240">
        <f>SUM(P18:P19)</f>
        <v>0</v>
      </c>
      <c r="Q20" s="375"/>
      <c r="R20" s="138"/>
      <c r="S20" s="138"/>
    </row>
    <row r="21" spans="12:19" x14ac:dyDescent="0.2">
      <c r="L21" s="138"/>
      <c r="R21" s="138"/>
      <c r="S21" s="138"/>
    </row>
    <row r="22" spans="12:19" x14ac:dyDescent="0.2">
      <c r="L22" s="138"/>
      <c r="R22" s="138"/>
      <c r="S22" s="138"/>
    </row>
    <row r="23" spans="12:19" x14ac:dyDescent="0.2">
      <c r="L23" s="138"/>
      <c r="R23" s="138"/>
      <c r="S23" s="138"/>
    </row>
  </sheetData>
  <sheetProtection formatCells="0" formatColumns="0" formatRows="0"/>
  <autoFilter ref="A3:Z15"/>
  <mergeCells count="14">
    <mergeCell ref="B1:W1"/>
    <mergeCell ref="B12:B13"/>
    <mergeCell ref="D12:D13"/>
    <mergeCell ref="I12:I13"/>
    <mergeCell ref="D4:D11"/>
    <mergeCell ref="C12:C13"/>
    <mergeCell ref="B4:B11"/>
    <mergeCell ref="C4:C11"/>
    <mergeCell ref="B14:D14"/>
    <mergeCell ref="E14:F14"/>
    <mergeCell ref="B15:D15"/>
    <mergeCell ref="E15:F15"/>
    <mergeCell ref="I14:K14"/>
    <mergeCell ref="I15:K15"/>
  </mergeCells>
  <conditionalFormatting sqref="V4:X11 Z4:Z11">
    <cfRule type="cellIs" dxfId="224" priority="35" operator="equal">
      <formula>"-"</formula>
    </cfRule>
    <cfRule type="cellIs" dxfId="223" priority="36" operator="lessThan">
      <formula>0.5</formula>
    </cfRule>
    <cfRule type="cellIs" dxfId="222" priority="37" operator="between">
      <formula>0.5</formula>
      <formula>0.75</formula>
    </cfRule>
    <cfRule type="cellIs" dxfId="221" priority="38" operator="between">
      <formula>0.75</formula>
      <formula>1</formula>
    </cfRule>
  </conditionalFormatting>
  <conditionalFormatting sqref="V4:X11 Z4:Z11">
    <cfRule type="cellIs" dxfId="220" priority="34" operator="equal">
      <formula>0</formula>
    </cfRule>
  </conditionalFormatting>
  <conditionalFormatting sqref="Y4:Y11">
    <cfRule type="cellIs" dxfId="219" priority="2" operator="equal">
      <formula>"-"</formula>
    </cfRule>
    <cfRule type="cellIs" dxfId="218" priority="3" operator="lessThan">
      <formula>0.5</formula>
    </cfRule>
    <cfRule type="cellIs" dxfId="217" priority="4" operator="between">
      <formula>0.5</formula>
      <formula>0.75</formula>
    </cfRule>
    <cfRule type="cellIs" dxfId="216" priority="5" operator="between">
      <formula>0.75</formula>
      <formula>1</formula>
    </cfRule>
  </conditionalFormatting>
  <conditionalFormatting sqref="Y4:Y11">
    <cfRule type="cellIs" dxfId="215"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3399"/>
  </sheetPr>
  <dimension ref="A1:AC32"/>
  <sheetViews>
    <sheetView topLeftCell="B1" zoomScale="70" zoomScaleNormal="70" zoomScaleSheetLayoutView="50" workbookViewId="0">
      <pane xSplit="5" ySplit="3" topLeftCell="N9" activePane="bottomRight" state="frozen"/>
      <selection activeCell="B1" sqref="B1"/>
      <selection pane="topRight" activeCell="G1" sqref="G1"/>
      <selection pane="bottomLeft" activeCell="B4" sqref="B4"/>
      <selection pane="bottomRight" activeCell="N3" sqref="N3:U3"/>
    </sheetView>
  </sheetViews>
  <sheetFormatPr baseColWidth="10" defaultColWidth="11.42578125" defaultRowHeight="15" x14ac:dyDescent="0.2"/>
  <cols>
    <col min="1" max="1" width="2.85546875" style="1" customWidth="1"/>
    <col min="2" max="2" width="27.7109375" style="1" customWidth="1"/>
    <col min="3" max="3" width="19.140625" style="1" customWidth="1"/>
    <col min="4" max="4" width="27.7109375" style="1" customWidth="1"/>
    <col min="5" max="5" width="43.42578125" style="1" customWidth="1"/>
    <col min="6" max="6" width="30.42578125" style="1" customWidth="1"/>
    <col min="7" max="8" width="19.85546875" style="138" customWidth="1"/>
    <col min="9" max="9" width="20.5703125" style="1" customWidth="1"/>
    <col min="10" max="10" width="20.42578125" style="1" customWidth="1"/>
    <col min="11" max="11" width="19.140625" style="1" customWidth="1"/>
    <col min="12" max="12" width="20" style="130" customWidth="1"/>
    <col min="13" max="13" width="19.42578125" style="1" customWidth="1"/>
    <col min="14" max="15" width="19.42578125" style="46" customWidth="1"/>
    <col min="16" max="16" width="19.42578125" style="1" customWidth="1"/>
    <col min="17" max="17" width="19.42578125" style="138" customWidth="1"/>
    <col min="18" max="19" width="19.42578125" style="130" customWidth="1"/>
    <col min="20" max="20" width="19.42578125" style="1" customWidth="1"/>
    <col min="21" max="21" width="19.42578125" style="138" customWidth="1"/>
    <col min="22" max="23" width="18.7109375" style="1" customWidth="1"/>
    <col min="24" max="25" width="18.7109375" style="138" customWidth="1"/>
    <col min="26" max="26" width="18.7109375" style="1" customWidth="1"/>
    <col min="27" max="27" width="11.42578125" style="1" customWidth="1"/>
    <col min="28" max="16384" width="11.42578125" style="1"/>
  </cols>
  <sheetData>
    <row r="1" spans="1:29" ht="42" customHeight="1" x14ac:dyDescent="0.2">
      <c r="A1" s="138"/>
      <c r="B1" s="440" t="s">
        <v>1429</v>
      </c>
      <c r="C1" s="440"/>
      <c r="D1" s="440"/>
      <c r="E1" s="440"/>
      <c r="F1" s="440"/>
      <c r="G1" s="440"/>
      <c r="H1" s="440"/>
      <c r="I1" s="440"/>
      <c r="J1" s="440"/>
      <c r="K1" s="440"/>
      <c r="L1" s="440"/>
      <c r="M1" s="440"/>
      <c r="N1" s="440"/>
      <c r="O1" s="440"/>
      <c r="P1" s="440"/>
      <c r="Q1" s="440"/>
      <c r="R1" s="440"/>
      <c r="S1" s="440"/>
      <c r="T1" s="440"/>
      <c r="U1" s="440"/>
      <c r="V1" s="440"/>
      <c r="W1" s="440"/>
      <c r="X1" s="294"/>
      <c r="Y1" s="302"/>
      <c r="Z1" s="138"/>
      <c r="AA1" s="138"/>
      <c r="AB1" s="138"/>
      <c r="AC1" s="138"/>
    </row>
    <row r="2" spans="1:29" ht="16.5" thickBot="1" x14ac:dyDescent="0.25">
      <c r="A2" s="138"/>
      <c r="B2" s="138"/>
      <c r="C2" s="138"/>
      <c r="D2" s="2"/>
      <c r="E2" s="294"/>
      <c r="F2" s="294"/>
      <c r="G2" s="334"/>
      <c r="H2" s="334"/>
      <c r="I2" s="294"/>
      <c r="J2" s="294"/>
      <c r="K2" s="294"/>
      <c r="L2" s="282"/>
      <c r="M2" s="294"/>
      <c r="N2" s="294"/>
      <c r="O2" s="360"/>
      <c r="P2" s="294"/>
      <c r="Q2" s="360"/>
      <c r="R2" s="282"/>
      <c r="S2" s="282"/>
      <c r="T2" s="294"/>
      <c r="U2" s="360"/>
      <c r="V2" s="294"/>
      <c r="W2" s="294"/>
      <c r="X2" s="294"/>
      <c r="Y2" s="302"/>
      <c r="Z2" s="138"/>
      <c r="AA2" s="138"/>
      <c r="AB2" s="138"/>
      <c r="AC2" s="138"/>
    </row>
    <row r="3" spans="1:29" ht="54"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AA3" s="138"/>
      <c r="AB3" s="138"/>
      <c r="AC3" s="138"/>
    </row>
    <row r="4" spans="1:29" ht="45" x14ac:dyDescent="0.2">
      <c r="A4" s="2"/>
      <c r="B4" s="463" t="s">
        <v>210</v>
      </c>
      <c r="C4" s="460" t="s">
        <v>211</v>
      </c>
      <c r="D4" s="441" t="s">
        <v>212</v>
      </c>
      <c r="E4" s="33" t="s">
        <v>213</v>
      </c>
      <c r="F4" s="33" t="s">
        <v>214</v>
      </c>
      <c r="G4" s="33">
        <v>0</v>
      </c>
      <c r="H4" s="33">
        <v>4</v>
      </c>
      <c r="I4" s="9">
        <v>4</v>
      </c>
      <c r="J4" s="9">
        <v>1</v>
      </c>
      <c r="K4" s="9">
        <v>1</v>
      </c>
      <c r="L4" s="12">
        <v>0</v>
      </c>
      <c r="M4" s="12">
        <v>4</v>
      </c>
      <c r="N4" s="10">
        <v>0</v>
      </c>
      <c r="O4" s="10">
        <v>1</v>
      </c>
      <c r="P4" s="9">
        <v>0</v>
      </c>
      <c r="Q4" s="9"/>
      <c r="R4" s="9">
        <v>0</v>
      </c>
      <c r="S4" s="9"/>
      <c r="T4" s="9">
        <v>4</v>
      </c>
      <c r="U4" s="215">
        <v>0</v>
      </c>
      <c r="V4" s="162">
        <v>1</v>
      </c>
      <c r="W4" s="162">
        <v>0</v>
      </c>
      <c r="X4" s="162" t="s">
        <v>177</v>
      </c>
      <c r="Y4" s="162">
        <f>IF(M4=0,"-",IF((T4/M4)&lt;=1,(T4/M4),1))</f>
        <v>1</v>
      </c>
      <c r="Z4" s="162">
        <f>IF(((N4+P4+R4+T4)/(I4))&lt;=1,((N4+P4+R4+T4)/(I4)),1)</f>
        <v>1</v>
      </c>
      <c r="AA4" s="2"/>
      <c r="AB4" s="138"/>
      <c r="AC4" s="139"/>
    </row>
    <row r="5" spans="1:29" s="14" customFormat="1" ht="45" x14ac:dyDescent="0.2">
      <c r="A5" s="2"/>
      <c r="B5" s="464"/>
      <c r="C5" s="461"/>
      <c r="D5" s="442"/>
      <c r="E5" s="144" t="s">
        <v>215</v>
      </c>
      <c r="F5" s="144" t="s">
        <v>216</v>
      </c>
      <c r="G5" s="144">
        <v>20</v>
      </c>
      <c r="H5" s="144">
        <v>24</v>
      </c>
      <c r="I5" s="12">
        <v>4</v>
      </c>
      <c r="J5" s="12">
        <v>1</v>
      </c>
      <c r="K5" s="12">
        <v>1</v>
      </c>
      <c r="L5" s="12">
        <v>1</v>
      </c>
      <c r="M5" s="12">
        <v>1</v>
      </c>
      <c r="N5" s="178">
        <v>7</v>
      </c>
      <c r="O5" s="178"/>
      <c r="P5" s="12">
        <v>7</v>
      </c>
      <c r="Q5" s="12"/>
      <c r="R5" s="12">
        <v>4</v>
      </c>
      <c r="S5" s="12"/>
      <c r="T5" s="12">
        <v>4</v>
      </c>
      <c r="U5" s="12"/>
      <c r="V5" s="162">
        <v>1</v>
      </c>
      <c r="W5" s="162">
        <v>1</v>
      </c>
      <c r="X5" s="162">
        <v>1</v>
      </c>
      <c r="Y5" s="162">
        <f t="shared" ref="Y5:Y21" si="0">IF(M5=0,"-",IF((T5/M5)&lt;=1,(T5/M5),1))</f>
        <v>1</v>
      </c>
      <c r="Z5" s="162">
        <f t="shared" ref="Z5:Z21" si="1">IF(((N5+P5+R5+T5)/(I5))&lt;=1,((N5+P5+R5+T5)/(I5)),1)</f>
        <v>1</v>
      </c>
      <c r="AA5" s="2"/>
      <c r="AC5" s="15"/>
    </row>
    <row r="6" spans="1:29" s="14" customFormat="1" ht="60" x14ac:dyDescent="0.2">
      <c r="A6" s="2"/>
      <c r="B6" s="464"/>
      <c r="C6" s="461"/>
      <c r="D6" s="442"/>
      <c r="E6" s="144" t="s">
        <v>217</v>
      </c>
      <c r="F6" s="144" t="s">
        <v>218</v>
      </c>
      <c r="G6" s="144">
        <v>25</v>
      </c>
      <c r="H6" s="144">
        <v>25</v>
      </c>
      <c r="I6" s="12">
        <v>25</v>
      </c>
      <c r="J6" s="12">
        <v>5</v>
      </c>
      <c r="K6" s="12">
        <v>6</v>
      </c>
      <c r="L6" s="12">
        <v>14</v>
      </c>
      <c r="M6" s="12"/>
      <c r="N6" s="178">
        <v>30</v>
      </c>
      <c r="O6" s="178"/>
      <c r="P6" s="12">
        <v>1</v>
      </c>
      <c r="Q6" s="12"/>
      <c r="R6" s="12">
        <v>1</v>
      </c>
      <c r="S6" s="12"/>
      <c r="T6" s="12">
        <v>2</v>
      </c>
      <c r="U6" s="12"/>
      <c r="V6" s="162">
        <v>1</v>
      </c>
      <c r="W6" s="162">
        <v>0.16666666666666666</v>
      </c>
      <c r="X6" s="162">
        <v>7.1428571428571425E-2</v>
      </c>
      <c r="Y6" s="162" t="str">
        <f t="shared" si="0"/>
        <v>-</v>
      </c>
      <c r="Z6" s="162">
        <f t="shared" si="1"/>
        <v>1</v>
      </c>
      <c r="AA6" s="2"/>
      <c r="AC6" s="15"/>
    </row>
    <row r="7" spans="1:29" s="14" customFormat="1" ht="60" x14ac:dyDescent="0.2">
      <c r="A7" s="2"/>
      <c r="B7" s="464"/>
      <c r="C7" s="461"/>
      <c r="D7" s="442"/>
      <c r="E7" s="144" t="s">
        <v>219</v>
      </c>
      <c r="F7" s="144" t="s">
        <v>220</v>
      </c>
      <c r="G7" s="144">
        <v>62</v>
      </c>
      <c r="H7" s="144">
        <v>70</v>
      </c>
      <c r="I7" s="12">
        <v>70</v>
      </c>
      <c r="J7" s="12">
        <v>16</v>
      </c>
      <c r="K7" s="12">
        <v>18</v>
      </c>
      <c r="L7" s="12">
        <v>20</v>
      </c>
      <c r="M7" s="12">
        <v>16</v>
      </c>
      <c r="N7" s="178">
        <v>50</v>
      </c>
      <c r="O7" s="178"/>
      <c r="P7" s="12">
        <v>32</v>
      </c>
      <c r="Q7" s="12"/>
      <c r="R7" s="12">
        <v>14</v>
      </c>
      <c r="S7" s="12"/>
      <c r="T7" s="12">
        <v>5</v>
      </c>
      <c r="U7" s="12"/>
      <c r="V7" s="162">
        <v>1</v>
      </c>
      <c r="W7" s="162">
        <v>1</v>
      </c>
      <c r="X7" s="162">
        <v>0.7</v>
      </c>
      <c r="Y7" s="162">
        <f t="shared" si="0"/>
        <v>0.3125</v>
      </c>
      <c r="Z7" s="162">
        <f t="shared" si="1"/>
        <v>1</v>
      </c>
      <c r="AA7" s="2"/>
      <c r="AC7" s="15"/>
    </row>
    <row r="8" spans="1:29" s="14" customFormat="1" ht="45" x14ac:dyDescent="0.2">
      <c r="A8" s="2"/>
      <c r="B8" s="464"/>
      <c r="C8" s="461"/>
      <c r="D8" s="442"/>
      <c r="E8" s="144" t="s">
        <v>221</v>
      </c>
      <c r="F8" s="144" t="s">
        <v>222</v>
      </c>
      <c r="G8" s="144">
        <v>0</v>
      </c>
      <c r="H8" s="144">
        <v>30</v>
      </c>
      <c r="I8" s="12">
        <v>30</v>
      </c>
      <c r="J8" s="12">
        <v>7</v>
      </c>
      <c r="K8" s="12">
        <v>9</v>
      </c>
      <c r="L8" s="12">
        <v>7</v>
      </c>
      <c r="M8" s="12">
        <v>7</v>
      </c>
      <c r="N8" s="178">
        <v>35</v>
      </c>
      <c r="O8" s="178"/>
      <c r="P8" s="21">
        <v>12</v>
      </c>
      <c r="Q8" s="21"/>
      <c r="R8" s="21">
        <v>8</v>
      </c>
      <c r="S8" s="21"/>
      <c r="T8" s="21">
        <v>37</v>
      </c>
      <c r="U8" s="21">
        <v>32</v>
      </c>
      <c r="V8" s="162">
        <v>1</v>
      </c>
      <c r="W8" s="162">
        <v>1</v>
      </c>
      <c r="X8" s="162">
        <v>1</v>
      </c>
      <c r="Y8" s="162">
        <f t="shared" si="0"/>
        <v>1</v>
      </c>
      <c r="Z8" s="162">
        <f t="shared" si="1"/>
        <v>1</v>
      </c>
      <c r="AA8" s="2"/>
      <c r="AC8" s="15"/>
    </row>
    <row r="9" spans="1:29" s="14" customFormat="1" ht="45" x14ac:dyDescent="0.2">
      <c r="A9" s="2"/>
      <c r="B9" s="464"/>
      <c r="C9" s="461"/>
      <c r="D9" s="442"/>
      <c r="E9" s="144" t="s">
        <v>223</v>
      </c>
      <c r="F9" s="144" t="s">
        <v>224</v>
      </c>
      <c r="G9" s="144">
        <v>1</v>
      </c>
      <c r="H9" s="144">
        <v>2</v>
      </c>
      <c r="I9" s="12">
        <v>2</v>
      </c>
      <c r="J9" s="12">
        <v>0</v>
      </c>
      <c r="K9" s="12">
        <v>0</v>
      </c>
      <c r="L9" s="12">
        <v>2</v>
      </c>
      <c r="M9" s="12"/>
      <c r="N9" s="178">
        <v>0</v>
      </c>
      <c r="O9" s="178"/>
      <c r="P9" s="12">
        <v>1</v>
      </c>
      <c r="Q9" s="12"/>
      <c r="R9" s="179">
        <v>0.25</v>
      </c>
      <c r="S9" s="12"/>
      <c r="T9" s="12">
        <v>0</v>
      </c>
      <c r="U9" s="12"/>
      <c r="V9" s="162" t="s">
        <v>177</v>
      </c>
      <c r="W9" s="162" t="s">
        <v>177</v>
      </c>
      <c r="X9" s="162">
        <v>0.125</v>
      </c>
      <c r="Y9" s="162" t="str">
        <f t="shared" si="0"/>
        <v>-</v>
      </c>
      <c r="Z9" s="162">
        <f t="shared" si="1"/>
        <v>0.625</v>
      </c>
      <c r="AA9" s="2"/>
      <c r="AC9" s="15"/>
    </row>
    <row r="10" spans="1:29" s="14" customFormat="1" ht="75" x14ac:dyDescent="0.2">
      <c r="A10" s="2"/>
      <c r="B10" s="464"/>
      <c r="C10" s="461"/>
      <c r="D10" s="442"/>
      <c r="E10" s="144" t="s">
        <v>225</v>
      </c>
      <c r="F10" s="144" t="s">
        <v>226</v>
      </c>
      <c r="G10" s="144">
        <v>31</v>
      </c>
      <c r="H10" s="144">
        <v>35</v>
      </c>
      <c r="I10" s="12">
        <v>4</v>
      </c>
      <c r="J10" s="12">
        <v>2</v>
      </c>
      <c r="K10" s="12">
        <v>34</v>
      </c>
      <c r="L10" s="12">
        <v>35</v>
      </c>
      <c r="M10" s="12">
        <v>35</v>
      </c>
      <c r="N10" s="178">
        <v>2</v>
      </c>
      <c r="O10" s="178">
        <v>34</v>
      </c>
      <c r="P10" s="12">
        <v>34</v>
      </c>
      <c r="Q10" s="12"/>
      <c r="R10" s="12">
        <v>43</v>
      </c>
      <c r="S10" s="12"/>
      <c r="T10" s="12">
        <v>37</v>
      </c>
      <c r="U10" s="12">
        <v>0</v>
      </c>
      <c r="V10" s="162">
        <v>1</v>
      </c>
      <c r="W10" s="162">
        <v>1</v>
      </c>
      <c r="X10" s="162">
        <v>1</v>
      </c>
      <c r="Y10" s="162">
        <f t="shared" si="0"/>
        <v>1</v>
      </c>
      <c r="Z10" s="162">
        <f t="shared" si="1"/>
        <v>1</v>
      </c>
      <c r="AA10" s="2"/>
      <c r="AC10" s="15"/>
    </row>
    <row r="11" spans="1:29" s="14" customFormat="1" ht="55.5" customHeight="1" x14ac:dyDescent="0.2">
      <c r="A11" s="2"/>
      <c r="B11" s="464"/>
      <c r="C11" s="461"/>
      <c r="D11" s="442"/>
      <c r="E11" s="144" t="s">
        <v>227</v>
      </c>
      <c r="F11" s="144" t="s">
        <v>228</v>
      </c>
      <c r="G11" s="144">
        <v>1</v>
      </c>
      <c r="H11" s="144">
        <v>1</v>
      </c>
      <c r="I11" s="135">
        <v>4</v>
      </c>
      <c r="J11" s="135">
        <v>1</v>
      </c>
      <c r="K11" s="135">
        <v>1</v>
      </c>
      <c r="L11" s="12">
        <v>1</v>
      </c>
      <c r="M11" s="12">
        <v>1</v>
      </c>
      <c r="N11" s="135">
        <v>1</v>
      </c>
      <c r="O11" s="135"/>
      <c r="P11" s="135">
        <v>1</v>
      </c>
      <c r="Q11" s="135"/>
      <c r="R11" s="135">
        <v>0.02</v>
      </c>
      <c r="S11" s="135"/>
      <c r="T11" s="135">
        <v>1</v>
      </c>
      <c r="U11" s="135"/>
      <c r="V11" s="162">
        <v>1</v>
      </c>
      <c r="W11" s="162">
        <v>1</v>
      </c>
      <c r="X11" s="162">
        <v>0.02</v>
      </c>
      <c r="Y11" s="162">
        <f t="shared" si="0"/>
        <v>1</v>
      </c>
      <c r="Z11" s="162">
        <f t="shared" si="1"/>
        <v>0.755</v>
      </c>
      <c r="AA11" s="2"/>
      <c r="AC11" s="15"/>
    </row>
    <row r="12" spans="1:29" ht="60" x14ac:dyDescent="0.2">
      <c r="A12" s="2"/>
      <c r="B12" s="464"/>
      <c r="C12" s="461"/>
      <c r="D12" s="442"/>
      <c r="E12" s="144" t="s">
        <v>229</v>
      </c>
      <c r="F12" s="144" t="s">
        <v>230</v>
      </c>
      <c r="G12" s="144">
        <v>0</v>
      </c>
      <c r="H12" s="144">
        <v>1</v>
      </c>
      <c r="I12" s="12">
        <v>1</v>
      </c>
      <c r="J12" s="12">
        <v>1</v>
      </c>
      <c r="K12" s="12">
        <v>1</v>
      </c>
      <c r="L12" s="12">
        <v>0</v>
      </c>
      <c r="M12" s="12"/>
      <c r="N12" s="12">
        <v>1</v>
      </c>
      <c r="O12" s="12"/>
      <c r="P12" s="12">
        <v>1</v>
      </c>
      <c r="Q12" s="12"/>
      <c r="R12" s="12">
        <v>0</v>
      </c>
      <c r="S12" s="12"/>
      <c r="T12" s="12">
        <v>0</v>
      </c>
      <c r="U12" s="12"/>
      <c r="V12" s="162">
        <v>1</v>
      </c>
      <c r="W12" s="162">
        <v>1</v>
      </c>
      <c r="X12" s="162" t="s">
        <v>177</v>
      </c>
      <c r="Y12" s="162" t="str">
        <f t="shared" si="0"/>
        <v>-</v>
      </c>
      <c r="Z12" s="162">
        <f t="shared" si="1"/>
        <v>1</v>
      </c>
      <c r="AA12" s="2"/>
      <c r="AB12" s="138"/>
      <c r="AC12" s="139"/>
    </row>
    <row r="13" spans="1:29" ht="75" x14ac:dyDescent="0.2">
      <c r="A13" s="138"/>
      <c r="B13" s="464"/>
      <c r="C13" s="461"/>
      <c r="D13" s="443"/>
      <c r="E13" s="144" t="s">
        <v>231</v>
      </c>
      <c r="F13" s="144" t="s">
        <v>232</v>
      </c>
      <c r="G13" s="144">
        <v>7</v>
      </c>
      <c r="H13" s="144">
        <v>15</v>
      </c>
      <c r="I13" s="135">
        <v>15</v>
      </c>
      <c r="J13" s="135">
        <v>7</v>
      </c>
      <c r="K13" s="135">
        <v>5</v>
      </c>
      <c r="L13" s="12">
        <v>2</v>
      </c>
      <c r="M13" s="12">
        <v>1</v>
      </c>
      <c r="N13" s="135">
        <v>9</v>
      </c>
      <c r="O13" s="135"/>
      <c r="P13" s="135">
        <v>11</v>
      </c>
      <c r="Q13" s="135"/>
      <c r="R13" s="135">
        <v>3</v>
      </c>
      <c r="S13" s="135"/>
      <c r="T13" s="135">
        <v>3</v>
      </c>
      <c r="U13" s="135"/>
      <c r="V13" s="162">
        <v>1</v>
      </c>
      <c r="W13" s="162">
        <v>0.91666666666666663</v>
      </c>
      <c r="X13" s="162">
        <v>1</v>
      </c>
      <c r="Y13" s="162">
        <f t="shared" si="0"/>
        <v>1</v>
      </c>
      <c r="Z13" s="162">
        <f t="shared" si="1"/>
        <v>1</v>
      </c>
      <c r="AA13" s="2"/>
      <c r="AB13" s="138"/>
      <c r="AC13" s="139"/>
    </row>
    <row r="14" spans="1:29" ht="120" x14ac:dyDescent="0.2">
      <c r="A14" s="138"/>
      <c r="B14" s="464"/>
      <c r="C14" s="461"/>
      <c r="D14" s="300" t="s">
        <v>233</v>
      </c>
      <c r="E14" s="144" t="s">
        <v>234</v>
      </c>
      <c r="F14" s="144" t="s">
        <v>235</v>
      </c>
      <c r="G14" s="144">
        <v>0</v>
      </c>
      <c r="H14" s="144">
        <v>4</v>
      </c>
      <c r="I14" s="135">
        <v>4</v>
      </c>
      <c r="J14" s="135">
        <v>1</v>
      </c>
      <c r="K14" s="135">
        <v>0</v>
      </c>
      <c r="L14" s="12">
        <v>0</v>
      </c>
      <c r="M14" s="12">
        <v>3</v>
      </c>
      <c r="N14" s="135">
        <v>0</v>
      </c>
      <c r="O14" s="135">
        <v>1</v>
      </c>
      <c r="P14" s="135">
        <v>0</v>
      </c>
      <c r="Q14" s="135"/>
      <c r="R14" s="135">
        <v>0</v>
      </c>
      <c r="S14" s="135"/>
      <c r="T14" s="135">
        <v>4</v>
      </c>
      <c r="U14" s="135"/>
      <c r="V14" s="162">
        <v>1</v>
      </c>
      <c r="W14" s="162" t="s">
        <v>177</v>
      </c>
      <c r="X14" s="162" t="s">
        <v>177</v>
      </c>
      <c r="Y14" s="162">
        <f t="shared" si="0"/>
        <v>1</v>
      </c>
      <c r="Z14" s="162">
        <f t="shared" si="1"/>
        <v>1</v>
      </c>
      <c r="AA14" s="138"/>
      <c r="AB14" s="138"/>
      <c r="AC14" s="139"/>
    </row>
    <row r="15" spans="1:29" ht="75" x14ac:dyDescent="0.2">
      <c r="A15" s="138"/>
      <c r="B15" s="464"/>
      <c r="C15" s="461"/>
      <c r="D15" s="300" t="s">
        <v>236</v>
      </c>
      <c r="E15" s="144" t="s">
        <v>237</v>
      </c>
      <c r="F15" s="144" t="s">
        <v>238</v>
      </c>
      <c r="G15" s="144">
        <v>0</v>
      </c>
      <c r="H15" s="144">
        <v>4</v>
      </c>
      <c r="I15" s="135">
        <v>4</v>
      </c>
      <c r="J15" s="135">
        <v>2</v>
      </c>
      <c r="K15" s="135">
        <v>2</v>
      </c>
      <c r="L15" s="12">
        <v>0</v>
      </c>
      <c r="M15" s="12"/>
      <c r="N15" s="135">
        <v>2</v>
      </c>
      <c r="O15" s="135"/>
      <c r="P15" s="135">
        <v>2</v>
      </c>
      <c r="Q15" s="135"/>
      <c r="R15" s="135">
        <v>2</v>
      </c>
      <c r="S15" s="135"/>
      <c r="T15" s="135">
        <v>0</v>
      </c>
      <c r="U15" s="135"/>
      <c r="V15" s="162">
        <v>1</v>
      </c>
      <c r="W15" s="162">
        <v>1</v>
      </c>
      <c r="X15" s="162" t="s">
        <v>177</v>
      </c>
      <c r="Y15" s="162" t="str">
        <f t="shared" si="0"/>
        <v>-</v>
      </c>
      <c r="Z15" s="162">
        <f t="shared" si="1"/>
        <v>1</v>
      </c>
      <c r="AA15" s="138"/>
      <c r="AB15" s="138"/>
      <c r="AC15" s="139"/>
    </row>
    <row r="16" spans="1:29" ht="66" customHeight="1" x14ac:dyDescent="0.2">
      <c r="A16" s="138"/>
      <c r="B16" s="464"/>
      <c r="C16" s="461"/>
      <c r="D16" s="444" t="s">
        <v>239</v>
      </c>
      <c r="E16" s="144" t="s">
        <v>240</v>
      </c>
      <c r="F16" s="144" t="s">
        <v>241</v>
      </c>
      <c r="G16" s="144">
        <v>59</v>
      </c>
      <c r="H16" s="144">
        <v>63</v>
      </c>
      <c r="I16" s="135">
        <v>63</v>
      </c>
      <c r="J16" s="135">
        <v>15</v>
      </c>
      <c r="K16" s="135">
        <v>17</v>
      </c>
      <c r="L16" s="12">
        <v>16</v>
      </c>
      <c r="M16" s="12">
        <v>15</v>
      </c>
      <c r="N16" s="135">
        <v>25</v>
      </c>
      <c r="O16" s="135">
        <v>75</v>
      </c>
      <c r="P16" s="135">
        <v>24</v>
      </c>
      <c r="Q16" s="135"/>
      <c r="R16" s="135">
        <v>14</v>
      </c>
      <c r="S16" s="135"/>
      <c r="T16" s="135">
        <v>4</v>
      </c>
      <c r="U16" s="135"/>
      <c r="V16" s="162">
        <v>1</v>
      </c>
      <c r="W16" s="162">
        <v>1</v>
      </c>
      <c r="X16" s="162">
        <v>0.875</v>
      </c>
      <c r="Y16" s="162">
        <f t="shared" si="0"/>
        <v>0.26666666666666666</v>
      </c>
      <c r="Z16" s="162">
        <f t="shared" si="1"/>
        <v>1</v>
      </c>
      <c r="AA16" s="138"/>
      <c r="AB16" s="138"/>
      <c r="AC16" s="139"/>
    </row>
    <row r="17" spans="2:29" ht="49.5" customHeight="1" x14ac:dyDescent="0.2">
      <c r="B17" s="464"/>
      <c r="C17" s="461"/>
      <c r="D17" s="442"/>
      <c r="E17" s="144" t="s">
        <v>242</v>
      </c>
      <c r="F17" s="144" t="s">
        <v>243</v>
      </c>
      <c r="G17" s="144">
        <v>1</v>
      </c>
      <c r="H17" s="144">
        <v>1</v>
      </c>
      <c r="I17" s="135">
        <v>1</v>
      </c>
      <c r="J17" s="21">
        <v>0.25</v>
      </c>
      <c r="K17" s="21">
        <v>1</v>
      </c>
      <c r="L17" s="12">
        <v>0</v>
      </c>
      <c r="M17" s="12">
        <v>1</v>
      </c>
      <c r="N17" s="21">
        <v>0.25</v>
      </c>
      <c r="O17" s="21"/>
      <c r="P17" s="21">
        <v>0</v>
      </c>
      <c r="Q17" s="21"/>
      <c r="R17" s="21">
        <v>0</v>
      </c>
      <c r="S17" s="21"/>
      <c r="T17" s="21">
        <v>1</v>
      </c>
      <c r="U17" s="21"/>
      <c r="V17" s="162">
        <v>1</v>
      </c>
      <c r="W17" s="162">
        <v>0</v>
      </c>
      <c r="X17" s="162" t="s">
        <v>177</v>
      </c>
      <c r="Y17" s="162">
        <f t="shared" si="0"/>
        <v>1</v>
      </c>
      <c r="Z17" s="162">
        <f t="shared" si="1"/>
        <v>1</v>
      </c>
      <c r="AA17" s="138"/>
      <c r="AB17" s="138"/>
      <c r="AC17" s="139"/>
    </row>
    <row r="18" spans="2:29" ht="57" customHeight="1" x14ac:dyDescent="0.2">
      <c r="B18" s="464"/>
      <c r="C18" s="461"/>
      <c r="D18" s="443"/>
      <c r="E18" s="144" t="s">
        <v>244</v>
      </c>
      <c r="F18" s="144" t="s">
        <v>245</v>
      </c>
      <c r="G18" s="144">
        <v>0</v>
      </c>
      <c r="H18" s="144">
        <v>1</v>
      </c>
      <c r="I18" s="135">
        <v>1</v>
      </c>
      <c r="J18" s="135">
        <v>0</v>
      </c>
      <c r="K18" s="135">
        <v>0</v>
      </c>
      <c r="L18" s="12">
        <v>0</v>
      </c>
      <c r="M18" s="12">
        <v>1</v>
      </c>
      <c r="N18" s="135">
        <v>0</v>
      </c>
      <c r="O18" s="135">
        <v>1</v>
      </c>
      <c r="P18" s="135">
        <v>0</v>
      </c>
      <c r="Q18" s="135"/>
      <c r="R18" s="135">
        <v>0</v>
      </c>
      <c r="S18" s="135"/>
      <c r="T18" s="135">
        <v>0</v>
      </c>
      <c r="U18" s="135"/>
      <c r="V18" s="162" t="s">
        <v>177</v>
      </c>
      <c r="W18" s="162" t="s">
        <v>177</v>
      </c>
      <c r="X18" s="162" t="s">
        <v>177</v>
      </c>
      <c r="Y18" s="162">
        <f t="shared" si="0"/>
        <v>0</v>
      </c>
      <c r="Z18" s="162">
        <f t="shared" si="1"/>
        <v>0</v>
      </c>
      <c r="AA18" s="138"/>
      <c r="AB18" s="138"/>
      <c r="AC18" s="139"/>
    </row>
    <row r="19" spans="2:29" ht="49.5" customHeight="1" x14ac:dyDescent="0.2">
      <c r="B19" s="464"/>
      <c r="C19" s="461"/>
      <c r="D19" s="444" t="s">
        <v>246</v>
      </c>
      <c r="E19" s="144" t="s">
        <v>247</v>
      </c>
      <c r="F19" s="144" t="s">
        <v>248</v>
      </c>
      <c r="G19" s="144">
        <v>0</v>
      </c>
      <c r="H19" s="144">
        <v>1</v>
      </c>
      <c r="I19" s="18">
        <v>1</v>
      </c>
      <c r="J19" s="18">
        <v>0.25</v>
      </c>
      <c r="K19" s="18">
        <v>0.25</v>
      </c>
      <c r="L19" s="12">
        <v>0.25</v>
      </c>
      <c r="M19" s="12"/>
      <c r="N19" s="19">
        <v>0.25</v>
      </c>
      <c r="O19" s="19"/>
      <c r="P19" s="18">
        <v>0.25</v>
      </c>
      <c r="Q19" s="18"/>
      <c r="R19" s="18">
        <v>0.21</v>
      </c>
      <c r="S19" s="18"/>
      <c r="T19" s="18">
        <v>0.14000000000000001</v>
      </c>
      <c r="U19" s="18">
        <v>0</v>
      </c>
      <c r="V19" s="162">
        <v>1</v>
      </c>
      <c r="W19" s="162">
        <v>1</v>
      </c>
      <c r="X19" s="162">
        <v>0.84</v>
      </c>
      <c r="Y19" s="162" t="str">
        <f t="shared" si="0"/>
        <v>-</v>
      </c>
      <c r="Z19" s="162">
        <f t="shared" si="1"/>
        <v>0.85</v>
      </c>
      <c r="AA19" s="138"/>
      <c r="AB19" s="138"/>
      <c r="AC19" s="139"/>
    </row>
    <row r="20" spans="2:29" ht="78" customHeight="1" x14ac:dyDescent="0.2">
      <c r="B20" s="464"/>
      <c r="C20" s="461"/>
      <c r="D20" s="443"/>
      <c r="E20" s="144" t="s">
        <v>249</v>
      </c>
      <c r="F20" s="144" t="s">
        <v>250</v>
      </c>
      <c r="G20" s="144">
        <v>0</v>
      </c>
      <c r="H20" s="144">
        <v>1</v>
      </c>
      <c r="I20" s="135">
        <v>1</v>
      </c>
      <c r="J20" s="135">
        <v>1</v>
      </c>
      <c r="K20" s="135">
        <v>0.25</v>
      </c>
      <c r="L20" s="12">
        <v>0.25</v>
      </c>
      <c r="M20" s="12">
        <v>0.5</v>
      </c>
      <c r="N20" s="135">
        <v>0</v>
      </c>
      <c r="O20" s="135"/>
      <c r="P20" s="135">
        <v>0.25</v>
      </c>
      <c r="Q20" s="135"/>
      <c r="R20" s="135">
        <v>0.21</v>
      </c>
      <c r="S20" s="135"/>
      <c r="T20" s="135">
        <v>0.27</v>
      </c>
      <c r="U20" s="135">
        <v>0</v>
      </c>
      <c r="V20" s="162">
        <v>0</v>
      </c>
      <c r="W20" s="162">
        <v>1</v>
      </c>
      <c r="X20" s="162">
        <v>0.84</v>
      </c>
      <c r="Y20" s="162">
        <f t="shared" si="0"/>
        <v>0.54</v>
      </c>
      <c r="Z20" s="162">
        <f t="shared" si="1"/>
        <v>0.73</v>
      </c>
      <c r="AA20" s="138"/>
      <c r="AB20" s="138"/>
      <c r="AC20" s="139"/>
    </row>
    <row r="21" spans="2:29" ht="56.25" customHeight="1" thickBot="1" x14ac:dyDescent="0.25">
      <c r="B21" s="465"/>
      <c r="C21" s="462"/>
      <c r="D21" s="300" t="s">
        <v>251</v>
      </c>
      <c r="E21" s="144" t="s">
        <v>252</v>
      </c>
      <c r="F21" s="144" t="s">
        <v>253</v>
      </c>
      <c r="G21" s="144">
        <v>193</v>
      </c>
      <c r="H21" s="144">
        <v>220</v>
      </c>
      <c r="I21" s="135">
        <v>27</v>
      </c>
      <c r="J21" s="135">
        <v>7</v>
      </c>
      <c r="K21" s="135">
        <v>7</v>
      </c>
      <c r="L21" s="12">
        <v>7</v>
      </c>
      <c r="M21" s="12">
        <v>7</v>
      </c>
      <c r="N21" s="135">
        <v>24</v>
      </c>
      <c r="O21" s="135"/>
      <c r="P21" s="135">
        <v>120</v>
      </c>
      <c r="Q21" s="135"/>
      <c r="R21" s="135">
        <v>120</v>
      </c>
      <c r="S21" s="135"/>
      <c r="T21" s="135">
        <v>35</v>
      </c>
      <c r="U21" s="135">
        <v>32</v>
      </c>
      <c r="V21" s="162">
        <v>1</v>
      </c>
      <c r="W21" s="162">
        <v>1</v>
      </c>
      <c r="X21" s="162">
        <v>1</v>
      </c>
      <c r="Y21" s="162">
        <f t="shared" si="0"/>
        <v>1</v>
      </c>
      <c r="Z21" s="162">
        <f t="shared" si="1"/>
        <v>1</v>
      </c>
      <c r="AA21" s="138"/>
      <c r="AB21" s="138"/>
      <c r="AC21" s="139"/>
    </row>
    <row r="22" spans="2:29" ht="69" customHeight="1" thickBot="1" x14ac:dyDescent="0.25">
      <c r="B22" s="434" t="s">
        <v>69</v>
      </c>
      <c r="C22" s="434" t="s">
        <v>70</v>
      </c>
      <c r="D22" s="436" t="s">
        <v>254</v>
      </c>
      <c r="E22" s="25" t="s">
        <v>72</v>
      </c>
      <c r="F22" s="35"/>
      <c r="G22" s="35"/>
      <c r="H22" s="35"/>
      <c r="I22" s="438" t="s">
        <v>73</v>
      </c>
      <c r="J22" s="293" t="s">
        <v>74</v>
      </c>
      <c r="K22" s="25" t="s">
        <v>75</v>
      </c>
      <c r="L22" s="26" t="s">
        <v>76</v>
      </c>
      <c r="M22" s="26" t="s">
        <v>77</v>
      </c>
      <c r="N22" s="141" t="s">
        <v>78</v>
      </c>
      <c r="O22" s="376"/>
      <c r="P22" s="25" t="s">
        <v>79</v>
      </c>
      <c r="Q22" s="35"/>
      <c r="R22" s="26" t="s">
        <v>80</v>
      </c>
      <c r="S22" s="26"/>
      <c r="T22" s="26" t="s">
        <v>1409</v>
      </c>
      <c r="U22" s="35"/>
      <c r="V22" s="69" t="s">
        <v>15</v>
      </c>
      <c r="W22" s="27" t="s">
        <v>151</v>
      </c>
      <c r="X22" s="27" t="s">
        <v>152</v>
      </c>
      <c r="Y22" s="27" t="s">
        <v>1408</v>
      </c>
      <c r="Z22" s="89" t="s">
        <v>16</v>
      </c>
      <c r="AA22" s="138"/>
      <c r="AB22" s="138"/>
      <c r="AC22" s="138"/>
    </row>
    <row r="23" spans="2:29" ht="16.5" thickBot="1" x14ac:dyDescent="0.25">
      <c r="B23" s="435"/>
      <c r="C23" s="435"/>
      <c r="D23" s="437"/>
      <c r="E23" s="29">
        <f>COUNTA(E4:E21)</f>
        <v>18</v>
      </c>
      <c r="F23" s="36"/>
      <c r="G23" s="36"/>
      <c r="H23" s="36"/>
      <c r="I23" s="439"/>
      <c r="J23" s="299">
        <f t="shared" ref="J23:T23" si="2">COUNTIF(J4:J21,"&gt;0")</f>
        <v>16</v>
      </c>
      <c r="K23" s="299">
        <f t="shared" si="2"/>
        <v>15</v>
      </c>
      <c r="L23" s="305">
        <f t="shared" si="2"/>
        <v>12</v>
      </c>
      <c r="M23" s="332">
        <f t="shared" si="2"/>
        <v>13</v>
      </c>
      <c r="N23" s="45">
        <f t="shared" si="2"/>
        <v>13</v>
      </c>
      <c r="O23" s="45"/>
      <c r="P23" s="299">
        <f t="shared" si="2"/>
        <v>14</v>
      </c>
      <c r="Q23" s="361"/>
      <c r="R23" s="305">
        <f t="shared" si="2"/>
        <v>13</v>
      </c>
      <c r="S23" s="361"/>
      <c r="T23" s="299">
        <f t="shared" si="2"/>
        <v>14</v>
      </c>
      <c r="U23" s="359"/>
      <c r="V23" s="140">
        <v>0.9375</v>
      </c>
      <c r="W23" s="140">
        <v>0.80555555555555558</v>
      </c>
      <c r="X23" s="140">
        <v>0.705952380952381</v>
      </c>
      <c r="Y23" s="140">
        <f>AVERAGE(Y4:Y21)</f>
        <v>0.77839743589743571</v>
      </c>
      <c r="Z23" s="140">
        <f>AVERAGE(Z4:Z21)</f>
        <v>0.8866666666666666</v>
      </c>
      <c r="AA23" s="138"/>
      <c r="AB23" s="138"/>
      <c r="AC23" s="138"/>
    </row>
    <row r="24" spans="2:29" ht="60" customHeight="1" thickBot="1" x14ac:dyDescent="0.3">
      <c r="B24" s="445" t="s">
        <v>255</v>
      </c>
      <c r="C24" s="446"/>
      <c r="D24" s="447"/>
      <c r="E24" s="445" t="s">
        <v>256</v>
      </c>
      <c r="F24" s="447"/>
      <c r="G24" s="335"/>
      <c r="H24" s="335"/>
      <c r="I24" s="445"/>
      <c r="J24" s="446"/>
      <c r="K24" s="447"/>
      <c r="L24" s="91" t="s">
        <v>198</v>
      </c>
      <c r="M24" s="91" t="s">
        <v>199</v>
      </c>
      <c r="N24" s="91" t="s">
        <v>200</v>
      </c>
      <c r="O24" s="91"/>
      <c r="P24" s="91"/>
      <c r="Q24" s="91"/>
      <c r="R24" s="91"/>
      <c r="S24" s="91"/>
      <c r="T24" s="91"/>
      <c r="U24" s="91"/>
      <c r="V24" s="91" t="s">
        <v>201</v>
      </c>
      <c r="W24" s="92" t="s">
        <v>202</v>
      </c>
      <c r="X24" s="294"/>
      <c r="Y24" s="302"/>
      <c r="Z24" s="138"/>
      <c r="AA24" s="138"/>
      <c r="AB24" s="138"/>
      <c r="AC24" s="138"/>
    </row>
    <row r="25" spans="2:29" ht="42.75" customHeight="1" thickBot="1" x14ac:dyDescent="0.25">
      <c r="B25" s="448" t="s">
        <v>257</v>
      </c>
      <c r="C25" s="449"/>
      <c r="D25" s="450"/>
      <c r="E25" s="448" t="s">
        <v>258</v>
      </c>
      <c r="F25" s="450"/>
      <c r="G25" s="336"/>
      <c r="H25" s="336"/>
      <c r="I25" s="451"/>
      <c r="J25" s="452"/>
      <c r="K25" s="453"/>
      <c r="L25" s="284"/>
      <c r="M25" s="83"/>
      <c r="N25" s="84"/>
      <c r="O25" s="84"/>
      <c r="P25" s="85"/>
      <c r="Q25" s="85"/>
      <c r="R25" s="85"/>
      <c r="S25" s="85"/>
      <c r="T25" s="85"/>
      <c r="U25" s="85"/>
      <c r="V25" s="86"/>
      <c r="W25" s="87"/>
      <c r="X25" s="163"/>
      <c r="Y25" s="163"/>
      <c r="Z25" s="138"/>
      <c r="AA25" s="138"/>
      <c r="AB25" s="138"/>
      <c r="AC25" s="138"/>
    </row>
    <row r="26" spans="2:29" ht="12" customHeight="1" x14ac:dyDescent="0.2">
      <c r="B26" s="138"/>
      <c r="C26" s="138"/>
      <c r="D26" s="138"/>
      <c r="E26" s="138"/>
      <c r="F26" s="138"/>
      <c r="I26" s="138"/>
      <c r="J26" s="138"/>
      <c r="K26" s="138"/>
      <c r="M26" s="138"/>
      <c r="N26" s="2"/>
      <c r="O26" s="2"/>
      <c r="P26" s="138"/>
      <c r="R26" s="138"/>
      <c r="S26" s="138"/>
      <c r="T26" s="138"/>
      <c r="V26" s="138"/>
      <c r="W26" s="138"/>
      <c r="Z26" s="138"/>
      <c r="AA26" s="138"/>
      <c r="AB26" s="138"/>
      <c r="AC26" s="138"/>
    </row>
    <row r="27" spans="2:29" ht="27.75" customHeight="1" x14ac:dyDescent="0.2">
      <c r="B27" s="138"/>
      <c r="C27" s="138"/>
      <c r="D27" s="138"/>
      <c r="E27" s="138"/>
      <c r="F27" s="138"/>
      <c r="I27" s="138"/>
      <c r="J27" s="138"/>
      <c r="K27" s="138"/>
      <c r="M27" s="145" t="s">
        <v>205</v>
      </c>
      <c r="N27" s="145" t="s">
        <v>206</v>
      </c>
      <c r="O27" s="145"/>
      <c r="P27" s="145" t="s">
        <v>207</v>
      </c>
      <c r="Q27" s="377"/>
      <c r="R27" s="138"/>
      <c r="S27" s="138"/>
      <c r="T27" s="138"/>
      <c r="V27" s="138"/>
      <c r="W27" s="138"/>
      <c r="Z27" s="138"/>
      <c r="AA27" s="138"/>
      <c r="AB27" s="138"/>
      <c r="AC27" s="138"/>
    </row>
    <row r="28" spans="2:29" ht="46.5" customHeight="1" x14ac:dyDescent="0.2">
      <c r="B28" s="138"/>
      <c r="C28" s="138"/>
      <c r="D28" s="138"/>
      <c r="E28" s="138"/>
      <c r="F28" s="138"/>
      <c r="I28" s="138"/>
      <c r="J28" s="138"/>
      <c r="K28" s="138"/>
      <c r="M28" s="146" t="s">
        <v>259</v>
      </c>
      <c r="N28" s="147">
        <v>11092395914.92</v>
      </c>
      <c r="O28" s="147"/>
      <c r="P28" s="147">
        <v>10675259718.440001</v>
      </c>
      <c r="Q28" s="378"/>
      <c r="R28" s="138"/>
      <c r="S28" s="138"/>
      <c r="T28" s="138"/>
      <c r="V28" s="138"/>
      <c r="W28" s="138"/>
      <c r="Z28" s="138"/>
      <c r="AA28" s="138"/>
      <c r="AB28" s="138"/>
      <c r="AC28" s="138"/>
    </row>
    <row r="29" spans="2:29" x14ac:dyDescent="0.2">
      <c r="R29" s="138"/>
      <c r="S29" s="138"/>
    </row>
    <row r="30" spans="2:29" x14ac:dyDescent="0.2">
      <c r="R30" s="138"/>
      <c r="S30" s="138"/>
    </row>
    <row r="31" spans="2:29" x14ac:dyDescent="0.2">
      <c r="R31" s="138"/>
      <c r="S31" s="138"/>
    </row>
    <row r="32" spans="2:29" x14ac:dyDescent="0.2">
      <c r="R32" s="138"/>
      <c r="S32" s="138"/>
    </row>
  </sheetData>
  <sheetProtection formatCells="0" formatColumns="0" formatRows="0"/>
  <autoFilter ref="A3:AC25"/>
  <mergeCells count="16">
    <mergeCell ref="B1:W1"/>
    <mergeCell ref="B22:B23"/>
    <mergeCell ref="D22:D23"/>
    <mergeCell ref="I22:I23"/>
    <mergeCell ref="D4:D13"/>
    <mergeCell ref="D16:D18"/>
    <mergeCell ref="D19:D20"/>
    <mergeCell ref="C22:C23"/>
    <mergeCell ref="C4:C21"/>
    <mergeCell ref="B4:B21"/>
    <mergeCell ref="B24:D24"/>
    <mergeCell ref="E24:F24"/>
    <mergeCell ref="I24:K24"/>
    <mergeCell ref="B25:D25"/>
    <mergeCell ref="E25:F25"/>
    <mergeCell ref="I25:K25"/>
  </mergeCells>
  <conditionalFormatting sqref="V4:W21 Z4:Z21">
    <cfRule type="cellIs" dxfId="214" priority="12" operator="equal">
      <formula>"-"</formula>
    </cfRule>
    <cfRule type="cellIs" dxfId="213" priority="13" operator="lessThan">
      <formula>0.5</formula>
    </cfRule>
    <cfRule type="cellIs" dxfId="212" priority="14" operator="between">
      <formula>0.5</formula>
      <formula>0.75</formula>
    </cfRule>
    <cfRule type="cellIs" dxfId="211" priority="15" operator="between">
      <formula>0.75</formula>
      <formula>1</formula>
    </cfRule>
  </conditionalFormatting>
  <conditionalFormatting sqref="V4:W21 Z4:Z21">
    <cfRule type="cellIs" dxfId="210" priority="11" operator="equal">
      <formula>0</formula>
    </cfRule>
  </conditionalFormatting>
  <conditionalFormatting sqref="X4:X21">
    <cfRule type="cellIs" dxfId="209" priority="7" operator="equal">
      <formula>"-"</formula>
    </cfRule>
    <cfRule type="cellIs" dxfId="208" priority="8" operator="lessThan">
      <formula>0.5</formula>
    </cfRule>
    <cfRule type="cellIs" dxfId="207" priority="9" operator="between">
      <formula>0.5</formula>
      <formula>0.75</formula>
    </cfRule>
    <cfRule type="cellIs" dxfId="206" priority="10" operator="between">
      <formula>0.75</formula>
      <formula>1</formula>
    </cfRule>
  </conditionalFormatting>
  <conditionalFormatting sqref="X4:X21">
    <cfRule type="cellIs" dxfId="205" priority="6" operator="equal">
      <formula>0</formula>
    </cfRule>
  </conditionalFormatting>
  <conditionalFormatting sqref="Y4:Y21">
    <cfRule type="cellIs" dxfId="204" priority="2" operator="equal">
      <formula>"-"</formula>
    </cfRule>
    <cfRule type="cellIs" dxfId="203" priority="3" operator="lessThan">
      <formula>0.5</formula>
    </cfRule>
    <cfRule type="cellIs" dxfId="202" priority="4" operator="between">
      <formula>0.5</formula>
      <formula>0.75</formula>
    </cfRule>
    <cfRule type="cellIs" dxfId="201" priority="5" operator="between">
      <formula>0.75</formula>
      <formula>1</formula>
    </cfRule>
  </conditionalFormatting>
  <conditionalFormatting sqref="Y4:Y21">
    <cfRule type="cellIs" dxfId="200"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35" orientation="landscape" r:id="rId1"/>
  <rowBreaks count="1" manualBreakCount="1">
    <brk id="26" max="1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rgb="FFFF3399"/>
  </sheetPr>
  <dimension ref="A1:AC57"/>
  <sheetViews>
    <sheetView tabSelected="1" view="pageLayout" zoomScale="30" zoomScaleNormal="70" zoomScaleSheetLayoutView="40" zoomScalePageLayoutView="30" workbookViewId="0">
      <selection activeCell="AA5" sqref="AA5"/>
    </sheetView>
  </sheetViews>
  <sheetFormatPr baseColWidth="10" defaultColWidth="11.42578125" defaultRowHeight="15" x14ac:dyDescent="0.2"/>
  <cols>
    <col min="1" max="1" width="2.85546875" style="1" customWidth="1"/>
    <col min="2" max="2" width="21.7109375" style="1" hidden="1" customWidth="1"/>
    <col min="3" max="3" width="20.140625" style="1" hidden="1" customWidth="1"/>
    <col min="4" max="4" width="9.5703125" style="1" customWidth="1"/>
    <col min="5" max="5" width="39.7109375" style="1" customWidth="1"/>
    <col min="6" max="6" width="28" style="1" hidden="1" customWidth="1"/>
    <col min="7" max="8" width="23.5703125" style="138" customWidth="1"/>
    <col min="9" max="9" width="19.5703125" style="1" customWidth="1"/>
    <col min="10" max="11" width="17.7109375" style="1" customWidth="1"/>
    <col min="12" max="12" width="17.7109375" style="130" customWidth="1"/>
    <col min="13" max="13" width="17.7109375" style="2" customWidth="1"/>
    <col min="14" max="14" width="14.28515625" style="46" customWidth="1"/>
    <col min="15" max="15" width="14.28515625" style="46" hidden="1" customWidth="1"/>
    <col min="16" max="16" width="14.28515625" style="1" customWidth="1"/>
    <col min="17" max="17" width="14.28515625" style="138" hidden="1" customWidth="1"/>
    <col min="18" max="18" width="14.28515625" style="130" customWidth="1"/>
    <col min="19" max="19" width="14.28515625" style="130" hidden="1" customWidth="1"/>
    <col min="20" max="20" width="14.28515625" style="1" customWidth="1"/>
    <col min="21" max="21" width="14.28515625" style="138" hidden="1" customWidth="1"/>
    <col min="22" max="23" width="16.85546875" style="1" customWidth="1"/>
    <col min="24" max="25" width="16.85546875" style="138" customWidth="1"/>
    <col min="26" max="26" width="16.85546875" style="1" customWidth="1"/>
    <col min="27" max="27" width="11.42578125" style="1" customWidth="1"/>
    <col min="28" max="16384" width="11.42578125" style="1"/>
  </cols>
  <sheetData>
    <row r="1" spans="1:29" ht="42" customHeight="1" x14ac:dyDescent="0.2">
      <c r="A1" s="138"/>
      <c r="B1" s="440" t="s">
        <v>1430</v>
      </c>
      <c r="C1" s="440"/>
      <c r="D1" s="440"/>
      <c r="E1" s="440"/>
      <c r="F1" s="440"/>
      <c r="G1" s="440"/>
      <c r="H1" s="440"/>
      <c r="I1" s="440"/>
      <c r="J1" s="440"/>
      <c r="K1" s="440"/>
      <c r="L1" s="440"/>
      <c r="M1" s="440"/>
      <c r="N1" s="440"/>
      <c r="O1" s="440"/>
      <c r="P1" s="440"/>
      <c r="Q1" s="440"/>
      <c r="R1" s="440"/>
      <c r="S1" s="440"/>
      <c r="T1" s="440"/>
      <c r="U1" s="440"/>
      <c r="V1" s="440"/>
      <c r="W1" s="440"/>
      <c r="X1" s="294"/>
      <c r="Y1" s="302"/>
      <c r="Z1" s="138"/>
      <c r="AA1" s="138"/>
      <c r="AB1" s="138"/>
      <c r="AC1" s="138"/>
    </row>
    <row r="2" spans="1:29" ht="16.5" thickBot="1" x14ac:dyDescent="0.25">
      <c r="A2" s="138"/>
      <c r="B2" s="138"/>
      <c r="C2" s="138"/>
      <c r="D2" s="2"/>
      <c r="E2" s="294"/>
      <c r="F2" s="294"/>
      <c r="G2" s="334"/>
      <c r="H2" s="334"/>
      <c r="I2" s="294"/>
      <c r="J2" s="294"/>
      <c r="K2" s="294"/>
      <c r="L2" s="282"/>
      <c r="M2" s="294"/>
      <c r="N2" s="294"/>
      <c r="O2" s="360"/>
      <c r="P2" s="294"/>
      <c r="Q2" s="360"/>
      <c r="R2" s="282"/>
      <c r="S2" s="282"/>
      <c r="T2" s="294"/>
      <c r="U2" s="360"/>
      <c r="V2" s="294"/>
      <c r="W2" s="294"/>
      <c r="X2" s="294"/>
      <c r="Y2" s="302"/>
      <c r="Z2" s="138"/>
      <c r="AA2" s="138"/>
      <c r="AB2" s="138"/>
      <c r="AC2" s="138"/>
    </row>
    <row r="3" spans="1:29" ht="75" customHeight="1" thickBot="1" x14ac:dyDescent="0.25">
      <c r="A3" s="138"/>
      <c r="B3" s="9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AA3" s="138"/>
      <c r="AB3" s="138"/>
      <c r="AC3" s="138"/>
    </row>
    <row r="4" spans="1:29" ht="83.25" customHeight="1" thickBot="1" x14ac:dyDescent="0.25">
      <c r="A4" s="2"/>
      <c r="B4" s="478" t="s">
        <v>260</v>
      </c>
      <c r="C4" s="475" t="s">
        <v>261</v>
      </c>
      <c r="D4" s="441" t="s">
        <v>262</v>
      </c>
      <c r="E4" s="33" t="s">
        <v>263</v>
      </c>
      <c r="F4" s="33" t="s">
        <v>264</v>
      </c>
      <c r="G4" s="33">
        <v>0</v>
      </c>
      <c r="H4" s="33">
        <v>1</v>
      </c>
      <c r="I4" s="9">
        <v>1</v>
      </c>
      <c r="J4" s="9">
        <v>0</v>
      </c>
      <c r="K4" s="9">
        <v>0</v>
      </c>
      <c r="L4" s="12">
        <v>0</v>
      </c>
      <c r="M4" s="12">
        <v>1</v>
      </c>
      <c r="N4" s="10">
        <v>0</v>
      </c>
      <c r="O4" s="10"/>
      <c r="P4" s="9">
        <v>0</v>
      </c>
      <c r="Q4" s="9"/>
      <c r="R4" s="9">
        <v>0</v>
      </c>
      <c r="S4" s="9"/>
      <c r="T4" s="9">
        <v>0.6</v>
      </c>
      <c r="U4" s="215">
        <v>0</v>
      </c>
      <c r="V4" s="162" t="s">
        <v>177</v>
      </c>
      <c r="W4" s="162" t="s">
        <v>177</v>
      </c>
      <c r="X4" s="162" t="s">
        <v>177</v>
      </c>
      <c r="Y4" s="162">
        <f t="shared" ref="Y4:Y38" si="0">IF(M4=0,"-",IF((T4/M4)&lt;=1,(T4/M4),1))</f>
        <v>0.6</v>
      </c>
      <c r="Z4" s="162">
        <f>IF(((N4+P4+R4+T4)/(I4))&lt;=1,((N4+P4+R4+T4)/(I4)),1)</f>
        <v>0.6</v>
      </c>
      <c r="AA4" s="2"/>
      <c r="AB4" s="138"/>
      <c r="AC4" s="139"/>
    </row>
    <row r="5" spans="1:29" s="14" customFormat="1" ht="63" customHeight="1" thickBot="1" x14ac:dyDescent="0.25">
      <c r="A5" s="2"/>
      <c r="B5" s="478"/>
      <c r="C5" s="476"/>
      <c r="D5" s="442"/>
      <c r="E5" s="144" t="s">
        <v>265</v>
      </c>
      <c r="F5" s="144" t="s">
        <v>266</v>
      </c>
      <c r="G5" s="144">
        <v>0</v>
      </c>
      <c r="H5" s="144">
        <v>1</v>
      </c>
      <c r="I5" s="12">
        <v>1</v>
      </c>
      <c r="J5" s="12">
        <v>0</v>
      </c>
      <c r="K5" s="12">
        <v>0</v>
      </c>
      <c r="L5" s="12">
        <v>1</v>
      </c>
      <c r="M5" s="12">
        <v>1</v>
      </c>
      <c r="N5" s="178">
        <v>0</v>
      </c>
      <c r="O5" s="178"/>
      <c r="P5" s="12">
        <v>0</v>
      </c>
      <c r="Q5" s="12"/>
      <c r="R5" s="12">
        <v>0</v>
      </c>
      <c r="S5" s="381"/>
      <c r="T5" s="9">
        <v>1</v>
      </c>
      <c r="U5" s="215">
        <v>0</v>
      </c>
      <c r="V5" s="162" t="s">
        <v>177</v>
      </c>
      <c r="W5" s="162" t="s">
        <v>177</v>
      </c>
      <c r="X5" s="162">
        <v>0</v>
      </c>
      <c r="Y5" s="162">
        <f t="shared" si="0"/>
        <v>1</v>
      </c>
      <c r="Z5" s="162">
        <f t="shared" ref="Z5:Z38" si="1">IF(((N5+P5+R5+T5)/(I5))&lt;=1,((N5+P5+R5+T5)/(I5)),1)</f>
        <v>1</v>
      </c>
      <c r="AA5" s="2"/>
      <c r="AC5" s="15"/>
    </row>
    <row r="6" spans="1:29" s="14" customFormat="1" ht="72.75" customHeight="1" thickBot="1" x14ac:dyDescent="0.25">
      <c r="A6" s="2"/>
      <c r="B6" s="478"/>
      <c r="C6" s="476"/>
      <c r="D6" s="442"/>
      <c r="E6" s="144" t="s">
        <v>267</v>
      </c>
      <c r="F6" s="144" t="s">
        <v>268</v>
      </c>
      <c r="G6" s="144">
        <v>0</v>
      </c>
      <c r="H6" s="144">
        <v>1</v>
      </c>
      <c r="I6" s="12">
        <v>1</v>
      </c>
      <c r="J6" s="12">
        <v>0</v>
      </c>
      <c r="K6" s="12">
        <v>0</v>
      </c>
      <c r="L6" s="12">
        <v>0</v>
      </c>
      <c r="M6" s="12">
        <v>1</v>
      </c>
      <c r="N6" s="178">
        <v>0</v>
      </c>
      <c r="O6" s="178"/>
      <c r="P6" s="12">
        <v>0</v>
      </c>
      <c r="Q6" s="12"/>
      <c r="R6" s="12">
        <v>0</v>
      </c>
      <c r="S6" s="381"/>
      <c r="T6" s="9">
        <v>0.5</v>
      </c>
      <c r="U6" s="215">
        <v>0</v>
      </c>
      <c r="V6" s="162" t="s">
        <v>177</v>
      </c>
      <c r="W6" s="162" t="s">
        <v>177</v>
      </c>
      <c r="X6" s="162" t="s">
        <v>177</v>
      </c>
      <c r="Y6" s="162">
        <f t="shared" si="0"/>
        <v>0.5</v>
      </c>
      <c r="Z6" s="162">
        <f t="shared" si="1"/>
        <v>0.5</v>
      </c>
      <c r="AA6" s="2"/>
      <c r="AC6" s="15"/>
    </row>
    <row r="7" spans="1:29" s="14" customFormat="1" ht="61.5" customHeight="1" thickBot="1" x14ac:dyDescent="0.25">
      <c r="A7" s="2"/>
      <c r="B7" s="478"/>
      <c r="C7" s="476"/>
      <c r="D7" s="442"/>
      <c r="E7" s="144" t="s">
        <v>269</v>
      </c>
      <c r="F7" s="144" t="s">
        <v>270</v>
      </c>
      <c r="G7" s="144">
        <v>0</v>
      </c>
      <c r="H7" s="144">
        <v>20</v>
      </c>
      <c r="I7" s="12">
        <v>20</v>
      </c>
      <c r="J7" s="12">
        <v>10</v>
      </c>
      <c r="K7" s="12">
        <v>7</v>
      </c>
      <c r="L7" s="12">
        <v>0</v>
      </c>
      <c r="M7" s="12">
        <v>3</v>
      </c>
      <c r="N7" s="178">
        <v>10</v>
      </c>
      <c r="O7" s="178"/>
      <c r="P7" s="12">
        <v>7</v>
      </c>
      <c r="Q7" s="12"/>
      <c r="R7" s="12">
        <v>0</v>
      </c>
      <c r="S7" s="381"/>
      <c r="T7" s="9">
        <v>3</v>
      </c>
      <c r="U7" s="215">
        <v>1</v>
      </c>
      <c r="V7" s="162">
        <v>1</v>
      </c>
      <c r="W7" s="162">
        <v>1</v>
      </c>
      <c r="X7" s="162" t="s">
        <v>177</v>
      </c>
      <c r="Y7" s="162">
        <f t="shared" si="0"/>
        <v>1</v>
      </c>
      <c r="Z7" s="162">
        <f t="shared" si="1"/>
        <v>1</v>
      </c>
      <c r="AA7" s="2"/>
      <c r="AC7" s="15"/>
    </row>
    <row r="8" spans="1:29" s="14" customFormat="1" ht="59.25" customHeight="1" thickBot="1" x14ac:dyDescent="0.25">
      <c r="A8" s="2"/>
      <c r="B8" s="478"/>
      <c r="C8" s="476"/>
      <c r="D8" s="442"/>
      <c r="E8" s="144" t="s">
        <v>271</v>
      </c>
      <c r="F8" s="144" t="s">
        <v>272</v>
      </c>
      <c r="G8" s="144">
        <v>0</v>
      </c>
      <c r="H8" s="144">
        <v>20</v>
      </c>
      <c r="I8" s="12">
        <v>20</v>
      </c>
      <c r="J8" s="12">
        <v>10</v>
      </c>
      <c r="K8" s="12">
        <v>7</v>
      </c>
      <c r="L8" s="12">
        <v>0</v>
      </c>
      <c r="M8" s="12">
        <v>3</v>
      </c>
      <c r="N8" s="178">
        <v>10</v>
      </c>
      <c r="O8" s="178"/>
      <c r="P8" s="12">
        <v>7</v>
      </c>
      <c r="Q8" s="12"/>
      <c r="R8" s="12">
        <v>0</v>
      </c>
      <c r="S8" s="381"/>
      <c r="T8" s="9">
        <v>3</v>
      </c>
      <c r="U8" s="215">
        <v>1</v>
      </c>
      <c r="V8" s="162">
        <v>1</v>
      </c>
      <c r="W8" s="162">
        <v>1</v>
      </c>
      <c r="X8" s="162" t="s">
        <v>177</v>
      </c>
      <c r="Y8" s="162">
        <f t="shared" si="0"/>
        <v>1</v>
      </c>
      <c r="Z8" s="162">
        <f t="shared" si="1"/>
        <v>1</v>
      </c>
      <c r="AA8" s="2"/>
      <c r="AC8" s="15"/>
    </row>
    <row r="9" spans="1:29" s="14" customFormat="1" ht="94.5" customHeight="1" thickBot="1" x14ac:dyDescent="0.25">
      <c r="A9" s="2"/>
      <c r="B9" s="478"/>
      <c r="C9" s="476"/>
      <c r="D9" s="442"/>
      <c r="E9" s="144" t="s">
        <v>273</v>
      </c>
      <c r="F9" s="144" t="s">
        <v>274</v>
      </c>
      <c r="G9" s="144">
        <v>0</v>
      </c>
      <c r="H9" s="144">
        <v>1</v>
      </c>
      <c r="I9" s="12">
        <v>1</v>
      </c>
      <c r="J9" s="12">
        <v>1</v>
      </c>
      <c r="K9" s="12">
        <v>1</v>
      </c>
      <c r="L9" s="12">
        <v>1</v>
      </c>
      <c r="M9" s="12">
        <v>1</v>
      </c>
      <c r="N9" s="178">
        <v>1</v>
      </c>
      <c r="O9" s="428"/>
      <c r="P9" s="12">
        <v>0</v>
      </c>
      <c r="Q9" s="12"/>
      <c r="R9" s="179">
        <v>0.5</v>
      </c>
      <c r="S9" s="382"/>
      <c r="T9" s="9">
        <v>0.5</v>
      </c>
      <c r="U9" s="215">
        <v>0</v>
      </c>
      <c r="V9" s="162">
        <v>1</v>
      </c>
      <c r="W9" s="162">
        <v>0</v>
      </c>
      <c r="X9" s="162">
        <v>0.5</v>
      </c>
      <c r="Y9" s="162">
        <f t="shared" si="0"/>
        <v>0.5</v>
      </c>
      <c r="Z9" s="162">
        <f t="shared" si="1"/>
        <v>1</v>
      </c>
      <c r="AA9" s="2"/>
      <c r="AC9" s="15"/>
    </row>
    <row r="10" spans="1:29" s="14" customFormat="1" ht="60.75" customHeight="1" thickBot="1" x14ac:dyDescent="0.25">
      <c r="A10" s="2"/>
      <c r="B10" s="478"/>
      <c r="C10" s="476"/>
      <c r="D10" s="443"/>
      <c r="E10" s="144" t="s">
        <v>275</v>
      </c>
      <c r="F10" s="144" t="s">
        <v>276</v>
      </c>
      <c r="G10" s="144">
        <v>0</v>
      </c>
      <c r="H10" s="144">
        <v>1</v>
      </c>
      <c r="I10" s="12">
        <v>1</v>
      </c>
      <c r="J10" s="12">
        <v>1</v>
      </c>
      <c r="K10" s="12">
        <v>1</v>
      </c>
      <c r="L10" s="12">
        <v>1</v>
      </c>
      <c r="M10" s="12">
        <v>1</v>
      </c>
      <c r="N10" s="178">
        <v>1</v>
      </c>
      <c r="O10" s="428"/>
      <c r="P10" s="12">
        <v>0</v>
      </c>
      <c r="Q10" s="12"/>
      <c r="R10" s="12">
        <v>1</v>
      </c>
      <c r="S10" s="381"/>
      <c r="T10" s="433">
        <v>2</v>
      </c>
      <c r="U10" s="215">
        <v>0</v>
      </c>
      <c r="V10" s="162">
        <v>1</v>
      </c>
      <c r="W10" s="162">
        <v>0</v>
      </c>
      <c r="X10" s="162">
        <v>1</v>
      </c>
      <c r="Y10" s="162">
        <f t="shared" si="0"/>
        <v>1</v>
      </c>
      <c r="Z10" s="162">
        <f t="shared" si="1"/>
        <v>1</v>
      </c>
      <c r="AA10" s="2"/>
      <c r="AC10" s="15"/>
    </row>
    <row r="11" spans="1:29" s="14" customFormat="1" ht="85.5" customHeight="1" thickBot="1" x14ac:dyDescent="0.25">
      <c r="A11" s="2"/>
      <c r="B11" s="478"/>
      <c r="C11" s="476"/>
      <c r="D11" s="444" t="s">
        <v>277</v>
      </c>
      <c r="E11" s="144" t="s">
        <v>278</v>
      </c>
      <c r="F11" s="144" t="s">
        <v>279</v>
      </c>
      <c r="G11" s="144">
        <v>0</v>
      </c>
      <c r="H11" s="144">
        <v>1</v>
      </c>
      <c r="I11" s="135">
        <v>1</v>
      </c>
      <c r="J11" s="135">
        <v>0</v>
      </c>
      <c r="K11" s="181">
        <v>1</v>
      </c>
      <c r="L11" s="12">
        <v>0</v>
      </c>
      <c r="M11" s="12"/>
      <c r="N11" s="135">
        <v>0</v>
      </c>
      <c r="O11" s="135"/>
      <c r="P11" s="12">
        <v>1</v>
      </c>
      <c r="Q11" s="12"/>
      <c r="R11" s="12">
        <v>0</v>
      </c>
      <c r="S11" s="381"/>
      <c r="T11" s="9">
        <v>0</v>
      </c>
      <c r="U11" s="215"/>
      <c r="V11" s="162" t="s">
        <v>177</v>
      </c>
      <c r="W11" s="162">
        <v>1</v>
      </c>
      <c r="X11" s="162" t="s">
        <v>177</v>
      </c>
      <c r="Y11" s="162" t="str">
        <f t="shared" si="0"/>
        <v>-</v>
      </c>
      <c r="Z11" s="162">
        <f t="shared" si="1"/>
        <v>1</v>
      </c>
      <c r="AA11" s="2"/>
      <c r="AC11" s="15"/>
    </row>
    <row r="12" spans="1:29" ht="57" customHeight="1" thickBot="1" x14ac:dyDescent="0.25">
      <c r="A12" s="2"/>
      <c r="B12" s="478"/>
      <c r="C12" s="476"/>
      <c r="D12" s="442"/>
      <c r="E12" s="144" t="s">
        <v>280</v>
      </c>
      <c r="F12" s="144" t="s">
        <v>281</v>
      </c>
      <c r="G12" s="144">
        <v>1</v>
      </c>
      <c r="H12" s="144">
        <v>1</v>
      </c>
      <c r="I12" s="12">
        <v>4</v>
      </c>
      <c r="J12" s="12">
        <v>1</v>
      </c>
      <c r="K12" s="12">
        <v>0</v>
      </c>
      <c r="L12" s="12">
        <v>2</v>
      </c>
      <c r="M12" s="12"/>
      <c r="N12" s="12">
        <v>1</v>
      </c>
      <c r="O12" s="429"/>
      <c r="P12" s="12">
        <v>0</v>
      </c>
      <c r="Q12" s="12"/>
      <c r="R12" s="12">
        <v>9</v>
      </c>
      <c r="S12" s="381"/>
      <c r="T12" s="9">
        <v>0</v>
      </c>
      <c r="U12" s="215"/>
      <c r="V12" s="162" t="s">
        <v>1433</v>
      </c>
      <c r="W12" s="162" t="s">
        <v>177</v>
      </c>
      <c r="X12" s="162">
        <v>1</v>
      </c>
      <c r="Y12" s="162" t="str">
        <f t="shared" si="0"/>
        <v>-</v>
      </c>
      <c r="Z12" s="162">
        <f t="shared" si="1"/>
        <v>1</v>
      </c>
      <c r="AA12" s="2"/>
      <c r="AB12" s="138"/>
      <c r="AC12" s="139"/>
    </row>
    <row r="13" spans="1:29" ht="52.5" customHeight="1" thickBot="1" x14ac:dyDescent="0.25">
      <c r="A13" s="138"/>
      <c r="B13" s="478"/>
      <c r="C13" s="476"/>
      <c r="D13" s="442"/>
      <c r="E13" s="144" t="s">
        <v>282</v>
      </c>
      <c r="F13" s="144" t="s">
        <v>283</v>
      </c>
      <c r="G13" s="144">
        <v>44</v>
      </c>
      <c r="H13" s="144">
        <v>44</v>
      </c>
      <c r="I13" s="135">
        <v>176</v>
      </c>
      <c r="J13" s="135">
        <v>44</v>
      </c>
      <c r="K13" s="135">
        <v>44</v>
      </c>
      <c r="L13" s="12">
        <v>44</v>
      </c>
      <c r="M13" s="12">
        <v>44</v>
      </c>
      <c r="N13" s="135">
        <v>40</v>
      </c>
      <c r="O13" s="135"/>
      <c r="P13" s="135">
        <v>38</v>
      </c>
      <c r="Q13" s="135"/>
      <c r="R13" s="135">
        <v>30</v>
      </c>
      <c r="S13" s="215"/>
      <c r="T13" s="9">
        <v>46</v>
      </c>
      <c r="U13" s="215">
        <v>0</v>
      </c>
      <c r="V13" s="162">
        <v>0.90909090909090906</v>
      </c>
      <c r="W13" s="162">
        <v>0.86363636363636365</v>
      </c>
      <c r="X13" s="162">
        <v>0.68181818181818177</v>
      </c>
      <c r="Y13" s="162">
        <f t="shared" si="0"/>
        <v>1</v>
      </c>
      <c r="Z13" s="162">
        <f t="shared" si="1"/>
        <v>0.875</v>
      </c>
      <c r="AA13" s="2"/>
      <c r="AB13" s="138"/>
      <c r="AC13" s="139"/>
    </row>
    <row r="14" spans="1:29" ht="45.75" customHeight="1" thickBot="1" x14ac:dyDescent="0.25">
      <c r="A14" s="138"/>
      <c r="B14" s="478"/>
      <c r="C14" s="476"/>
      <c r="D14" s="442"/>
      <c r="E14" s="144" t="s">
        <v>284</v>
      </c>
      <c r="F14" s="144" t="s">
        <v>285</v>
      </c>
      <c r="G14" s="144">
        <v>32105</v>
      </c>
      <c r="H14" s="144">
        <v>42105</v>
      </c>
      <c r="I14" s="12">
        <v>10000</v>
      </c>
      <c r="J14" s="135">
        <v>13290</v>
      </c>
      <c r="K14" s="135">
        <v>2000</v>
      </c>
      <c r="L14" s="12">
        <v>2000</v>
      </c>
      <c r="M14" s="12">
        <v>2000</v>
      </c>
      <c r="N14" s="135">
        <v>13290</v>
      </c>
      <c r="O14" s="430"/>
      <c r="P14" s="135">
        <v>3249</v>
      </c>
      <c r="Q14" s="430"/>
      <c r="R14" s="174">
        <v>2064.48</v>
      </c>
      <c r="S14" s="229"/>
      <c r="T14" s="9">
        <v>3381.36</v>
      </c>
      <c r="U14" s="215"/>
      <c r="V14" s="162">
        <v>1</v>
      </c>
      <c r="W14" s="162">
        <v>1</v>
      </c>
      <c r="X14" s="162">
        <v>1</v>
      </c>
      <c r="Y14" s="162">
        <f t="shared" si="0"/>
        <v>1</v>
      </c>
      <c r="Z14" s="162">
        <f t="shared" si="1"/>
        <v>1</v>
      </c>
      <c r="AA14" s="138"/>
      <c r="AB14" s="138"/>
      <c r="AC14" s="139"/>
    </row>
    <row r="15" spans="1:29" ht="57" customHeight="1" thickBot="1" x14ac:dyDescent="0.25">
      <c r="A15" s="138"/>
      <c r="B15" s="478"/>
      <c r="C15" s="476"/>
      <c r="D15" s="442"/>
      <c r="E15" s="144" t="s">
        <v>286</v>
      </c>
      <c r="F15" s="144" t="s">
        <v>287</v>
      </c>
      <c r="G15" s="144">
        <v>55572</v>
      </c>
      <c r="H15" s="144">
        <v>75572</v>
      </c>
      <c r="I15" s="12">
        <v>20000</v>
      </c>
      <c r="J15" s="12">
        <v>15394</v>
      </c>
      <c r="K15" s="12">
        <v>4500</v>
      </c>
      <c r="L15" s="12">
        <v>3000</v>
      </c>
      <c r="M15" s="12">
        <v>3000</v>
      </c>
      <c r="N15" s="135">
        <v>15394</v>
      </c>
      <c r="O15" s="430"/>
      <c r="P15" s="135">
        <v>7502</v>
      </c>
      <c r="Q15" s="430"/>
      <c r="R15" s="135">
        <v>5455</v>
      </c>
      <c r="S15" s="215"/>
      <c r="T15" s="9">
        <v>7511.31</v>
      </c>
      <c r="U15" s="215"/>
      <c r="V15" s="162">
        <v>1</v>
      </c>
      <c r="W15" s="162">
        <v>1</v>
      </c>
      <c r="X15" s="162">
        <v>1</v>
      </c>
      <c r="Y15" s="162">
        <f t="shared" si="0"/>
        <v>1</v>
      </c>
      <c r="Z15" s="162">
        <f t="shared" si="1"/>
        <v>1</v>
      </c>
      <c r="AA15" s="138"/>
      <c r="AB15" s="138"/>
      <c r="AC15" s="139"/>
    </row>
    <row r="16" spans="1:29" ht="62.25" customHeight="1" thickBot="1" x14ac:dyDescent="0.25">
      <c r="A16" s="138"/>
      <c r="B16" s="478"/>
      <c r="C16" s="476"/>
      <c r="D16" s="442"/>
      <c r="E16" s="144" t="s">
        <v>288</v>
      </c>
      <c r="F16" s="144" t="s">
        <v>289</v>
      </c>
      <c r="G16" s="144">
        <v>2592</v>
      </c>
      <c r="H16" s="144">
        <v>2792</v>
      </c>
      <c r="I16" s="135">
        <v>200</v>
      </c>
      <c r="J16" s="135">
        <v>0</v>
      </c>
      <c r="K16" s="135">
        <v>40</v>
      </c>
      <c r="L16" s="12">
        <v>30</v>
      </c>
      <c r="M16" s="12">
        <v>147</v>
      </c>
      <c r="N16" s="135">
        <v>0</v>
      </c>
      <c r="O16" s="135"/>
      <c r="P16" s="135">
        <v>24</v>
      </c>
      <c r="Q16" s="430"/>
      <c r="R16" s="135">
        <v>13</v>
      </c>
      <c r="S16" s="215"/>
      <c r="T16" s="9">
        <v>246</v>
      </c>
      <c r="U16" s="215">
        <v>98</v>
      </c>
      <c r="V16" s="162" t="s">
        <v>177</v>
      </c>
      <c r="W16" s="162">
        <v>1</v>
      </c>
      <c r="X16" s="162">
        <v>0.43333333333333335</v>
      </c>
      <c r="Y16" s="162">
        <f t="shared" si="0"/>
        <v>1</v>
      </c>
      <c r="Z16" s="162">
        <f t="shared" si="1"/>
        <v>1</v>
      </c>
      <c r="AA16" s="138"/>
      <c r="AB16" s="138"/>
      <c r="AC16" s="139"/>
    </row>
    <row r="17" spans="2:29" ht="66.75" customHeight="1" thickBot="1" x14ac:dyDescent="0.25">
      <c r="B17" s="478"/>
      <c r="C17" s="476"/>
      <c r="D17" s="443"/>
      <c r="E17" s="144" t="s">
        <v>290</v>
      </c>
      <c r="F17" s="144" t="s">
        <v>291</v>
      </c>
      <c r="G17" s="144">
        <v>609</v>
      </c>
      <c r="H17" s="144">
        <v>709</v>
      </c>
      <c r="I17" s="135">
        <v>100</v>
      </c>
      <c r="J17" s="135">
        <v>0</v>
      </c>
      <c r="K17" s="135">
        <v>100</v>
      </c>
      <c r="L17" s="12">
        <v>20</v>
      </c>
      <c r="M17" s="12"/>
      <c r="N17" s="135">
        <v>0</v>
      </c>
      <c r="O17" s="135"/>
      <c r="P17" s="135">
        <v>144</v>
      </c>
      <c r="Q17" s="430"/>
      <c r="R17" s="135">
        <v>23</v>
      </c>
      <c r="S17" s="215"/>
      <c r="T17" s="9">
        <v>0</v>
      </c>
      <c r="U17" s="215"/>
      <c r="V17" s="162" t="s">
        <v>177</v>
      </c>
      <c r="W17" s="162">
        <v>1</v>
      </c>
      <c r="X17" s="162">
        <v>1</v>
      </c>
      <c r="Y17" s="162" t="str">
        <f t="shared" si="0"/>
        <v>-</v>
      </c>
      <c r="Z17" s="162">
        <f t="shared" si="1"/>
        <v>1</v>
      </c>
      <c r="AA17" s="138"/>
      <c r="AB17" s="138"/>
      <c r="AC17" s="139"/>
    </row>
    <row r="18" spans="2:29" ht="69" customHeight="1" thickBot="1" x14ac:dyDescent="0.25">
      <c r="B18" s="478"/>
      <c r="C18" s="476"/>
      <c r="D18" s="444" t="s">
        <v>292</v>
      </c>
      <c r="E18" s="144" t="s">
        <v>293</v>
      </c>
      <c r="F18" s="144" t="s">
        <v>294</v>
      </c>
      <c r="G18" s="144">
        <v>0</v>
      </c>
      <c r="H18" s="144">
        <v>35</v>
      </c>
      <c r="I18" s="135">
        <v>35</v>
      </c>
      <c r="J18" s="135">
        <v>0</v>
      </c>
      <c r="K18" s="135">
        <v>0</v>
      </c>
      <c r="L18" s="12">
        <v>0</v>
      </c>
      <c r="M18" s="12">
        <v>35</v>
      </c>
      <c r="N18" s="135">
        <v>0</v>
      </c>
      <c r="O18" s="135"/>
      <c r="P18" s="135">
        <v>0</v>
      </c>
      <c r="Q18" s="135"/>
      <c r="R18" s="135">
        <v>0</v>
      </c>
      <c r="S18" s="215"/>
      <c r="T18" s="9">
        <v>10</v>
      </c>
      <c r="U18" s="427" t="s">
        <v>1434</v>
      </c>
      <c r="V18" s="162" t="s">
        <v>177</v>
      </c>
      <c r="W18" s="162" t="s">
        <v>177</v>
      </c>
      <c r="X18" s="162" t="s">
        <v>177</v>
      </c>
      <c r="Y18" s="162">
        <f t="shared" si="0"/>
        <v>0.2857142857142857</v>
      </c>
      <c r="Z18" s="162">
        <f t="shared" si="1"/>
        <v>0.2857142857142857</v>
      </c>
      <c r="AA18" s="138"/>
      <c r="AB18" s="138"/>
      <c r="AC18" s="139"/>
    </row>
    <row r="19" spans="2:29" ht="90.75" customHeight="1" thickBot="1" x14ac:dyDescent="0.25">
      <c r="B19" s="478"/>
      <c r="C19" s="476"/>
      <c r="D19" s="443"/>
      <c r="E19" s="144" t="s">
        <v>295</v>
      </c>
      <c r="F19" s="144" t="s">
        <v>296</v>
      </c>
      <c r="G19" s="144">
        <v>0</v>
      </c>
      <c r="H19" s="144">
        <v>1</v>
      </c>
      <c r="I19" s="21">
        <v>1</v>
      </c>
      <c r="J19" s="174">
        <v>0.5</v>
      </c>
      <c r="K19" s="174">
        <v>0</v>
      </c>
      <c r="L19" s="182">
        <v>0.5</v>
      </c>
      <c r="M19" s="182">
        <v>0.5</v>
      </c>
      <c r="N19" s="182">
        <v>0.5</v>
      </c>
      <c r="O19" s="182"/>
      <c r="P19" s="135">
        <v>0</v>
      </c>
      <c r="Q19" s="135"/>
      <c r="R19" s="135">
        <v>0</v>
      </c>
      <c r="S19" s="215"/>
      <c r="T19" s="9">
        <v>0.15</v>
      </c>
      <c r="U19" s="215">
        <v>0</v>
      </c>
      <c r="V19" s="162">
        <v>1</v>
      </c>
      <c r="W19" s="162" t="s">
        <v>177</v>
      </c>
      <c r="X19" s="162">
        <v>0</v>
      </c>
      <c r="Y19" s="162">
        <f t="shared" si="0"/>
        <v>0.3</v>
      </c>
      <c r="Z19" s="162">
        <f t="shared" si="1"/>
        <v>0.65</v>
      </c>
      <c r="AA19" s="138"/>
      <c r="AB19" s="138"/>
      <c r="AC19" s="139"/>
    </row>
    <row r="20" spans="2:29" ht="77.25" customHeight="1" thickBot="1" x14ac:dyDescent="0.25">
      <c r="B20" s="478"/>
      <c r="C20" s="476"/>
      <c r="D20" s="444" t="s">
        <v>297</v>
      </c>
      <c r="E20" s="144" t="s">
        <v>298</v>
      </c>
      <c r="F20" s="144" t="s">
        <v>299</v>
      </c>
      <c r="G20" s="144">
        <v>0</v>
      </c>
      <c r="H20" s="144">
        <v>1</v>
      </c>
      <c r="I20" s="135">
        <v>1</v>
      </c>
      <c r="J20" s="135">
        <v>0</v>
      </c>
      <c r="K20" s="135">
        <v>0</v>
      </c>
      <c r="L20" s="12">
        <v>1</v>
      </c>
      <c r="M20" s="12">
        <v>1</v>
      </c>
      <c r="N20" s="135">
        <v>0</v>
      </c>
      <c r="O20" s="135"/>
      <c r="P20" s="135">
        <v>0</v>
      </c>
      <c r="Q20" s="135"/>
      <c r="R20" s="135">
        <v>0</v>
      </c>
      <c r="S20" s="215"/>
      <c r="T20" s="9">
        <v>0.6</v>
      </c>
      <c r="U20" s="215">
        <v>0</v>
      </c>
      <c r="V20" s="162" t="s">
        <v>177</v>
      </c>
      <c r="W20" s="162" t="s">
        <v>177</v>
      </c>
      <c r="X20" s="162">
        <v>0</v>
      </c>
      <c r="Y20" s="162">
        <f t="shared" si="0"/>
        <v>0.6</v>
      </c>
      <c r="Z20" s="162">
        <f t="shared" si="1"/>
        <v>0.6</v>
      </c>
      <c r="AA20" s="138"/>
      <c r="AB20" s="138"/>
      <c r="AC20" s="139"/>
    </row>
    <row r="21" spans="2:29" ht="65.25" customHeight="1" thickBot="1" x14ac:dyDescent="0.25">
      <c r="B21" s="478"/>
      <c r="C21" s="476"/>
      <c r="D21" s="442"/>
      <c r="E21" s="144" t="s">
        <v>300</v>
      </c>
      <c r="F21" s="144" t="s">
        <v>301</v>
      </c>
      <c r="G21" s="144">
        <v>1000</v>
      </c>
      <c r="H21" s="144">
        <v>2000</v>
      </c>
      <c r="I21" s="135">
        <v>1000</v>
      </c>
      <c r="J21" s="135">
        <v>250</v>
      </c>
      <c r="K21" s="135">
        <v>250</v>
      </c>
      <c r="L21" s="12">
        <v>250</v>
      </c>
      <c r="M21" s="12">
        <v>500</v>
      </c>
      <c r="N21" s="135">
        <v>250</v>
      </c>
      <c r="O21" s="135"/>
      <c r="P21" s="135">
        <v>250</v>
      </c>
      <c r="Q21" s="135"/>
      <c r="R21" s="135">
        <v>0</v>
      </c>
      <c r="S21" s="215"/>
      <c r="T21" s="9">
        <v>500</v>
      </c>
      <c r="U21" s="215">
        <v>45</v>
      </c>
      <c r="V21" s="162">
        <v>1</v>
      </c>
      <c r="W21" s="162">
        <v>1</v>
      </c>
      <c r="X21" s="162">
        <v>0</v>
      </c>
      <c r="Y21" s="162">
        <f t="shared" si="0"/>
        <v>1</v>
      </c>
      <c r="Z21" s="162">
        <f t="shared" si="1"/>
        <v>1</v>
      </c>
      <c r="AA21" s="138"/>
      <c r="AB21" s="138"/>
      <c r="AC21" s="139"/>
    </row>
    <row r="22" spans="2:29" ht="69" customHeight="1" thickBot="1" x14ac:dyDescent="0.25">
      <c r="B22" s="478"/>
      <c r="C22" s="476"/>
      <c r="D22" s="442"/>
      <c r="E22" s="144" t="s">
        <v>302</v>
      </c>
      <c r="F22" s="144" t="s">
        <v>303</v>
      </c>
      <c r="G22" s="144">
        <v>2000</v>
      </c>
      <c r="H22" s="144">
        <v>3000</v>
      </c>
      <c r="I22" s="135">
        <v>1000</v>
      </c>
      <c r="J22" s="135">
        <v>298</v>
      </c>
      <c r="K22" s="135">
        <v>255</v>
      </c>
      <c r="L22" s="12">
        <v>247</v>
      </c>
      <c r="M22" s="12">
        <v>256</v>
      </c>
      <c r="N22" s="135">
        <v>298</v>
      </c>
      <c r="O22" s="430"/>
      <c r="P22" s="135">
        <v>334</v>
      </c>
      <c r="Q22" s="430"/>
      <c r="R22" s="135">
        <v>191</v>
      </c>
      <c r="S22" s="215"/>
      <c r="T22" s="9">
        <v>100</v>
      </c>
      <c r="U22" s="215">
        <v>0</v>
      </c>
      <c r="V22" s="162">
        <v>1</v>
      </c>
      <c r="W22" s="162">
        <v>1</v>
      </c>
      <c r="X22" s="162">
        <v>0.77327935222672062</v>
      </c>
      <c r="Y22" s="162">
        <f t="shared" si="0"/>
        <v>0.390625</v>
      </c>
      <c r="Z22" s="162">
        <f t="shared" si="1"/>
        <v>0.92300000000000004</v>
      </c>
      <c r="AA22" s="138"/>
      <c r="AB22" s="138"/>
      <c r="AC22" s="139"/>
    </row>
    <row r="23" spans="2:29" ht="82.5" customHeight="1" thickBot="1" x14ac:dyDescent="0.25">
      <c r="B23" s="478"/>
      <c r="C23" s="476"/>
      <c r="D23" s="442"/>
      <c r="E23" s="144" t="s">
        <v>304</v>
      </c>
      <c r="F23" s="144" t="s">
        <v>305</v>
      </c>
      <c r="G23" s="144">
        <v>3000</v>
      </c>
      <c r="H23" s="144">
        <v>5000</v>
      </c>
      <c r="I23" s="135">
        <v>2000</v>
      </c>
      <c r="J23" s="135">
        <v>500</v>
      </c>
      <c r="K23" s="135">
        <v>500</v>
      </c>
      <c r="L23" s="12">
        <v>500</v>
      </c>
      <c r="M23" s="12">
        <v>1000</v>
      </c>
      <c r="N23" s="135">
        <v>500</v>
      </c>
      <c r="O23" s="430"/>
      <c r="P23" s="135">
        <v>500</v>
      </c>
      <c r="Q23" s="135"/>
      <c r="R23" s="135">
        <v>0</v>
      </c>
      <c r="S23" s="215"/>
      <c r="T23" s="9">
        <v>500</v>
      </c>
      <c r="U23" s="215">
        <v>0</v>
      </c>
      <c r="V23" s="162">
        <v>1</v>
      </c>
      <c r="W23" s="162">
        <v>1</v>
      </c>
      <c r="X23" s="162">
        <v>0</v>
      </c>
      <c r="Y23" s="162">
        <f t="shared" si="0"/>
        <v>0.5</v>
      </c>
      <c r="Z23" s="162">
        <f t="shared" si="1"/>
        <v>0.75</v>
      </c>
      <c r="AA23" s="138"/>
      <c r="AB23" s="138"/>
      <c r="AC23" s="139"/>
    </row>
    <row r="24" spans="2:29" ht="55.5" customHeight="1" thickBot="1" x14ac:dyDescent="0.25">
      <c r="B24" s="478"/>
      <c r="C24" s="476"/>
      <c r="D24" s="442"/>
      <c r="E24" s="144" t="s">
        <v>306</v>
      </c>
      <c r="F24" s="144" t="s">
        <v>307</v>
      </c>
      <c r="G24" s="144">
        <v>52</v>
      </c>
      <c r="H24" s="144">
        <v>72</v>
      </c>
      <c r="I24" s="135">
        <v>20</v>
      </c>
      <c r="J24" s="135">
        <v>20</v>
      </c>
      <c r="K24" s="135">
        <v>29</v>
      </c>
      <c r="L24" s="12">
        <v>20</v>
      </c>
      <c r="M24" s="12">
        <v>5</v>
      </c>
      <c r="N24" s="135">
        <v>30</v>
      </c>
      <c r="O24" s="135"/>
      <c r="P24" s="135">
        <v>29</v>
      </c>
      <c r="Q24" s="135"/>
      <c r="R24" s="135">
        <v>3</v>
      </c>
      <c r="S24" s="215"/>
      <c r="T24" s="9">
        <v>3</v>
      </c>
      <c r="U24" s="215"/>
      <c r="V24" s="162">
        <v>1</v>
      </c>
      <c r="W24" s="162">
        <v>1</v>
      </c>
      <c r="X24" s="162">
        <v>0.15</v>
      </c>
      <c r="Y24" s="162">
        <f t="shared" si="0"/>
        <v>0.6</v>
      </c>
      <c r="Z24" s="162">
        <f t="shared" si="1"/>
        <v>1</v>
      </c>
      <c r="AA24" s="138"/>
      <c r="AB24" s="138"/>
      <c r="AC24" s="139"/>
    </row>
    <row r="25" spans="2:29" ht="58.5" customHeight="1" thickBot="1" x14ac:dyDescent="0.25">
      <c r="B25" s="478"/>
      <c r="C25" s="476"/>
      <c r="D25" s="442"/>
      <c r="E25" s="144" t="s">
        <v>308</v>
      </c>
      <c r="F25" s="144" t="s">
        <v>309</v>
      </c>
      <c r="G25" s="144">
        <v>13600</v>
      </c>
      <c r="H25" s="144">
        <v>15600</v>
      </c>
      <c r="I25" s="63">
        <v>2000</v>
      </c>
      <c r="J25" s="183">
        <v>797</v>
      </c>
      <c r="K25" s="21">
        <v>1140</v>
      </c>
      <c r="L25" s="12">
        <v>75</v>
      </c>
      <c r="M25" s="12">
        <v>500</v>
      </c>
      <c r="N25" s="63">
        <v>797</v>
      </c>
      <c r="O25" s="431"/>
      <c r="P25" s="21">
        <v>1132</v>
      </c>
      <c r="Q25" s="432"/>
      <c r="R25" s="21">
        <v>491</v>
      </c>
      <c r="S25" s="383"/>
      <c r="T25" s="9">
        <v>587</v>
      </c>
      <c r="U25" s="215">
        <v>453</v>
      </c>
      <c r="V25" s="162">
        <v>1</v>
      </c>
      <c r="W25" s="162">
        <v>1</v>
      </c>
      <c r="X25" s="162">
        <v>1</v>
      </c>
      <c r="Y25" s="162">
        <f t="shared" si="0"/>
        <v>1</v>
      </c>
      <c r="Z25" s="162">
        <f t="shared" si="1"/>
        <v>1</v>
      </c>
      <c r="AA25" s="138"/>
      <c r="AB25" s="138"/>
      <c r="AC25" s="139"/>
    </row>
    <row r="26" spans="2:29" ht="52.5" customHeight="1" thickBot="1" x14ac:dyDescent="0.25">
      <c r="B26" s="478"/>
      <c r="C26" s="476"/>
      <c r="D26" s="442"/>
      <c r="E26" s="144" t="s">
        <v>310</v>
      </c>
      <c r="F26" s="144" t="s">
        <v>311</v>
      </c>
      <c r="G26" s="144">
        <v>12000</v>
      </c>
      <c r="H26" s="144">
        <v>20000</v>
      </c>
      <c r="I26" s="12">
        <v>8000</v>
      </c>
      <c r="J26" s="12">
        <v>800</v>
      </c>
      <c r="K26" s="12">
        <v>800</v>
      </c>
      <c r="L26" s="12">
        <v>3200</v>
      </c>
      <c r="M26" s="12" t="s">
        <v>1435</v>
      </c>
      <c r="N26" s="12">
        <v>707</v>
      </c>
      <c r="O26" s="12"/>
      <c r="P26" s="12">
        <v>688</v>
      </c>
      <c r="Q26" s="429"/>
      <c r="R26" s="12">
        <v>2333</v>
      </c>
      <c r="S26" s="381"/>
      <c r="T26" s="9">
        <v>2000</v>
      </c>
      <c r="U26" s="215">
        <v>419</v>
      </c>
      <c r="V26" s="162">
        <v>0.88375000000000004</v>
      </c>
      <c r="W26" s="162">
        <v>0.9375</v>
      </c>
      <c r="X26" s="162">
        <v>0.72906249999999995</v>
      </c>
      <c r="Y26" s="162" t="e">
        <f t="shared" si="0"/>
        <v>#VALUE!</v>
      </c>
      <c r="Z26" s="162">
        <f t="shared" si="1"/>
        <v>0.71599999999999997</v>
      </c>
      <c r="AA26" s="138"/>
      <c r="AB26" s="138"/>
      <c r="AC26" s="139"/>
    </row>
    <row r="27" spans="2:29" ht="95.25" customHeight="1" thickBot="1" x14ac:dyDescent="0.25">
      <c r="B27" s="478"/>
      <c r="C27" s="476"/>
      <c r="D27" s="442"/>
      <c r="E27" s="144" t="s">
        <v>312</v>
      </c>
      <c r="F27" s="144" t="s">
        <v>313</v>
      </c>
      <c r="G27" s="144">
        <v>479</v>
      </c>
      <c r="H27" s="144">
        <v>679</v>
      </c>
      <c r="I27" s="135">
        <v>200</v>
      </c>
      <c r="J27" s="135">
        <v>50</v>
      </c>
      <c r="K27" s="135">
        <v>0</v>
      </c>
      <c r="L27" s="12">
        <v>100</v>
      </c>
      <c r="M27" s="12" t="s">
        <v>1436</v>
      </c>
      <c r="N27" s="135">
        <v>50</v>
      </c>
      <c r="O27" s="430"/>
      <c r="P27" s="12">
        <v>0</v>
      </c>
      <c r="Q27" s="12"/>
      <c r="R27" s="12">
        <v>0</v>
      </c>
      <c r="S27" s="381"/>
      <c r="T27" s="9">
        <v>150</v>
      </c>
      <c r="U27" s="215">
        <v>0</v>
      </c>
      <c r="V27" s="162">
        <v>1</v>
      </c>
      <c r="W27" s="162" t="s">
        <v>177</v>
      </c>
      <c r="X27" s="162">
        <v>0</v>
      </c>
      <c r="Y27" s="162" t="e">
        <f t="shared" si="0"/>
        <v>#VALUE!</v>
      </c>
      <c r="Z27" s="162">
        <f t="shared" si="1"/>
        <v>1</v>
      </c>
      <c r="AA27" s="138"/>
      <c r="AB27" s="138"/>
      <c r="AC27" s="139"/>
    </row>
    <row r="28" spans="2:29" ht="67.5" customHeight="1" thickBot="1" x14ac:dyDescent="0.25">
      <c r="B28" s="478"/>
      <c r="C28" s="477"/>
      <c r="D28" s="443"/>
      <c r="E28" s="144" t="s">
        <v>314</v>
      </c>
      <c r="F28" s="144" t="s">
        <v>315</v>
      </c>
      <c r="G28" s="144">
        <v>0</v>
      </c>
      <c r="H28" s="144">
        <v>20</v>
      </c>
      <c r="I28" s="135">
        <v>20</v>
      </c>
      <c r="J28" s="135">
        <v>20</v>
      </c>
      <c r="K28" s="135">
        <v>20</v>
      </c>
      <c r="L28" s="12">
        <v>20</v>
      </c>
      <c r="M28" s="12">
        <v>6</v>
      </c>
      <c r="N28" s="135">
        <v>14</v>
      </c>
      <c r="O28" s="430"/>
      <c r="P28" s="135">
        <v>0</v>
      </c>
      <c r="Q28" s="135"/>
      <c r="R28" s="135">
        <v>0</v>
      </c>
      <c r="S28" s="215"/>
      <c r="T28" s="9">
        <v>0</v>
      </c>
      <c r="U28" s="215"/>
      <c r="V28" s="162">
        <v>0.7</v>
      </c>
      <c r="W28" s="162">
        <v>0</v>
      </c>
      <c r="X28" s="162">
        <v>0</v>
      </c>
      <c r="Y28" s="162">
        <f t="shared" si="0"/>
        <v>0</v>
      </c>
      <c r="Z28" s="162">
        <f t="shared" si="1"/>
        <v>0.7</v>
      </c>
      <c r="AA28" s="138"/>
      <c r="AB28" s="138"/>
      <c r="AC28" s="139"/>
    </row>
    <row r="29" spans="2:29" ht="86.25" customHeight="1" thickBot="1" x14ac:dyDescent="0.25">
      <c r="B29" s="478"/>
      <c r="C29" s="184" t="s">
        <v>316</v>
      </c>
      <c r="D29" s="444" t="s">
        <v>317</v>
      </c>
      <c r="E29" s="144" t="s">
        <v>318</v>
      </c>
      <c r="F29" s="144" t="s">
        <v>319</v>
      </c>
      <c r="G29" s="144">
        <v>1</v>
      </c>
      <c r="H29" s="144">
        <v>1</v>
      </c>
      <c r="I29" s="135">
        <v>1</v>
      </c>
      <c r="J29" s="135">
        <v>1</v>
      </c>
      <c r="K29" s="135">
        <v>1</v>
      </c>
      <c r="L29" s="12">
        <v>0.5</v>
      </c>
      <c r="M29" s="135">
        <v>0.5</v>
      </c>
      <c r="N29" s="135">
        <v>0.5</v>
      </c>
      <c r="O29" s="135"/>
      <c r="P29" s="135">
        <v>0</v>
      </c>
      <c r="Q29" s="135"/>
      <c r="R29" s="135">
        <v>0</v>
      </c>
      <c r="S29" s="215"/>
      <c r="T29" s="9">
        <v>0.5</v>
      </c>
      <c r="U29" s="215">
        <v>0</v>
      </c>
      <c r="V29" s="162">
        <v>0.5</v>
      </c>
      <c r="W29" s="162">
        <v>0</v>
      </c>
      <c r="X29" s="162">
        <v>0</v>
      </c>
      <c r="Y29" s="162">
        <f t="shared" si="0"/>
        <v>1</v>
      </c>
      <c r="Z29" s="162">
        <f t="shared" si="1"/>
        <v>1</v>
      </c>
      <c r="AA29" s="138"/>
      <c r="AB29" s="138"/>
      <c r="AC29" s="139"/>
    </row>
    <row r="30" spans="2:29" ht="63.75" customHeight="1" thickBot="1" x14ac:dyDescent="0.25">
      <c r="B30" s="478"/>
      <c r="C30" s="185"/>
      <c r="D30" s="442"/>
      <c r="E30" s="144" t="s">
        <v>320</v>
      </c>
      <c r="F30" s="144" t="s">
        <v>321</v>
      </c>
      <c r="G30" s="144">
        <v>0</v>
      </c>
      <c r="H30" s="144">
        <v>1</v>
      </c>
      <c r="I30" s="135">
        <v>1</v>
      </c>
      <c r="J30" s="135">
        <v>1</v>
      </c>
      <c r="K30" s="135">
        <v>1</v>
      </c>
      <c r="L30" s="12">
        <v>0.5</v>
      </c>
      <c r="M30" s="135">
        <v>0.5</v>
      </c>
      <c r="N30" s="135">
        <v>0.5</v>
      </c>
      <c r="O30" s="135"/>
      <c r="P30" s="135">
        <v>0</v>
      </c>
      <c r="Q30" s="135"/>
      <c r="R30" s="135">
        <v>0</v>
      </c>
      <c r="S30" s="215"/>
      <c r="T30" s="9">
        <v>0.5</v>
      </c>
      <c r="U30" s="215">
        <v>0</v>
      </c>
      <c r="V30" s="162">
        <v>0.5</v>
      </c>
      <c r="W30" s="162">
        <v>0</v>
      </c>
      <c r="X30" s="162">
        <v>0</v>
      </c>
      <c r="Y30" s="162">
        <f t="shared" si="0"/>
        <v>1</v>
      </c>
      <c r="Z30" s="162">
        <f t="shared" si="1"/>
        <v>1</v>
      </c>
      <c r="AA30" s="138"/>
      <c r="AB30" s="138"/>
      <c r="AC30" s="139"/>
    </row>
    <row r="31" spans="2:29" ht="63.75" customHeight="1" thickBot="1" x14ac:dyDescent="0.25">
      <c r="B31" s="478"/>
      <c r="C31" s="186" t="s">
        <v>322</v>
      </c>
      <c r="D31" s="442"/>
      <c r="E31" s="144" t="s">
        <v>323</v>
      </c>
      <c r="F31" s="144" t="s">
        <v>324</v>
      </c>
      <c r="G31" s="144">
        <v>1</v>
      </c>
      <c r="H31" s="144">
        <v>2</v>
      </c>
      <c r="I31" s="135">
        <v>1</v>
      </c>
      <c r="J31" s="135">
        <v>0.5</v>
      </c>
      <c r="K31" s="135">
        <v>0</v>
      </c>
      <c r="L31" s="12">
        <v>0.75</v>
      </c>
      <c r="M31" s="135">
        <v>0.75</v>
      </c>
      <c r="N31" s="135">
        <v>0.25</v>
      </c>
      <c r="O31" s="430"/>
      <c r="P31" s="135">
        <v>0</v>
      </c>
      <c r="Q31" s="135"/>
      <c r="R31" s="135">
        <v>0</v>
      </c>
      <c r="S31" s="215"/>
      <c r="T31" s="9">
        <v>0.1</v>
      </c>
      <c r="U31" s="215">
        <v>0</v>
      </c>
      <c r="V31" s="162">
        <v>0.5</v>
      </c>
      <c r="W31" s="162" t="s">
        <v>177</v>
      </c>
      <c r="X31" s="162">
        <v>0</v>
      </c>
      <c r="Y31" s="162">
        <f t="shared" si="0"/>
        <v>0.13333333333333333</v>
      </c>
      <c r="Z31" s="162">
        <f t="shared" si="1"/>
        <v>0.35</v>
      </c>
      <c r="AA31" s="138"/>
      <c r="AB31" s="138"/>
      <c r="AC31" s="139"/>
    </row>
    <row r="32" spans="2:29" ht="63.75" customHeight="1" thickBot="1" x14ac:dyDescent="0.25">
      <c r="B32" s="478"/>
      <c r="C32" s="187"/>
      <c r="D32" s="442"/>
      <c r="E32" s="144" t="s">
        <v>325</v>
      </c>
      <c r="F32" s="144" t="s">
        <v>326</v>
      </c>
      <c r="G32" s="144">
        <v>0</v>
      </c>
      <c r="H32" s="144">
        <v>1</v>
      </c>
      <c r="I32" s="135">
        <v>4</v>
      </c>
      <c r="J32" s="135">
        <v>1</v>
      </c>
      <c r="K32" s="135">
        <v>1</v>
      </c>
      <c r="L32" s="12">
        <v>1</v>
      </c>
      <c r="M32" s="12">
        <v>1</v>
      </c>
      <c r="N32" s="135">
        <v>0.5</v>
      </c>
      <c r="O32" s="430"/>
      <c r="P32" s="135">
        <v>1</v>
      </c>
      <c r="Q32" s="135"/>
      <c r="R32" s="135">
        <v>1</v>
      </c>
      <c r="S32" s="215"/>
      <c r="T32" s="9">
        <v>1</v>
      </c>
      <c r="U32" s="215">
        <v>0</v>
      </c>
      <c r="V32" s="162">
        <v>0.5</v>
      </c>
      <c r="W32" s="162">
        <v>1</v>
      </c>
      <c r="X32" s="162">
        <v>1</v>
      </c>
      <c r="Y32" s="162">
        <f t="shared" si="0"/>
        <v>1</v>
      </c>
      <c r="Z32" s="162">
        <f t="shared" si="1"/>
        <v>0.875</v>
      </c>
      <c r="AA32" s="138"/>
      <c r="AB32" s="138"/>
      <c r="AC32" s="139"/>
    </row>
    <row r="33" spans="2:29" ht="63.75" customHeight="1" thickBot="1" x14ac:dyDescent="0.25">
      <c r="B33" s="478"/>
      <c r="C33" s="187"/>
      <c r="D33" s="442"/>
      <c r="E33" s="34" t="s">
        <v>327</v>
      </c>
      <c r="F33" s="34" t="s">
        <v>328</v>
      </c>
      <c r="G33" s="34">
        <v>0</v>
      </c>
      <c r="H33" s="34">
        <v>2</v>
      </c>
      <c r="I33" s="22">
        <v>2</v>
      </c>
      <c r="J33" s="22">
        <v>1</v>
      </c>
      <c r="K33" s="22">
        <v>0</v>
      </c>
      <c r="L33" s="12">
        <v>1</v>
      </c>
      <c r="M33" s="12">
        <v>1</v>
      </c>
      <c r="N33" s="135">
        <v>1</v>
      </c>
      <c r="O33" s="135"/>
      <c r="P33" s="135">
        <v>0</v>
      </c>
      <c r="Q33" s="135"/>
      <c r="R33" s="135">
        <v>0</v>
      </c>
      <c r="S33" s="215"/>
      <c r="T33" s="9">
        <v>1</v>
      </c>
      <c r="U33" s="215"/>
      <c r="V33" s="162">
        <v>1</v>
      </c>
      <c r="W33" s="162" t="s">
        <v>177</v>
      </c>
      <c r="X33" s="162">
        <v>0</v>
      </c>
      <c r="Y33" s="162">
        <f t="shared" si="0"/>
        <v>1</v>
      </c>
      <c r="Z33" s="162">
        <f t="shared" si="1"/>
        <v>1</v>
      </c>
      <c r="AA33" s="138"/>
      <c r="AB33" s="138"/>
      <c r="AC33" s="139"/>
    </row>
    <row r="34" spans="2:29" ht="63.75" customHeight="1" thickBot="1" x14ac:dyDescent="0.25">
      <c r="B34" s="478"/>
      <c r="C34" s="187"/>
      <c r="D34" s="442"/>
      <c r="E34" s="144" t="s">
        <v>329</v>
      </c>
      <c r="F34" s="144" t="s">
        <v>330</v>
      </c>
      <c r="G34" s="144">
        <v>0</v>
      </c>
      <c r="H34" s="144">
        <v>15</v>
      </c>
      <c r="I34" s="135">
        <v>15</v>
      </c>
      <c r="J34" s="135">
        <v>5</v>
      </c>
      <c r="K34" s="135">
        <v>4</v>
      </c>
      <c r="L34" s="12">
        <v>4</v>
      </c>
      <c r="M34" s="12">
        <v>1</v>
      </c>
      <c r="N34" s="135">
        <v>5</v>
      </c>
      <c r="O34" s="135"/>
      <c r="P34" s="135">
        <v>4</v>
      </c>
      <c r="Q34" s="135"/>
      <c r="R34" s="135">
        <v>5</v>
      </c>
      <c r="S34" s="215"/>
      <c r="T34" s="9">
        <v>1</v>
      </c>
      <c r="U34" s="215">
        <v>0</v>
      </c>
      <c r="V34" s="162">
        <v>1</v>
      </c>
      <c r="W34" s="162">
        <v>1</v>
      </c>
      <c r="X34" s="162">
        <v>1</v>
      </c>
      <c r="Y34" s="162">
        <f t="shared" si="0"/>
        <v>1</v>
      </c>
      <c r="Z34" s="162">
        <f t="shared" si="1"/>
        <v>1</v>
      </c>
      <c r="AA34" s="138"/>
      <c r="AB34" s="138"/>
      <c r="AC34" s="139"/>
    </row>
    <row r="35" spans="2:29" ht="63.75" customHeight="1" thickBot="1" x14ac:dyDescent="0.25">
      <c r="B35" s="478"/>
      <c r="C35" s="187"/>
      <c r="D35" s="442"/>
      <c r="E35" s="144" t="s">
        <v>331</v>
      </c>
      <c r="F35" s="144" t="s">
        <v>332</v>
      </c>
      <c r="G35" s="144">
        <v>0</v>
      </c>
      <c r="H35" s="144">
        <v>1</v>
      </c>
      <c r="I35" s="135">
        <v>1</v>
      </c>
      <c r="J35" s="135">
        <v>0</v>
      </c>
      <c r="K35" s="135">
        <v>0</v>
      </c>
      <c r="L35" s="12">
        <v>1</v>
      </c>
      <c r="M35" s="12">
        <v>1</v>
      </c>
      <c r="N35" s="135">
        <v>0</v>
      </c>
      <c r="O35" s="135"/>
      <c r="P35" s="135">
        <v>0</v>
      </c>
      <c r="Q35" s="135"/>
      <c r="R35" s="135">
        <v>0</v>
      </c>
      <c r="S35" s="215"/>
      <c r="T35" s="9">
        <v>0</v>
      </c>
      <c r="U35" s="215">
        <v>0</v>
      </c>
      <c r="V35" s="162" t="s">
        <v>177</v>
      </c>
      <c r="W35" s="162" t="s">
        <v>177</v>
      </c>
      <c r="X35" s="162">
        <v>0</v>
      </c>
      <c r="Y35" s="162">
        <f t="shared" si="0"/>
        <v>0</v>
      </c>
      <c r="Z35" s="162">
        <f t="shared" si="1"/>
        <v>0</v>
      </c>
      <c r="AA35" s="138"/>
      <c r="AB35" s="138"/>
      <c r="AC35" s="139"/>
    </row>
    <row r="36" spans="2:29" ht="63.75" customHeight="1" thickBot="1" x14ac:dyDescent="0.25">
      <c r="B36" s="478"/>
      <c r="C36" s="187"/>
      <c r="D36" s="442"/>
      <c r="E36" s="144" t="s">
        <v>333</v>
      </c>
      <c r="F36" s="144" t="s">
        <v>334</v>
      </c>
      <c r="G36" s="144">
        <v>0</v>
      </c>
      <c r="H36" s="144">
        <v>1</v>
      </c>
      <c r="I36" s="135">
        <v>1</v>
      </c>
      <c r="J36" s="135">
        <v>0</v>
      </c>
      <c r="K36" s="135">
        <v>0</v>
      </c>
      <c r="L36" s="12">
        <v>1</v>
      </c>
      <c r="M36" s="12">
        <v>1</v>
      </c>
      <c r="N36" s="135">
        <v>0</v>
      </c>
      <c r="O36" s="135"/>
      <c r="P36" s="135">
        <v>0</v>
      </c>
      <c r="Q36" s="135"/>
      <c r="R36" s="135">
        <v>0</v>
      </c>
      <c r="S36" s="215"/>
      <c r="T36" s="9">
        <v>0</v>
      </c>
      <c r="U36" s="427" t="s">
        <v>1434</v>
      </c>
      <c r="V36" s="162" t="s">
        <v>177</v>
      </c>
      <c r="W36" s="162" t="s">
        <v>177</v>
      </c>
      <c r="X36" s="162">
        <v>0</v>
      </c>
      <c r="Y36" s="162">
        <f t="shared" si="0"/>
        <v>0</v>
      </c>
      <c r="Z36" s="162">
        <f t="shared" si="1"/>
        <v>0</v>
      </c>
      <c r="AA36" s="138"/>
      <c r="AB36" s="138"/>
      <c r="AC36" s="139"/>
    </row>
    <row r="37" spans="2:29" ht="82.5" customHeight="1" thickBot="1" x14ac:dyDescent="0.25">
      <c r="B37" s="478"/>
      <c r="C37" s="473" t="s">
        <v>261</v>
      </c>
      <c r="D37" s="442"/>
      <c r="E37" s="144" t="s">
        <v>335</v>
      </c>
      <c r="F37" s="144" t="s">
        <v>336</v>
      </c>
      <c r="G37" s="144">
        <v>0</v>
      </c>
      <c r="H37" s="144">
        <v>1</v>
      </c>
      <c r="I37" s="21">
        <v>1</v>
      </c>
      <c r="J37" s="188">
        <v>0</v>
      </c>
      <c r="K37" s="21">
        <v>0</v>
      </c>
      <c r="L37" s="12">
        <v>1</v>
      </c>
      <c r="M37" s="12">
        <v>1</v>
      </c>
      <c r="N37" s="63">
        <v>0</v>
      </c>
      <c r="O37" s="63"/>
      <c r="P37" s="21">
        <v>0</v>
      </c>
      <c r="Q37" s="21"/>
      <c r="R37" s="21">
        <v>0</v>
      </c>
      <c r="S37" s="383"/>
      <c r="T37" s="9">
        <v>1</v>
      </c>
      <c r="U37" s="215">
        <v>0</v>
      </c>
      <c r="V37" s="162" t="s">
        <v>177</v>
      </c>
      <c r="W37" s="162" t="s">
        <v>177</v>
      </c>
      <c r="X37" s="162">
        <v>0</v>
      </c>
      <c r="Y37" s="162">
        <f t="shared" si="0"/>
        <v>1</v>
      </c>
      <c r="Z37" s="162">
        <f t="shared" si="1"/>
        <v>1</v>
      </c>
      <c r="AA37" s="138"/>
      <c r="AB37" s="138" t="s">
        <v>337</v>
      </c>
      <c r="AC37" s="139"/>
    </row>
    <row r="38" spans="2:29" ht="63.75" customHeight="1" thickBot="1" x14ac:dyDescent="0.25">
      <c r="B38" s="478"/>
      <c r="C38" s="474"/>
      <c r="D38" s="443"/>
      <c r="E38" s="144" t="s">
        <v>338</v>
      </c>
      <c r="F38" s="144" t="s">
        <v>339</v>
      </c>
      <c r="G38" s="144">
        <v>0</v>
      </c>
      <c r="H38" s="144">
        <v>2</v>
      </c>
      <c r="I38" s="12">
        <v>8</v>
      </c>
      <c r="J38" s="12">
        <v>2</v>
      </c>
      <c r="K38" s="12">
        <v>2</v>
      </c>
      <c r="L38" s="12">
        <v>2</v>
      </c>
      <c r="M38" s="12">
        <v>2</v>
      </c>
      <c r="N38" s="12">
        <v>2</v>
      </c>
      <c r="O38" s="12"/>
      <c r="P38" s="12">
        <v>2</v>
      </c>
      <c r="Q38" s="12"/>
      <c r="R38" s="12">
        <v>2</v>
      </c>
      <c r="S38" s="381"/>
      <c r="T38" s="9">
        <v>2</v>
      </c>
      <c r="U38" s="215">
        <v>0</v>
      </c>
      <c r="V38" s="162">
        <v>1</v>
      </c>
      <c r="W38" s="162">
        <v>1</v>
      </c>
      <c r="X38" s="162">
        <v>1</v>
      </c>
      <c r="Y38" s="162">
        <f t="shared" si="0"/>
        <v>1</v>
      </c>
      <c r="Z38" s="162">
        <f t="shared" si="1"/>
        <v>1</v>
      </c>
      <c r="AA38" s="138"/>
      <c r="AB38" s="138"/>
      <c r="AC38" s="139"/>
    </row>
    <row r="39" spans="2:29" ht="69" customHeight="1" thickBot="1" x14ac:dyDescent="0.25">
      <c r="B39" s="434" t="s">
        <v>69</v>
      </c>
      <c r="C39" s="434" t="s">
        <v>70</v>
      </c>
      <c r="D39" s="436" t="s">
        <v>71</v>
      </c>
      <c r="E39" s="25" t="s">
        <v>72</v>
      </c>
      <c r="F39" s="35"/>
      <c r="G39" s="35"/>
      <c r="H39" s="35"/>
      <c r="I39" s="472" t="s">
        <v>73</v>
      </c>
      <c r="J39" s="293" t="s">
        <v>74</v>
      </c>
      <c r="K39" s="25" t="s">
        <v>75</v>
      </c>
      <c r="L39" s="68" t="s">
        <v>76</v>
      </c>
      <c r="M39" s="68" t="s">
        <v>77</v>
      </c>
      <c r="N39" s="225" t="s">
        <v>78</v>
      </c>
      <c r="O39" s="367"/>
      <c r="P39" s="25" t="s">
        <v>79</v>
      </c>
      <c r="Q39" s="35"/>
      <c r="R39" s="26" t="s">
        <v>80</v>
      </c>
      <c r="S39" s="26"/>
      <c r="T39" s="26" t="s">
        <v>1409</v>
      </c>
      <c r="U39" s="35"/>
      <c r="V39" s="27" t="s">
        <v>15</v>
      </c>
      <c r="W39" s="27" t="s">
        <v>151</v>
      </c>
      <c r="X39" s="27" t="s">
        <v>152</v>
      </c>
      <c r="Y39" s="27" t="s">
        <v>1408</v>
      </c>
      <c r="Z39" s="28" t="s">
        <v>16</v>
      </c>
      <c r="AA39" s="138"/>
      <c r="AB39" s="138"/>
      <c r="AC39" s="138"/>
    </row>
    <row r="40" spans="2:29" ht="16.5" thickBot="1" x14ac:dyDescent="0.25">
      <c r="B40" s="435"/>
      <c r="C40" s="435"/>
      <c r="D40" s="437"/>
      <c r="E40" s="29">
        <f>COUNTA(E4:E38)</f>
        <v>35</v>
      </c>
      <c r="F40" s="36"/>
      <c r="G40" s="36"/>
      <c r="H40" s="36"/>
      <c r="I40" s="439"/>
      <c r="J40" s="299">
        <f t="shared" ref="J40:T40" si="2">COUNTIF(J4:J38,"&gt;0")</f>
        <v>24</v>
      </c>
      <c r="K40" s="299">
        <f t="shared" si="2"/>
        <v>22</v>
      </c>
      <c r="L40" s="69">
        <f t="shared" si="2"/>
        <v>29</v>
      </c>
      <c r="M40" s="69">
        <f t="shared" si="2"/>
        <v>30</v>
      </c>
      <c r="N40" s="226">
        <f t="shared" si="2"/>
        <v>24</v>
      </c>
      <c r="O40" s="226"/>
      <c r="P40" s="299">
        <f t="shared" si="2"/>
        <v>17</v>
      </c>
      <c r="Q40" s="361"/>
      <c r="R40" s="305">
        <f t="shared" si="2"/>
        <v>15</v>
      </c>
      <c r="S40" s="361"/>
      <c r="T40" s="299">
        <f t="shared" si="2"/>
        <v>29</v>
      </c>
      <c r="U40" s="359"/>
      <c r="V40" s="140">
        <v>0.89553503787878785</v>
      </c>
      <c r="W40" s="140">
        <v>0.7636880165289256</v>
      </c>
      <c r="X40" s="140">
        <v>0.42301701266821501</v>
      </c>
      <c r="Y40" s="140" t="e">
        <f>AVERAGE(Y4:Y38)</f>
        <v>#VALUE!</v>
      </c>
      <c r="Z40" s="140">
        <f>AVERAGE(Z4:Z38)</f>
        <v>0.82356326530612256</v>
      </c>
      <c r="AA40" s="138"/>
      <c r="AB40" s="138"/>
      <c r="AC40" s="138"/>
    </row>
    <row r="41" spans="2:29" ht="64.5" customHeight="1" thickBot="1" x14ac:dyDescent="0.3">
      <c r="B41" s="445" t="s">
        <v>1427</v>
      </c>
      <c r="C41" s="446"/>
      <c r="D41" s="447"/>
      <c r="E41" s="445" t="s">
        <v>340</v>
      </c>
      <c r="F41" s="447"/>
      <c r="G41" s="335"/>
      <c r="H41" s="335"/>
      <c r="I41" s="466"/>
      <c r="J41" s="467"/>
      <c r="K41" s="468"/>
      <c r="L41" s="91" t="s">
        <v>198</v>
      </c>
      <c r="M41" s="91" t="s">
        <v>199</v>
      </c>
      <c r="N41" s="91" t="s">
        <v>200</v>
      </c>
      <c r="O41" s="91"/>
      <c r="P41" s="91"/>
      <c r="Q41" s="91"/>
      <c r="R41" s="91"/>
      <c r="S41" s="91"/>
      <c r="T41" s="91"/>
      <c r="U41" s="91"/>
      <c r="V41" s="91" t="s">
        <v>201</v>
      </c>
      <c r="W41" s="92" t="s">
        <v>202</v>
      </c>
      <c r="X41" s="294"/>
      <c r="Y41" s="302"/>
      <c r="Z41" s="138"/>
      <c r="AA41" s="138"/>
      <c r="AB41" s="138"/>
      <c r="AC41" s="138"/>
    </row>
    <row r="42" spans="2:29" ht="32.25" customHeight="1" thickBot="1" x14ac:dyDescent="0.25">
      <c r="B42" s="448" t="s">
        <v>257</v>
      </c>
      <c r="C42" s="449"/>
      <c r="D42" s="450"/>
      <c r="E42" s="448" t="s">
        <v>204</v>
      </c>
      <c r="F42" s="450"/>
      <c r="G42" s="336"/>
      <c r="H42" s="336"/>
      <c r="I42" s="469"/>
      <c r="J42" s="470"/>
      <c r="K42" s="471"/>
      <c r="L42" s="85"/>
      <c r="M42" s="85"/>
      <c r="N42" s="84"/>
      <c r="O42" s="84"/>
      <c r="P42" s="85"/>
      <c r="Q42" s="85"/>
      <c r="R42" s="85"/>
      <c r="S42" s="85"/>
      <c r="T42" s="85"/>
      <c r="U42" s="85"/>
      <c r="V42" s="86"/>
      <c r="W42" s="87"/>
      <c r="X42" s="163"/>
      <c r="Y42" s="163"/>
      <c r="Z42" s="138"/>
      <c r="AA42" s="138"/>
      <c r="AB42" s="138"/>
      <c r="AC42" s="138"/>
    </row>
    <row r="43" spans="2:29" ht="12" customHeight="1" x14ac:dyDescent="0.2">
      <c r="B43" s="138"/>
      <c r="C43" s="138"/>
      <c r="D43" s="138"/>
      <c r="E43" s="138"/>
      <c r="F43" s="138"/>
      <c r="I43" s="138"/>
      <c r="J43" s="138"/>
      <c r="K43" s="138"/>
      <c r="M43" s="266" t="s">
        <v>341</v>
      </c>
      <c r="N43" s="154" t="s">
        <v>206</v>
      </c>
      <c r="O43" s="154"/>
      <c r="P43" s="154" t="s">
        <v>207</v>
      </c>
      <c r="Q43" s="373"/>
      <c r="R43" s="138"/>
      <c r="S43" s="138"/>
      <c r="T43" s="138"/>
      <c r="V43" s="138"/>
      <c r="W43" s="138"/>
      <c r="Z43" s="138"/>
      <c r="AA43" s="138"/>
      <c r="AB43" s="138"/>
      <c r="AC43" s="138"/>
    </row>
    <row r="44" spans="2:29" ht="55.5" customHeight="1" x14ac:dyDescent="0.2">
      <c r="B44" s="138"/>
      <c r="C44" s="138"/>
      <c r="D44" s="138"/>
      <c r="E44" s="138"/>
      <c r="F44" s="138"/>
      <c r="I44" s="138"/>
      <c r="J44" s="138"/>
      <c r="K44" s="138"/>
      <c r="M44" s="267" t="s">
        <v>342</v>
      </c>
      <c r="N44" s="156">
        <v>2453999999</v>
      </c>
      <c r="O44" s="156"/>
      <c r="P44" s="156">
        <v>392393761</v>
      </c>
      <c r="Q44" s="380"/>
      <c r="R44" s="138"/>
      <c r="S44" s="138"/>
      <c r="T44" s="138"/>
      <c r="V44" s="138"/>
      <c r="W44" s="138"/>
      <c r="Z44" s="138"/>
      <c r="AA44" s="138"/>
      <c r="AB44" s="138"/>
      <c r="AC44" s="138"/>
    </row>
    <row r="45" spans="2:29" x14ac:dyDescent="0.2">
      <c r="B45" s="138"/>
      <c r="C45" s="138"/>
      <c r="D45" s="138"/>
      <c r="E45" s="138"/>
      <c r="F45" s="138"/>
      <c r="I45" s="138"/>
      <c r="J45" s="138"/>
      <c r="K45" s="138"/>
      <c r="N45" s="156"/>
      <c r="O45" s="156"/>
      <c r="P45" s="156">
        <v>9700000000</v>
      </c>
      <c r="Q45" s="380"/>
      <c r="R45" s="138"/>
      <c r="S45" s="138"/>
      <c r="T45" s="138"/>
      <c r="V45" s="138"/>
      <c r="W45" s="138"/>
      <c r="Z45" s="138"/>
      <c r="AA45" s="138"/>
      <c r="AB45" s="138"/>
      <c r="AC45" s="138"/>
    </row>
    <row r="46" spans="2:29" x14ac:dyDescent="0.2">
      <c r="B46" s="138"/>
      <c r="C46" s="138"/>
      <c r="D46" s="138"/>
      <c r="E46" s="138"/>
      <c r="F46" s="138"/>
      <c r="I46" s="138"/>
      <c r="J46" s="138"/>
      <c r="K46" s="138"/>
      <c r="N46" s="156">
        <f>SUM(N44:N45)</f>
        <v>2453999999</v>
      </c>
      <c r="O46" s="156"/>
      <c r="P46" s="156">
        <f>SUM(P44:P45)</f>
        <v>10092393761</v>
      </c>
      <c r="Q46" s="380"/>
      <c r="R46" s="138"/>
      <c r="S46" s="138"/>
      <c r="T46" s="138"/>
      <c r="V46" s="138"/>
      <c r="W46" s="138"/>
      <c r="Z46" s="138"/>
      <c r="AA46" s="138"/>
      <c r="AB46" s="138"/>
      <c r="AC46" s="138"/>
    </row>
    <row r="47" spans="2:29" x14ac:dyDescent="0.2">
      <c r="R47" s="138"/>
      <c r="S47" s="138"/>
    </row>
    <row r="48" spans="2:29" x14ac:dyDescent="0.2">
      <c r="I48" s="138"/>
      <c r="K48" s="138"/>
      <c r="L48" s="138"/>
      <c r="M48" s="138"/>
      <c r="N48" s="138"/>
      <c r="O48" s="138"/>
      <c r="P48" s="138"/>
      <c r="R48" s="138"/>
      <c r="S48" s="138"/>
      <c r="T48" s="138"/>
    </row>
    <row r="49" spans="10:20" x14ac:dyDescent="0.2">
      <c r="J49" s="138"/>
      <c r="K49" s="138"/>
      <c r="L49" s="138"/>
      <c r="M49" s="138"/>
      <c r="N49" s="138"/>
      <c r="O49" s="138"/>
      <c r="P49" s="138"/>
      <c r="R49" s="138"/>
      <c r="S49" s="138"/>
      <c r="T49" s="138"/>
    </row>
    <row r="50" spans="10:20" x14ac:dyDescent="0.2">
      <c r="R50" s="138"/>
      <c r="S50" s="138"/>
    </row>
    <row r="51" spans="10:20" x14ac:dyDescent="0.2">
      <c r="R51" s="138"/>
      <c r="S51" s="138"/>
    </row>
    <row r="52" spans="10:20" x14ac:dyDescent="0.2">
      <c r="R52" s="138"/>
      <c r="S52" s="138"/>
    </row>
    <row r="53" spans="10:20" x14ac:dyDescent="0.2">
      <c r="R53" s="138"/>
      <c r="S53" s="138"/>
    </row>
    <row r="54" spans="10:20" x14ac:dyDescent="0.2">
      <c r="R54" s="138"/>
      <c r="S54" s="138"/>
    </row>
    <row r="55" spans="10:20" x14ac:dyDescent="0.2">
      <c r="R55" s="138"/>
      <c r="S55" s="138"/>
    </row>
    <row r="56" spans="10:20" ht="9" customHeight="1" x14ac:dyDescent="0.2">
      <c r="R56" s="138"/>
      <c r="S56" s="138"/>
    </row>
    <row r="57" spans="10:20" x14ac:dyDescent="0.2">
      <c r="R57" s="138"/>
      <c r="S57" s="138"/>
    </row>
  </sheetData>
  <sheetProtection formatCells="0" formatColumns="0" formatRows="0"/>
  <autoFilter ref="A3:AC46"/>
  <mergeCells count="19">
    <mergeCell ref="B1:W1"/>
    <mergeCell ref="B39:B40"/>
    <mergeCell ref="C39:C40"/>
    <mergeCell ref="D39:D40"/>
    <mergeCell ref="I39:I40"/>
    <mergeCell ref="D4:D10"/>
    <mergeCell ref="D11:D17"/>
    <mergeCell ref="D18:D19"/>
    <mergeCell ref="D20:D28"/>
    <mergeCell ref="D29:D38"/>
    <mergeCell ref="C37:C38"/>
    <mergeCell ref="C4:C28"/>
    <mergeCell ref="B4:B38"/>
    <mergeCell ref="B41:D41"/>
    <mergeCell ref="E41:F41"/>
    <mergeCell ref="I41:K41"/>
    <mergeCell ref="B42:D42"/>
    <mergeCell ref="E42:F42"/>
    <mergeCell ref="I42:K42"/>
  </mergeCells>
  <conditionalFormatting sqref="Z4:Z38">
    <cfRule type="cellIs" dxfId="199" priority="17" operator="equal">
      <formula>"-"</formula>
    </cfRule>
    <cfRule type="cellIs" dxfId="198" priority="18" operator="lessThan">
      <formula>0.5</formula>
    </cfRule>
    <cfRule type="cellIs" dxfId="197" priority="19" operator="between">
      <formula>0.5</formula>
      <formula>0.75</formula>
    </cfRule>
    <cfRule type="cellIs" dxfId="196" priority="20" operator="between">
      <formula>0.75</formula>
      <formula>1</formula>
    </cfRule>
  </conditionalFormatting>
  <conditionalFormatting sqref="Z4:Z38">
    <cfRule type="cellIs" dxfId="195" priority="16" operator="equal">
      <formula>0</formula>
    </cfRule>
  </conditionalFormatting>
  <conditionalFormatting sqref="V4:W38">
    <cfRule type="cellIs" dxfId="194" priority="12" operator="equal">
      <formula>"-"</formula>
    </cfRule>
    <cfRule type="cellIs" dxfId="193" priority="13" operator="lessThan">
      <formula>0.5</formula>
    </cfRule>
    <cfRule type="cellIs" dxfId="192" priority="14" operator="between">
      <formula>0.5</formula>
      <formula>0.75</formula>
    </cfRule>
    <cfRule type="cellIs" dxfId="191" priority="15" operator="between">
      <formula>0.75</formula>
      <formula>1</formula>
    </cfRule>
  </conditionalFormatting>
  <conditionalFormatting sqref="V4:W38">
    <cfRule type="cellIs" dxfId="190" priority="11" operator="equal">
      <formula>0</formula>
    </cfRule>
  </conditionalFormatting>
  <conditionalFormatting sqref="X4:X38">
    <cfRule type="cellIs" dxfId="189" priority="7" operator="equal">
      <formula>"-"</formula>
    </cfRule>
    <cfRule type="cellIs" dxfId="188" priority="8" operator="lessThan">
      <formula>0.5</formula>
    </cfRule>
    <cfRule type="cellIs" dxfId="187" priority="9" operator="between">
      <formula>0.5</formula>
      <formula>0.75</formula>
    </cfRule>
    <cfRule type="cellIs" dxfId="186" priority="10" operator="between">
      <formula>0.75</formula>
      <formula>1</formula>
    </cfRule>
  </conditionalFormatting>
  <conditionalFormatting sqref="X4:X38">
    <cfRule type="cellIs" dxfId="185" priority="6" operator="equal">
      <formula>0</formula>
    </cfRule>
  </conditionalFormatting>
  <conditionalFormatting sqref="Y4:Y38">
    <cfRule type="cellIs" dxfId="184" priority="2" operator="equal">
      <formula>"-"</formula>
    </cfRule>
    <cfRule type="cellIs" dxfId="183" priority="3" operator="lessThan">
      <formula>0.5</formula>
    </cfRule>
    <cfRule type="cellIs" dxfId="182" priority="4" operator="between">
      <formula>0.5</formula>
      <formula>0.75</formula>
    </cfRule>
    <cfRule type="cellIs" dxfId="181" priority="5" operator="between">
      <formula>0.75</formula>
      <formula>1</formula>
    </cfRule>
  </conditionalFormatting>
  <conditionalFormatting sqref="Y4:Y38">
    <cfRule type="cellIs" dxfId="180"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paperSize="140" scale="45" orientation="landscape" r:id="rId1"/>
  <rowBreaks count="3" manualBreakCount="3">
    <brk id="17" max="25" man="1"/>
    <brk id="28" max="25" man="1"/>
    <brk id="42" max="1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filterMode="1">
    <tabColor rgb="FFFFFF00"/>
  </sheetPr>
  <dimension ref="A1:BK150"/>
  <sheetViews>
    <sheetView zoomScale="85" zoomScaleNormal="85" zoomScaleSheetLayoutView="70" workbookViewId="0">
      <pane xSplit="6" ySplit="3" topLeftCell="N4" activePane="bottomRight" state="frozen"/>
      <selection pane="topRight" activeCell="G1" sqref="G1"/>
      <selection pane="bottomLeft" activeCell="A4" sqref="A4"/>
      <selection pane="bottomRight" activeCell="N3" sqref="N3:U3"/>
    </sheetView>
  </sheetViews>
  <sheetFormatPr baseColWidth="10" defaultColWidth="11.42578125" defaultRowHeight="15" x14ac:dyDescent="0.2"/>
  <cols>
    <col min="1" max="1" width="2.85546875" style="1" customWidth="1"/>
    <col min="2" max="4" width="12.85546875" style="1" customWidth="1"/>
    <col min="5" max="5" width="50.140625" style="1" customWidth="1"/>
    <col min="6" max="6" width="19.5703125" style="1" customWidth="1"/>
    <col min="7" max="8" width="15.42578125" style="138" customWidth="1"/>
    <col min="9" max="9" width="16.28515625" style="1" customWidth="1"/>
    <col min="10" max="11" width="17.42578125" style="1" customWidth="1"/>
    <col min="12" max="12" width="14.42578125" style="130" customWidth="1"/>
    <col min="13" max="13" width="17.42578125" style="1" customWidth="1"/>
    <col min="14" max="15" width="14.140625" style="46" customWidth="1"/>
    <col min="16" max="16" width="14.140625" style="1" customWidth="1"/>
    <col min="17" max="17" width="14.140625" style="138" customWidth="1"/>
    <col min="18" max="19" width="14.140625" style="130" customWidth="1"/>
    <col min="20" max="20" width="14.140625" style="1" customWidth="1"/>
    <col min="21" max="21" width="14.140625" style="138" customWidth="1"/>
    <col min="22" max="22" width="14.28515625" style="1" customWidth="1"/>
    <col min="23" max="23" width="17.140625" style="1" customWidth="1"/>
    <col min="24" max="25" width="17.140625" style="138" customWidth="1"/>
    <col min="26" max="26" width="17.140625" style="2" customWidth="1"/>
    <col min="27" max="62" width="11.42578125" style="2"/>
    <col min="63" max="16384" width="11.42578125" style="1"/>
  </cols>
  <sheetData>
    <row r="1" spans="1:63" ht="42" customHeight="1" x14ac:dyDescent="0.2">
      <c r="A1" s="138"/>
      <c r="B1" s="440" t="s">
        <v>1431</v>
      </c>
      <c r="C1" s="440"/>
      <c r="D1" s="440"/>
      <c r="E1" s="440"/>
      <c r="F1" s="440"/>
      <c r="G1" s="440"/>
      <c r="H1" s="440"/>
      <c r="I1" s="440"/>
      <c r="J1" s="440"/>
      <c r="K1" s="440"/>
      <c r="L1" s="440"/>
      <c r="M1" s="440"/>
      <c r="N1" s="440"/>
      <c r="O1" s="440"/>
      <c r="P1" s="440"/>
      <c r="Q1" s="440"/>
      <c r="R1" s="440"/>
      <c r="S1" s="440"/>
      <c r="T1" s="440"/>
      <c r="U1" s="440"/>
      <c r="V1" s="440"/>
      <c r="W1" s="440"/>
      <c r="X1" s="294"/>
      <c r="Y1" s="302"/>
      <c r="BK1" s="138"/>
    </row>
    <row r="2" spans="1:63" ht="16.5" thickBot="1" x14ac:dyDescent="0.25">
      <c r="A2" s="138"/>
      <c r="B2" s="138"/>
      <c r="C2" s="138"/>
      <c r="D2" s="2"/>
      <c r="E2" s="294"/>
      <c r="F2" s="294"/>
      <c r="G2" s="334"/>
      <c r="H2" s="334"/>
      <c r="I2" s="294"/>
      <c r="J2" s="294"/>
      <c r="K2" s="294"/>
      <c r="L2" s="282"/>
      <c r="M2" s="294"/>
      <c r="N2" s="294"/>
      <c r="O2" s="360"/>
      <c r="P2" s="294"/>
      <c r="Q2" s="360"/>
      <c r="R2" s="282"/>
      <c r="S2" s="282"/>
      <c r="T2" s="294"/>
      <c r="U2" s="360"/>
      <c r="V2" s="294"/>
      <c r="W2" s="294"/>
      <c r="X2" s="294"/>
      <c r="Y2" s="302"/>
      <c r="BK2" s="138"/>
    </row>
    <row r="3" spans="1:63" ht="54"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BK3" s="2"/>
    </row>
    <row r="4" spans="1:63" ht="67.5" hidden="1" customHeight="1" thickBot="1" x14ac:dyDescent="0.25">
      <c r="A4" s="2"/>
      <c r="B4" s="483" t="s">
        <v>343</v>
      </c>
      <c r="C4" s="479" t="s">
        <v>344</v>
      </c>
      <c r="D4" s="482" t="s">
        <v>345</v>
      </c>
      <c r="E4" s="33" t="s">
        <v>346</v>
      </c>
      <c r="F4" s="33" t="s">
        <v>347</v>
      </c>
      <c r="G4" s="144">
        <v>0</v>
      </c>
      <c r="H4" s="144">
        <v>1</v>
      </c>
      <c r="I4" s="342">
        <v>4</v>
      </c>
      <c r="J4" s="189">
        <v>1</v>
      </c>
      <c r="K4" s="189">
        <v>1</v>
      </c>
      <c r="L4" s="12">
        <v>1</v>
      </c>
      <c r="M4" s="12">
        <v>1</v>
      </c>
      <c r="N4" s="190">
        <v>1</v>
      </c>
      <c r="O4" s="384"/>
      <c r="P4" s="191">
        <v>1</v>
      </c>
      <c r="Q4" s="191"/>
      <c r="R4" s="10">
        <v>1</v>
      </c>
      <c r="S4" s="10"/>
      <c r="T4" s="10">
        <v>1</v>
      </c>
      <c r="U4" s="403"/>
      <c r="V4" s="162">
        <v>1</v>
      </c>
      <c r="W4" s="162">
        <v>1</v>
      </c>
      <c r="X4" s="162">
        <v>1</v>
      </c>
      <c r="Y4" s="162">
        <f t="shared" ref="Y4:Y35" si="0">IF(M4=0,"-",IF((T4/M4)&lt;=1,(T4/M4),1))</f>
        <v>1</v>
      </c>
      <c r="Z4" s="162">
        <f>IF(((N4+P4+R4+T4)/(I4))&lt;=1,((N4+P4+R4+T4)/(I4)),1)</f>
        <v>1</v>
      </c>
      <c r="AA4" s="64"/>
      <c r="BK4" s="2"/>
    </row>
    <row r="5" spans="1:63" s="14" customFormat="1" ht="79.5" hidden="1" customHeight="1" thickBot="1" x14ac:dyDescent="0.25">
      <c r="A5" s="2"/>
      <c r="B5" s="483"/>
      <c r="C5" s="479"/>
      <c r="D5" s="482"/>
      <c r="E5" s="144" t="s">
        <v>348</v>
      </c>
      <c r="F5" s="144" t="s">
        <v>349</v>
      </c>
      <c r="G5" s="144">
        <v>0</v>
      </c>
      <c r="H5" s="144">
        <v>1</v>
      </c>
      <c r="I5" s="343">
        <v>1</v>
      </c>
      <c r="J5" s="165">
        <v>1</v>
      </c>
      <c r="K5" s="165">
        <v>1</v>
      </c>
      <c r="L5" s="165"/>
      <c r="M5" s="12">
        <v>1</v>
      </c>
      <c r="N5" s="192">
        <v>1</v>
      </c>
      <c r="O5" s="385">
        <v>0</v>
      </c>
      <c r="P5" s="135">
        <v>0</v>
      </c>
      <c r="Q5" s="135"/>
      <c r="R5" s="12">
        <v>0</v>
      </c>
      <c r="S5" s="381"/>
      <c r="T5" s="10">
        <v>0</v>
      </c>
      <c r="U5" s="403"/>
      <c r="V5" s="162">
        <v>1</v>
      </c>
      <c r="W5" s="162">
        <v>0</v>
      </c>
      <c r="X5" s="162" t="s">
        <v>177</v>
      </c>
      <c r="Y5" s="162">
        <f t="shared" si="0"/>
        <v>0</v>
      </c>
      <c r="Z5" s="162">
        <f>IF(((N5+P5+R5+T5)/(I5))&lt;=1,((N5+P5+R5+T5)/(I5)),1)</f>
        <v>1</v>
      </c>
      <c r="AA5" s="64"/>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row>
    <row r="6" spans="1:63" s="14" customFormat="1" ht="95.25" hidden="1" customHeight="1" thickBot="1" x14ac:dyDescent="0.25">
      <c r="A6" s="2"/>
      <c r="B6" s="483"/>
      <c r="C6" s="479"/>
      <c r="D6" s="482"/>
      <c r="E6" s="144" t="s">
        <v>350</v>
      </c>
      <c r="F6" s="144" t="s">
        <v>351</v>
      </c>
      <c r="G6" s="144">
        <v>0</v>
      </c>
      <c r="H6" s="144">
        <v>1</v>
      </c>
      <c r="I6" s="343">
        <v>1</v>
      </c>
      <c r="J6" s="165">
        <v>1</v>
      </c>
      <c r="K6" s="165">
        <v>0</v>
      </c>
      <c r="L6" s="165"/>
      <c r="M6" s="12">
        <v>1</v>
      </c>
      <c r="N6" s="193">
        <v>0</v>
      </c>
      <c r="O6" s="385"/>
      <c r="P6" s="12">
        <v>0</v>
      </c>
      <c r="Q6" s="12"/>
      <c r="R6" s="12">
        <v>0</v>
      </c>
      <c r="S6" s="381"/>
      <c r="T6" s="10">
        <v>0</v>
      </c>
      <c r="U6" s="403"/>
      <c r="V6" s="162">
        <v>0</v>
      </c>
      <c r="W6" s="162" t="s">
        <v>177</v>
      </c>
      <c r="X6" s="162" t="s">
        <v>177</v>
      </c>
      <c r="Y6" s="162">
        <f t="shared" si="0"/>
        <v>0</v>
      </c>
      <c r="Z6" s="162">
        <f t="shared" ref="Z6:Z68" si="1">IF(((N6+P6+R6+T6)/(I6))&lt;=1,((N6+P6+R6+T6)/(I6)),1)</f>
        <v>0</v>
      </c>
      <c r="AA6" s="64"/>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row>
    <row r="7" spans="1:63" s="14" customFormat="1" ht="79.5" hidden="1" customHeight="1" thickBot="1" x14ac:dyDescent="0.25">
      <c r="A7" s="2"/>
      <c r="B7" s="483"/>
      <c r="C7" s="479"/>
      <c r="D7" s="482"/>
      <c r="E7" s="144" t="s">
        <v>352</v>
      </c>
      <c r="F7" s="144" t="s">
        <v>353</v>
      </c>
      <c r="G7" s="144">
        <v>1</v>
      </c>
      <c r="H7" s="144">
        <v>1</v>
      </c>
      <c r="I7" s="343">
        <v>1</v>
      </c>
      <c r="J7" s="165">
        <v>0</v>
      </c>
      <c r="K7" s="165">
        <v>0</v>
      </c>
      <c r="L7" s="165"/>
      <c r="M7" s="12">
        <v>1</v>
      </c>
      <c r="N7" s="193">
        <v>0</v>
      </c>
      <c r="O7" s="385"/>
      <c r="P7" s="12">
        <v>0</v>
      </c>
      <c r="Q7" s="12"/>
      <c r="R7" s="12">
        <v>0</v>
      </c>
      <c r="S7" s="381"/>
      <c r="T7" s="10">
        <v>1</v>
      </c>
      <c r="U7" s="403">
        <v>0</v>
      </c>
      <c r="V7" s="162" t="s">
        <v>177</v>
      </c>
      <c r="W7" s="162" t="s">
        <v>177</v>
      </c>
      <c r="X7" s="162" t="s">
        <v>177</v>
      </c>
      <c r="Y7" s="162">
        <f t="shared" si="0"/>
        <v>1</v>
      </c>
      <c r="Z7" s="162">
        <f t="shared" si="1"/>
        <v>1</v>
      </c>
      <c r="AA7" s="64"/>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1:63" s="14" customFormat="1" ht="79.5" hidden="1" customHeight="1" thickBot="1" x14ac:dyDescent="0.25">
      <c r="A8" s="2"/>
      <c r="B8" s="483"/>
      <c r="C8" s="479"/>
      <c r="D8" s="482"/>
      <c r="E8" s="144" t="s">
        <v>354</v>
      </c>
      <c r="F8" s="144" t="s">
        <v>355</v>
      </c>
      <c r="G8" s="144">
        <v>0</v>
      </c>
      <c r="H8" s="144">
        <v>2</v>
      </c>
      <c r="I8" s="343">
        <v>2</v>
      </c>
      <c r="J8" s="165">
        <v>1</v>
      </c>
      <c r="K8" s="165">
        <v>1</v>
      </c>
      <c r="L8" s="165"/>
      <c r="M8" s="12">
        <v>0</v>
      </c>
      <c r="N8" s="193">
        <v>1</v>
      </c>
      <c r="O8" s="385"/>
      <c r="P8" s="12">
        <v>1</v>
      </c>
      <c r="Q8" s="12"/>
      <c r="R8" s="12">
        <v>0</v>
      </c>
      <c r="S8" s="381"/>
      <c r="T8" s="10">
        <v>0</v>
      </c>
      <c r="U8" s="403"/>
      <c r="V8" s="162">
        <v>1</v>
      </c>
      <c r="W8" s="162">
        <v>1</v>
      </c>
      <c r="X8" s="162" t="s">
        <v>177</v>
      </c>
      <c r="Y8" s="162" t="str">
        <f t="shared" si="0"/>
        <v>-</v>
      </c>
      <c r="Z8" s="162">
        <f t="shared" si="1"/>
        <v>1</v>
      </c>
      <c r="AA8" s="64"/>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pans="1:63" s="14" customFormat="1" ht="79.5" hidden="1" customHeight="1" thickBot="1" x14ac:dyDescent="0.25">
      <c r="A9" s="2"/>
      <c r="B9" s="483"/>
      <c r="C9" s="479"/>
      <c r="D9" s="482"/>
      <c r="E9" s="144" t="s">
        <v>356</v>
      </c>
      <c r="F9" s="144" t="s">
        <v>357</v>
      </c>
      <c r="G9" s="144">
        <v>0</v>
      </c>
      <c r="H9" s="144">
        <v>1</v>
      </c>
      <c r="I9" s="343">
        <v>1</v>
      </c>
      <c r="J9" s="165">
        <v>0</v>
      </c>
      <c r="K9" s="165">
        <v>0</v>
      </c>
      <c r="L9" s="165"/>
      <c r="M9" s="12">
        <v>1</v>
      </c>
      <c r="N9" s="193">
        <v>0</v>
      </c>
      <c r="O9" s="385"/>
      <c r="P9" s="12">
        <v>0</v>
      </c>
      <c r="Q9" s="12"/>
      <c r="R9" s="12">
        <v>1</v>
      </c>
      <c r="S9" s="381"/>
      <c r="T9" s="10">
        <v>1</v>
      </c>
      <c r="U9" s="403">
        <v>0</v>
      </c>
      <c r="V9" s="162" t="s">
        <v>177</v>
      </c>
      <c r="W9" s="162" t="s">
        <v>177</v>
      </c>
      <c r="X9" s="162" t="s">
        <v>177</v>
      </c>
      <c r="Y9" s="162">
        <f t="shared" si="0"/>
        <v>1</v>
      </c>
      <c r="Z9" s="162">
        <f t="shared" si="1"/>
        <v>1</v>
      </c>
      <c r="AA9" s="64"/>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s="14" customFormat="1" ht="79.5" hidden="1" customHeight="1" thickBot="1" x14ac:dyDescent="0.25">
      <c r="A10" s="2"/>
      <c r="B10" s="483"/>
      <c r="C10" s="479"/>
      <c r="D10" s="482"/>
      <c r="E10" s="144" t="s">
        <v>358</v>
      </c>
      <c r="F10" s="144" t="s">
        <v>359</v>
      </c>
      <c r="G10" s="144">
        <v>0</v>
      </c>
      <c r="H10" s="144">
        <v>1</v>
      </c>
      <c r="I10" s="343">
        <v>1</v>
      </c>
      <c r="J10" s="165">
        <v>0</v>
      </c>
      <c r="K10" s="165">
        <v>0</v>
      </c>
      <c r="L10" s="165"/>
      <c r="M10" s="12">
        <v>1</v>
      </c>
      <c r="N10" s="193">
        <v>0</v>
      </c>
      <c r="O10" s="385"/>
      <c r="P10" s="12">
        <v>0</v>
      </c>
      <c r="Q10" s="12"/>
      <c r="R10" s="12">
        <v>0</v>
      </c>
      <c r="S10" s="381"/>
      <c r="T10" s="10">
        <v>1</v>
      </c>
      <c r="U10" s="403">
        <v>0</v>
      </c>
      <c r="V10" s="162" t="s">
        <v>177</v>
      </c>
      <c r="W10" s="162" t="s">
        <v>177</v>
      </c>
      <c r="X10" s="162" t="s">
        <v>177</v>
      </c>
      <c r="Y10" s="162">
        <f t="shared" si="0"/>
        <v>1</v>
      </c>
      <c r="Z10" s="162">
        <f t="shared" si="1"/>
        <v>1</v>
      </c>
      <c r="AA10" s="64"/>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row>
    <row r="11" spans="1:63" s="14" customFormat="1" ht="79.5" hidden="1" customHeight="1" thickBot="1" x14ac:dyDescent="0.25">
      <c r="A11" s="2"/>
      <c r="B11" s="481" t="s">
        <v>360</v>
      </c>
      <c r="C11" s="479" t="s">
        <v>344</v>
      </c>
      <c r="D11" s="482" t="s">
        <v>361</v>
      </c>
      <c r="E11" s="144" t="s">
        <v>362</v>
      </c>
      <c r="F11" s="144" t="s">
        <v>363</v>
      </c>
      <c r="G11" s="144">
        <v>952</v>
      </c>
      <c r="H11" s="144">
        <v>1002</v>
      </c>
      <c r="I11" s="344">
        <v>50</v>
      </c>
      <c r="J11" s="166">
        <v>10</v>
      </c>
      <c r="K11" s="166">
        <v>0</v>
      </c>
      <c r="L11" s="166">
        <v>25</v>
      </c>
      <c r="M11" s="12">
        <v>15</v>
      </c>
      <c r="N11" s="166">
        <v>10</v>
      </c>
      <c r="O11" s="386"/>
      <c r="P11" s="135">
        <v>0</v>
      </c>
      <c r="Q11" s="135"/>
      <c r="R11" s="135">
        <v>25</v>
      </c>
      <c r="S11" s="215">
        <v>50</v>
      </c>
      <c r="T11" s="10">
        <v>15</v>
      </c>
      <c r="U11" s="403"/>
      <c r="V11" s="162">
        <v>1</v>
      </c>
      <c r="W11" s="162" t="s">
        <v>177</v>
      </c>
      <c r="X11" s="162">
        <v>1</v>
      </c>
      <c r="Y11" s="162">
        <f t="shared" si="0"/>
        <v>1</v>
      </c>
      <c r="Z11" s="162">
        <f t="shared" si="1"/>
        <v>1</v>
      </c>
      <c r="AA11" s="64"/>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row>
    <row r="12" spans="1:63" ht="81" hidden="1" customHeight="1" thickBot="1" x14ac:dyDescent="0.25">
      <c r="A12" s="2"/>
      <c r="B12" s="481"/>
      <c r="C12" s="479"/>
      <c r="D12" s="482"/>
      <c r="E12" s="144" t="s">
        <v>364</v>
      </c>
      <c r="F12" s="144" t="s">
        <v>365</v>
      </c>
      <c r="G12" s="144">
        <v>0</v>
      </c>
      <c r="H12" s="144">
        <v>50</v>
      </c>
      <c r="I12" s="343">
        <v>50</v>
      </c>
      <c r="J12" s="165">
        <v>10</v>
      </c>
      <c r="K12" s="165">
        <v>35</v>
      </c>
      <c r="L12" s="165">
        <v>5</v>
      </c>
      <c r="M12" s="12">
        <v>15</v>
      </c>
      <c r="N12" s="165">
        <v>10</v>
      </c>
      <c r="O12" s="387"/>
      <c r="P12" s="12">
        <v>35</v>
      </c>
      <c r="Q12" s="12"/>
      <c r="R12" s="12">
        <v>5</v>
      </c>
      <c r="S12" s="381">
        <v>10</v>
      </c>
      <c r="T12" s="10">
        <v>15</v>
      </c>
      <c r="U12" s="403">
        <v>30</v>
      </c>
      <c r="V12" s="162">
        <v>1</v>
      </c>
      <c r="W12" s="162">
        <v>1</v>
      </c>
      <c r="X12" s="162">
        <v>1</v>
      </c>
      <c r="Y12" s="162">
        <f t="shared" si="0"/>
        <v>1</v>
      </c>
      <c r="Z12" s="162">
        <f t="shared" si="1"/>
        <v>1</v>
      </c>
      <c r="AA12" s="64"/>
      <c r="BK12" s="2"/>
    </row>
    <row r="13" spans="1:63" ht="67.5" hidden="1" customHeight="1" thickBot="1" x14ac:dyDescent="0.25">
      <c r="A13" s="138"/>
      <c r="B13" s="481"/>
      <c r="C13" s="479"/>
      <c r="D13" s="482"/>
      <c r="E13" s="144" t="s">
        <v>366</v>
      </c>
      <c r="F13" s="144" t="s">
        <v>367</v>
      </c>
      <c r="G13" s="144">
        <v>1</v>
      </c>
      <c r="H13" s="144">
        <v>1</v>
      </c>
      <c r="I13" s="344">
        <v>1</v>
      </c>
      <c r="J13" s="166">
        <v>1</v>
      </c>
      <c r="K13" s="166">
        <v>0</v>
      </c>
      <c r="L13" s="166"/>
      <c r="M13" s="12">
        <v>1</v>
      </c>
      <c r="N13" s="166">
        <v>0</v>
      </c>
      <c r="O13" s="386"/>
      <c r="P13" s="12">
        <v>0</v>
      </c>
      <c r="Q13" s="12">
        <v>1</v>
      </c>
      <c r="R13" s="135">
        <v>0</v>
      </c>
      <c r="S13" s="215"/>
      <c r="T13" s="10">
        <v>1</v>
      </c>
      <c r="U13" s="403"/>
      <c r="V13" s="162">
        <v>0</v>
      </c>
      <c r="W13" s="162" t="s">
        <v>177</v>
      </c>
      <c r="X13" s="162" t="s">
        <v>177</v>
      </c>
      <c r="Y13" s="162">
        <f t="shared" si="0"/>
        <v>1</v>
      </c>
      <c r="Z13" s="162">
        <f t="shared" si="1"/>
        <v>1</v>
      </c>
      <c r="AA13" s="64"/>
      <c r="BK13" s="2"/>
    </row>
    <row r="14" spans="1:63" ht="75" hidden="1" customHeight="1" thickBot="1" x14ac:dyDescent="0.25">
      <c r="A14" s="138"/>
      <c r="B14" s="481"/>
      <c r="C14" s="479"/>
      <c r="D14" s="482"/>
      <c r="E14" s="144" t="s">
        <v>368</v>
      </c>
      <c r="F14" s="144" t="s">
        <v>369</v>
      </c>
      <c r="G14" s="144">
        <v>3</v>
      </c>
      <c r="H14" s="144">
        <v>4</v>
      </c>
      <c r="I14" s="344">
        <v>1</v>
      </c>
      <c r="J14" s="166">
        <v>1</v>
      </c>
      <c r="K14" s="166">
        <v>0</v>
      </c>
      <c r="L14" s="166">
        <v>1</v>
      </c>
      <c r="M14" s="12">
        <v>0</v>
      </c>
      <c r="N14" s="166">
        <v>1</v>
      </c>
      <c r="O14" s="386">
        <v>0</v>
      </c>
      <c r="P14" s="135">
        <v>0</v>
      </c>
      <c r="Q14" s="135"/>
      <c r="R14" s="135">
        <v>1</v>
      </c>
      <c r="S14" s="215"/>
      <c r="T14" s="10">
        <v>0</v>
      </c>
      <c r="U14" s="403"/>
      <c r="V14" s="162">
        <v>1</v>
      </c>
      <c r="W14" s="162" t="s">
        <v>177</v>
      </c>
      <c r="X14" s="162">
        <v>1</v>
      </c>
      <c r="Y14" s="162" t="str">
        <f t="shared" si="0"/>
        <v>-</v>
      </c>
      <c r="Z14" s="162">
        <f t="shared" si="1"/>
        <v>1</v>
      </c>
      <c r="AA14" s="64"/>
      <c r="BK14" s="2"/>
    </row>
    <row r="15" spans="1:63" ht="99" hidden="1" customHeight="1" thickBot="1" x14ac:dyDescent="0.25">
      <c r="A15" s="138"/>
      <c r="B15" s="481"/>
      <c r="C15" s="479"/>
      <c r="D15" s="482"/>
      <c r="E15" s="144" t="s">
        <v>370</v>
      </c>
      <c r="F15" s="144" t="s">
        <v>371</v>
      </c>
      <c r="G15" s="144">
        <v>0</v>
      </c>
      <c r="H15" s="144">
        <v>1</v>
      </c>
      <c r="I15" s="344">
        <v>1</v>
      </c>
      <c r="J15" s="166">
        <v>0</v>
      </c>
      <c r="K15" s="166">
        <v>0</v>
      </c>
      <c r="L15" s="166"/>
      <c r="M15" s="12">
        <v>1</v>
      </c>
      <c r="N15" s="166">
        <v>0</v>
      </c>
      <c r="O15" s="386"/>
      <c r="P15" s="135">
        <v>0</v>
      </c>
      <c r="Q15" s="135"/>
      <c r="R15" s="135">
        <v>0</v>
      </c>
      <c r="S15" s="215"/>
      <c r="T15" s="10">
        <v>1</v>
      </c>
      <c r="U15" s="403"/>
      <c r="V15" s="162" t="s">
        <v>177</v>
      </c>
      <c r="W15" s="162" t="s">
        <v>177</v>
      </c>
      <c r="X15" s="162" t="s">
        <v>177</v>
      </c>
      <c r="Y15" s="162">
        <f t="shared" si="0"/>
        <v>1</v>
      </c>
      <c r="Z15" s="162">
        <f t="shared" si="1"/>
        <v>1</v>
      </c>
      <c r="AA15" s="64"/>
      <c r="BK15" s="2"/>
    </row>
    <row r="16" spans="1:63" ht="108" hidden="1" customHeight="1" thickBot="1" x14ac:dyDescent="0.25">
      <c r="A16" s="138"/>
      <c r="B16" s="481"/>
      <c r="C16" s="479"/>
      <c r="D16" s="482"/>
      <c r="E16" s="144" t="s">
        <v>372</v>
      </c>
      <c r="F16" s="144" t="s">
        <v>373</v>
      </c>
      <c r="G16" s="144">
        <v>20</v>
      </c>
      <c r="H16" s="144">
        <v>24</v>
      </c>
      <c r="I16" s="344">
        <v>4</v>
      </c>
      <c r="J16" s="166">
        <v>1</v>
      </c>
      <c r="K16" s="166">
        <v>1</v>
      </c>
      <c r="L16" s="166">
        <v>1</v>
      </c>
      <c r="M16" s="12">
        <v>1</v>
      </c>
      <c r="N16" s="166">
        <v>1</v>
      </c>
      <c r="O16" s="386"/>
      <c r="P16" s="135">
        <v>46</v>
      </c>
      <c r="Q16" s="135"/>
      <c r="R16" s="135">
        <v>1</v>
      </c>
      <c r="S16" s="215">
        <v>2</v>
      </c>
      <c r="T16" s="10">
        <v>1</v>
      </c>
      <c r="U16" s="403"/>
      <c r="V16" s="162">
        <v>1</v>
      </c>
      <c r="W16" s="162">
        <v>1</v>
      </c>
      <c r="X16" s="162">
        <v>1</v>
      </c>
      <c r="Y16" s="162">
        <f t="shared" si="0"/>
        <v>1</v>
      </c>
      <c r="Z16" s="162">
        <f t="shared" si="1"/>
        <v>1</v>
      </c>
      <c r="AA16" s="64"/>
      <c r="BK16" s="2"/>
    </row>
    <row r="17" spans="1:63" s="56" customFormat="1" ht="115.5" hidden="1" customHeight="1" thickBot="1" x14ac:dyDescent="0.25">
      <c r="A17" s="2"/>
      <c r="B17" s="481"/>
      <c r="C17" s="479"/>
      <c r="D17" s="482"/>
      <c r="E17" s="144" t="s">
        <v>374</v>
      </c>
      <c r="F17" s="144" t="s">
        <v>375</v>
      </c>
      <c r="G17" s="144">
        <v>0</v>
      </c>
      <c r="H17" s="144">
        <v>1</v>
      </c>
      <c r="I17" s="344">
        <v>1</v>
      </c>
      <c r="J17" s="166">
        <v>0</v>
      </c>
      <c r="K17" s="166">
        <v>0</v>
      </c>
      <c r="L17" s="166"/>
      <c r="M17" s="12">
        <v>1</v>
      </c>
      <c r="N17" s="166">
        <v>0</v>
      </c>
      <c r="O17" s="386"/>
      <c r="P17" s="135">
        <v>0</v>
      </c>
      <c r="Q17" s="135"/>
      <c r="R17" s="135">
        <v>0</v>
      </c>
      <c r="S17" s="215"/>
      <c r="T17" s="10">
        <v>1</v>
      </c>
      <c r="U17" s="403"/>
      <c r="V17" s="162" t="s">
        <v>177</v>
      </c>
      <c r="W17" s="162" t="s">
        <v>177</v>
      </c>
      <c r="X17" s="162" t="s">
        <v>177</v>
      </c>
      <c r="Y17" s="162">
        <f t="shared" si="0"/>
        <v>1</v>
      </c>
      <c r="Z17" s="162">
        <f t="shared" si="1"/>
        <v>1</v>
      </c>
      <c r="AA17" s="64"/>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s="56" customFormat="1" ht="84" hidden="1" customHeight="1" thickBot="1" x14ac:dyDescent="0.25">
      <c r="A18" s="2"/>
      <c r="B18" s="482" t="s">
        <v>360</v>
      </c>
      <c r="C18" s="481" t="s">
        <v>344</v>
      </c>
      <c r="D18" s="482" t="s">
        <v>376</v>
      </c>
      <c r="E18" s="144" t="s">
        <v>377</v>
      </c>
      <c r="F18" s="144" t="s">
        <v>378</v>
      </c>
      <c r="G18" s="144">
        <v>0</v>
      </c>
      <c r="H18" s="144">
        <v>1</v>
      </c>
      <c r="I18" s="344">
        <v>1</v>
      </c>
      <c r="J18" s="166">
        <v>0</v>
      </c>
      <c r="K18" s="166">
        <v>0</v>
      </c>
      <c r="L18" s="166">
        <v>1</v>
      </c>
      <c r="M18" s="12">
        <v>1</v>
      </c>
      <c r="N18" s="166">
        <v>0</v>
      </c>
      <c r="O18" s="386"/>
      <c r="P18" s="135">
        <v>0</v>
      </c>
      <c r="Q18" s="135"/>
      <c r="R18" s="135">
        <v>0.75</v>
      </c>
      <c r="S18" s="215"/>
      <c r="T18" s="10">
        <v>0</v>
      </c>
      <c r="U18" s="403"/>
      <c r="V18" s="162" t="s">
        <v>177</v>
      </c>
      <c r="W18" s="162" t="s">
        <v>177</v>
      </c>
      <c r="X18" s="162">
        <v>0.75</v>
      </c>
      <c r="Y18" s="162">
        <f t="shared" si="0"/>
        <v>0</v>
      </c>
      <c r="Z18" s="162">
        <f t="shared" si="1"/>
        <v>0.75</v>
      </c>
      <c r="AA18" s="64"/>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row>
    <row r="19" spans="1:63" s="56" customFormat="1" ht="99" hidden="1" customHeight="1" thickBot="1" x14ac:dyDescent="0.25">
      <c r="A19" s="2"/>
      <c r="B19" s="482"/>
      <c r="C19" s="481"/>
      <c r="D19" s="482"/>
      <c r="E19" s="144" t="s">
        <v>379</v>
      </c>
      <c r="F19" s="144" t="s">
        <v>380</v>
      </c>
      <c r="G19" s="144">
        <v>0</v>
      </c>
      <c r="H19" s="144">
        <v>1</v>
      </c>
      <c r="I19" s="345">
        <v>1</v>
      </c>
      <c r="J19" s="167">
        <v>0</v>
      </c>
      <c r="K19" s="167">
        <v>0</v>
      </c>
      <c r="L19" s="167"/>
      <c r="M19" s="12">
        <v>1</v>
      </c>
      <c r="N19" s="167">
        <v>0</v>
      </c>
      <c r="O19" s="388"/>
      <c r="P19" s="63">
        <v>0</v>
      </c>
      <c r="Q19" s="63"/>
      <c r="R19" s="19">
        <v>0</v>
      </c>
      <c r="S19" s="398"/>
      <c r="T19" s="10">
        <v>1</v>
      </c>
      <c r="U19" s="403"/>
      <c r="V19" s="162" t="s">
        <v>177</v>
      </c>
      <c r="W19" s="162" t="s">
        <v>177</v>
      </c>
      <c r="X19" s="162" t="s">
        <v>177</v>
      </c>
      <c r="Y19" s="162">
        <f t="shared" si="0"/>
        <v>1</v>
      </c>
      <c r="Z19" s="162">
        <f t="shared" si="1"/>
        <v>1</v>
      </c>
      <c r="AA19" s="64"/>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1:63" ht="174" hidden="1" customHeight="1" thickBot="1" x14ac:dyDescent="0.25">
      <c r="A20" s="138"/>
      <c r="B20" s="482"/>
      <c r="C20" s="481"/>
      <c r="D20" s="482"/>
      <c r="E20" s="144" t="s">
        <v>381</v>
      </c>
      <c r="F20" s="144" t="s">
        <v>382</v>
      </c>
      <c r="G20" s="144">
        <v>0</v>
      </c>
      <c r="H20" s="144">
        <v>1</v>
      </c>
      <c r="I20" s="344">
        <v>4</v>
      </c>
      <c r="J20" s="166">
        <v>1</v>
      </c>
      <c r="K20" s="166">
        <v>1</v>
      </c>
      <c r="L20" s="166">
        <v>1</v>
      </c>
      <c r="M20" s="12">
        <v>1</v>
      </c>
      <c r="N20" s="166">
        <v>1</v>
      </c>
      <c r="O20" s="386"/>
      <c r="P20" s="135">
        <v>1</v>
      </c>
      <c r="Q20" s="135"/>
      <c r="R20" s="135">
        <v>1</v>
      </c>
      <c r="S20" s="215"/>
      <c r="T20" s="10">
        <v>1</v>
      </c>
      <c r="U20" s="403"/>
      <c r="V20" s="162">
        <v>1</v>
      </c>
      <c r="W20" s="162">
        <v>1</v>
      </c>
      <c r="X20" s="162">
        <v>1</v>
      </c>
      <c r="Y20" s="162">
        <f>IF(M20=0,"-",IF((T20/M20)&lt;=1,(T20/M20),1))</f>
        <v>1</v>
      </c>
      <c r="Z20" s="162">
        <f>IF(((N20+P20+R20+T20)/(I20))&lt;=1,((N20+P20+R20+T20)/(I20)),1)</f>
        <v>1</v>
      </c>
      <c r="AA20" s="64"/>
      <c r="BK20" s="2"/>
    </row>
    <row r="21" spans="1:63" ht="50.25" hidden="1" customHeight="1" thickBot="1" x14ac:dyDescent="0.25">
      <c r="A21" s="138"/>
      <c r="B21" s="483" t="s">
        <v>360</v>
      </c>
      <c r="C21" s="483" t="s">
        <v>344</v>
      </c>
      <c r="D21" s="482" t="s">
        <v>383</v>
      </c>
      <c r="E21" s="144" t="s">
        <v>384</v>
      </c>
      <c r="F21" s="144" t="s">
        <v>385</v>
      </c>
      <c r="G21" s="144">
        <v>0</v>
      </c>
      <c r="H21" s="144">
        <v>1</v>
      </c>
      <c r="I21" s="344">
        <v>1</v>
      </c>
      <c r="J21" s="166">
        <v>1</v>
      </c>
      <c r="K21" s="166">
        <v>1</v>
      </c>
      <c r="L21" s="166"/>
      <c r="M21" s="12">
        <v>0</v>
      </c>
      <c r="N21" s="166">
        <v>0</v>
      </c>
      <c r="O21" s="386"/>
      <c r="P21" s="135">
        <v>1</v>
      </c>
      <c r="Q21" s="135"/>
      <c r="R21" s="135">
        <v>0</v>
      </c>
      <c r="S21" s="215"/>
      <c r="T21" s="10">
        <v>0</v>
      </c>
      <c r="U21" s="403"/>
      <c r="V21" s="162">
        <v>0</v>
      </c>
      <c r="W21" s="162">
        <v>1</v>
      </c>
      <c r="X21" s="162" t="s">
        <v>177</v>
      </c>
      <c r="Y21" s="162" t="str">
        <f t="shared" si="0"/>
        <v>-</v>
      </c>
      <c r="Z21" s="162">
        <f t="shared" si="1"/>
        <v>1</v>
      </c>
      <c r="AA21" s="64"/>
      <c r="BK21" s="2"/>
    </row>
    <row r="22" spans="1:63" ht="51.75" hidden="1" customHeight="1" thickBot="1" x14ac:dyDescent="0.25">
      <c r="A22" s="138"/>
      <c r="B22" s="483"/>
      <c r="C22" s="483"/>
      <c r="D22" s="482"/>
      <c r="E22" s="144" t="s">
        <v>386</v>
      </c>
      <c r="F22" s="144" t="s">
        <v>387</v>
      </c>
      <c r="G22" s="144">
        <v>0</v>
      </c>
      <c r="H22" s="144">
        <v>1</v>
      </c>
      <c r="I22" s="344">
        <v>3</v>
      </c>
      <c r="J22" s="166">
        <v>0</v>
      </c>
      <c r="K22" s="166">
        <v>1</v>
      </c>
      <c r="L22" s="166">
        <v>1</v>
      </c>
      <c r="M22" s="12">
        <v>1</v>
      </c>
      <c r="N22" s="166">
        <v>0</v>
      </c>
      <c r="O22" s="386"/>
      <c r="P22" s="135">
        <v>1</v>
      </c>
      <c r="Q22" s="135"/>
      <c r="R22" s="135">
        <v>1</v>
      </c>
      <c r="S22" s="215"/>
      <c r="T22" s="10">
        <v>1</v>
      </c>
      <c r="U22" s="403"/>
      <c r="V22" s="162" t="s">
        <v>177</v>
      </c>
      <c r="W22" s="162">
        <v>1</v>
      </c>
      <c r="X22" s="162">
        <v>1</v>
      </c>
      <c r="Y22" s="162">
        <f t="shared" si="0"/>
        <v>1</v>
      </c>
      <c r="Z22" s="162">
        <f t="shared" si="1"/>
        <v>1</v>
      </c>
      <c r="AA22" s="64"/>
      <c r="BK22" s="2"/>
    </row>
    <row r="23" spans="1:63" ht="65.25" hidden="1" customHeight="1" thickBot="1" x14ac:dyDescent="0.25">
      <c r="A23" s="138"/>
      <c r="B23" s="483"/>
      <c r="C23" s="483"/>
      <c r="D23" s="482"/>
      <c r="E23" s="144" t="s">
        <v>388</v>
      </c>
      <c r="F23" s="144" t="s">
        <v>389</v>
      </c>
      <c r="G23" s="144">
        <v>0</v>
      </c>
      <c r="H23" s="144">
        <v>1</v>
      </c>
      <c r="I23" s="344">
        <v>1</v>
      </c>
      <c r="J23" s="166">
        <v>1</v>
      </c>
      <c r="K23" s="166">
        <v>0</v>
      </c>
      <c r="L23" s="166">
        <v>1</v>
      </c>
      <c r="M23" s="12">
        <v>0</v>
      </c>
      <c r="N23" s="166">
        <v>0</v>
      </c>
      <c r="O23" s="386"/>
      <c r="P23" s="135">
        <v>0</v>
      </c>
      <c r="Q23" s="135"/>
      <c r="R23" s="135">
        <v>1</v>
      </c>
      <c r="S23" s="215"/>
      <c r="T23" s="10">
        <v>0</v>
      </c>
      <c r="U23" s="403"/>
      <c r="V23" s="162">
        <v>0</v>
      </c>
      <c r="W23" s="162" t="s">
        <v>177</v>
      </c>
      <c r="X23" s="162">
        <v>1</v>
      </c>
      <c r="Y23" s="162" t="str">
        <f t="shared" si="0"/>
        <v>-</v>
      </c>
      <c r="Z23" s="162">
        <f t="shared" si="1"/>
        <v>1</v>
      </c>
      <c r="AA23" s="64"/>
      <c r="BK23" s="2"/>
    </row>
    <row r="24" spans="1:63" ht="90" hidden="1" customHeight="1" thickBot="1" x14ac:dyDescent="0.25">
      <c r="A24" s="138"/>
      <c r="B24" s="483"/>
      <c r="C24" s="483"/>
      <c r="D24" s="482"/>
      <c r="E24" s="144" t="s">
        <v>390</v>
      </c>
      <c r="F24" s="144" t="s">
        <v>391</v>
      </c>
      <c r="G24" s="144">
        <v>0</v>
      </c>
      <c r="H24" s="144">
        <v>1</v>
      </c>
      <c r="I24" s="344">
        <v>1</v>
      </c>
      <c r="J24" s="166">
        <v>1</v>
      </c>
      <c r="K24" s="166">
        <v>0</v>
      </c>
      <c r="L24" s="166"/>
      <c r="M24" s="12">
        <v>1</v>
      </c>
      <c r="N24" s="166">
        <v>0</v>
      </c>
      <c r="O24" s="386"/>
      <c r="P24" s="135">
        <v>0</v>
      </c>
      <c r="Q24" s="135"/>
      <c r="R24" s="135">
        <v>0</v>
      </c>
      <c r="S24" s="215"/>
      <c r="T24" s="10">
        <v>1</v>
      </c>
      <c r="U24" s="403"/>
      <c r="V24" s="162">
        <v>0</v>
      </c>
      <c r="W24" s="162" t="s">
        <v>177</v>
      </c>
      <c r="X24" s="162" t="s">
        <v>177</v>
      </c>
      <c r="Y24" s="162">
        <f t="shared" si="0"/>
        <v>1</v>
      </c>
      <c r="Z24" s="162">
        <f t="shared" si="1"/>
        <v>1</v>
      </c>
      <c r="AA24" s="64"/>
      <c r="BK24" s="2"/>
    </row>
    <row r="25" spans="1:63" ht="78" hidden="1" customHeight="1" thickBot="1" x14ac:dyDescent="0.25">
      <c r="A25" s="138"/>
      <c r="B25" s="296"/>
      <c r="C25" s="480" t="s">
        <v>392</v>
      </c>
      <c r="D25" s="482"/>
      <c r="E25" s="144" t="s">
        <v>393</v>
      </c>
      <c r="F25" s="144" t="s">
        <v>394</v>
      </c>
      <c r="G25" s="144">
        <v>0</v>
      </c>
      <c r="H25" s="144">
        <v>1</v>
      </c>
      <c r="I25" s="345">
        <v>3</v>
      </c>
      <c r="J25" s="167">
        <v>1</v>
      </c>
      <c r="K25" s="167">
        <v>1</v>
      </c>
      <c r="L25" s="167"/>
      <c r="M25" s="12">
        <v>1</v>
      </c>
      <c r="N25" s="167">
        <v>1</v>
      </c>
      <c r="O25" s="388"/>
      <c r="P25" s="21">
        <v>0</v>
      </c>
      <c r="Q25" s="21"/>
      <c r="R25" s="135">
        <v>0</v>
      </c>
      <c r="S25" s="215"/>
      <c r="T25" s="10">
        <v>1</v>
      </c>
      <c r="U25" s="403"/>
      <c r="V25" s="162">
        <v>1</v>
      </c>
      <c r="W25" s="162">
        <v>0</v>
      </c>
      <c r="X25" s="162" t="s">
        <v>177</v>
      </c>
      <c r="Y25" s="162">
        <f t="shared" si="0"/>
        <v>1</v>
      </c>
      <c r="Z25" s="162">
        <f t="shared" si="1"/>
        <v>0.66666666666666663</v>
      </c>
      <c r="AA25" s="64"/>
      <c r="BK25" s="2"/>
    </row>
    <row r="26" spans="1:63" ht="55.5" hidden="1" customHeight="1" thickBot="1" x14ac:dyDescent="0.25">
      <c r="A26" s="138"/>
      <c r="B26" s="481" t="s">
        <v>210</v>
      </c>
      <c r="C26" s="480"/>
      <c r="D26" s="482" t="s">
        <v>395</v>
      </c>
      <c r="E26" s="144" t="s">
        <v>396</v>
      </c>
      <c r="F26" s="144" t="s">
        <v>397</v>
      </c>
      <c r="G26" s="144">
        <v>0</v>
      </c>
      <c r="H26" s="144">
        <v>1</v>
      </c>
      <c r="I26" s="343">
        <v>1</v>
      </c>
      <c r="J26" s="165">
        <v>1</v>
      </c>
      <c r="K26" s="165">
        <v>0</v>
      </c>
      <c r="L26" s="165"/>
      <c r="M26" s="12">
        <v>1</v>
      </c>
      <c r="N26" s="165">
        <v>0</v>
      </c>
      <c r="O26" s="387"/>
      <c r="P26" s="12">
        <v>0</v>
      </c>
      <c r="Q26" s="12"/>
      <c r="R26" s="12">
        <v>0</v>
      </c>
      <c r="S26" s="381"/>
      <c r="T26" s="10">
        <v>0</v>
      </c>
      <c r="U26" s="403"/>
      <c r="V26" s="162">
        <v>0</v>
      </c>
      <c r="W26" s="162" t="s">
        <v>177</v>
      </c>
      <c r="X26" s="162" t="s">
        <v>177</v>
      </c>
      <c r="Y26" s="162">
        <f t="shared" si="0"/>
        <v>0</v>
      </c>
      <c r="Z26" s="162">
        <f t="shared" si="1"/>
        <v>0</v>
      </c>
      <c r="AA26" s="64"/>
      <c r="BK26" s="2"/>
    </row>
    <row r="27" spans="1:63" ht="67.5" hidden="1" customHeight="1" thickBot="1" x14ac:dyDescent="0.25">
      <c r="A27" s="138"/>
      <c r="B27" s="481"/>
      <c r="C27" s="480"/>
      <c r="D27" s="482"/>
      <c r="E27" s="144" t="s">
        <v>398</v>
      </c>
      <c r="F27" s="144" t="s">
        <v>399</v>
      </c>
      <c r="G27" s="144">
        <v>0</v>
      </c>
      <c r="H27" s="144">
        <v>2</v>
      </c>
      <c r="I27" s="344">
        <v>2</v>
      </c>
      <c r="J27" s="166">
        <v>0</v>
      </c>
      <c r="K27" s="166">
        <v>0</v>
      </c>
      <c r="L27" s="166"/>
      <c r="M27" s="12">
        <v>2</v>
      </c>
      <c r="N27" s="166">
        <v>0</v>
      </c>
      <c r="O27" s="386"/>
      <c r="P27" s="135">
        <v>0</v>
      </c>
      <c r="Q27" s="135"/>
      <c r="R27" s="135">
        <v>0</v>
      </c>
      <c r="S27" s="215"/>
      <c r="T27" s="10">
        <v>0</v>
      </c>
      <c r="U27" s="403"/>
      <c r="V27" s="162" t="s">
        <v>177</v>
      </c>
      <c r="W27" s="162" t="s">
        <v>177</v>
      </c>
      <c r="X27" s="162" t="s">
        <v>177</v>
      </c>
      <c r="Y27" s="162">
        <f t="shared" si="0"/>
        <v>0</v>
      </c>
      <c r="Z27" s="162">
        <f t="shared" si="1"/>
        <v>0</v>
      </c>
      <c r="AA27" s="64"/>
      <c r="BK27" s="2"/>
    </row>
    <row r="28" spans="1:63" ht="61.5" hidden="1" customHeight="1" thickBot="1" x14ac:dyDescent="0.25">
      <c r="A28" s="138"/>
      <c r="B28" s="481"/>
      <c r="C28" s="480"/>
      <c r="D28" s="482"/>
      <c r="E28" s="144" t="s">
        <v>400</v>
      </c>
      <c r="F28" s="144" t="s">
        <v>401</v>
      </c>
      <c r="G28" s="144">
        <v>1</v>
      </c>
      <c r="H28" s="144">
        <v>1</v>
      </c>
      <c r="I28" s="344">
        <v>1</v>
      </c>
      <c r="J28" s="166">
        <v>0</v>
      </c>
      <c r="K28" s="166">
        <v>0</v>
      </c>
      <c r="L28" s="166"/>
      <c r="M28" s="12">
        <v>1</v>
      </c>
      <c r="N28" s="166">
        <v>0</v>
      </c>
      <c r="O28" s="386"/>
      <c r="P28" s="135">
        <v>0</v>
      </c>
      <c r="Q28" s="135"/>
      <c r="R28" s="135">
        <v>0</v>
      </c>
      <c r="S28" s="215"/>
      <c r="T28" s="10">
        <v>0</v>
      </c>
      <c r="U28" s="403"/>
      <c r="V28" s="162" t="s">
        <v>177</v>
      </c>
      <c r="W28" s="162" t="s">
        <v>177</v>
      </c>
      <c r="X28" s="162" t="s">
        <v>177</v>
      </c>
      <c r="Y28" s="162">
        <f t="shared" si="0"/>
        <v>0</v>
      </c>
      <c r="Z28" s="162">
        <f t="shared" si="1"/>
        <v>0</v>
      </c>
      <c r="AA28" s="64"/>
      <c r="BK28" s="2"/>
    </row>
    <row r="29" spans="1:63" ht="63" hidden="1" customHeight="1" thickBot="1" x14ac:dyDescent="0.25">
      <c r="A29" s="138"/>
      <c r="B29" s="481"/>
      <c r="C29" s="480"/>
      <c r="D29" s="482"/>
      <c r="E29" s="144" t="s">
        <v>402</v>
      </c>
      <c r="F29" s="144" t="s">
        <v>403</v>
      </c>
      <c r="G29" s="144">
        <v>0</v>
      </c>
      <c r="H29" s="144">
        <v>2</v>
      </c>
      <c r="I29" s="344">
        <v>2</v>
      </c>
      <c r="J29" s="166">
        <v>0</v>
      </c>
      <c r="K29" s="166">
        <v>0</v>
      </c>
      <c r="L29" s="166">
        <v>1</v>
      </c>
      <c r="M29" s="12">
        <v>1</v>
      </c>
      <c r="N29" s="166">
        <v>0</v>
      </c>
      <c r="O29" s="386"/>
      <c r="P29" s="135">
        <v>0</v>
      </c>
      <c r="Q29" s="135"/>
      <c r="R29" s="135">
        <v>1</v>
      </c>
      <c r="S29" s="215"/>
      <c r="T29" s="10">
        <v>1</v>
      </c>
      <c r="U29" s="403"/>
      <c r="V29" s="162" t="s">
        <v>177</v>
      </c>
      <c r="W29" s="162" t="s">
        <v>177</v>
      </c>
      <c r="X29" s="162">
        <v>1</v>
      </c>
      <c r="Y29" s="162">
        <f t="shared" si="0"/>
        <v>1</v>
      </c>
      <c r="Z29" s="162">
        <f t="shared" si="1"/>
        <v>1</v>
      </c>
      <c r="AA29" s="64"/>
      <c r="BK29" s="2"/>
    </row>
    <row r="30" spans="1:63" ht="75" hidden="1" customHeight="1" thickBot="1" x14ac:dyDescent="0.25">
      <c r="A30" s="138"/>
      <c r="B30" s="481"/>
      <c r="C30" s="480"/>
      <c r="D30" s="482"/>
      <c r="E30" s="144" t="s">
        <v>404</v>
      </c>
      <c r="F30" s="144" t="s">
        <v>405</v>
      </c>
      <c r="G30" s="144">
        <v>270</v>
      </c>
      <c r="H30" s="144">
        <v>370</v>
      </c>
      <c r="I30" s="344">
        <v>100</v>
      </c>
      <c r="J30" s="166">
        <v>0</v>
      </c>
      <c r="K30" s="166">
        <v>28</v>
      </c>
      <c r="L30" s="166">
        <v>36</v>
      </c>
      <c r="M30" s="12">
        <v>36</v>
      </c>
      <c r="N30" s="166">
        <v>0</v>
      </c>
      <c r="O30" s="386"/>
      <c r="P30" s="135">
        <v>28</v>
      </c>
      <c r="Q30" s="135"/>
      <c r="R30" s="135">
        <v>36</v>
      </c>
      <c r="S30" s="215"/>
      <c r="T30" s="10">
        <v>36</v>
      </c>
      <c r="U30" s="403">
        <v>34</v>
      </c>
      <c r="V30" s="162" t="s">
        <v>177</v>
      </c>
      <c r="W30" s="162">
        <v>1</v>
      </c>
      <c r="X30" s="162">
        <v>1</v>
      </c>
      <c r="Y30" s="162">
        <f t="shared" si="0"/>
        <v>1</v>
      </c>
      <c r="Z30" s="162">
        <f t="shared" si="1"/>
        <v>1</v>
      </c>
      <c r="AA30" s="64"/>
      <c r="BK30" s="2"/>
    </row>
    <row r="31" spans="1:63" ht="85.5" hidden="1" customHeight="1" thickBot="1" x14ac:dyDescent="0.25">
      <c r="A31" s="138"/>
      <c r="B31" s="481"/>
      <c r="C31" s="480"/>
      <c r="D31" s="482"/>
      <c r="E31" s="144" t="s">
        <v>406</v>
      </c>
      <c r="F31" s="144" t="s">
        <v>407</v>
      </c>
      <c r="G31" s="144">
        <v>96</v>
      </c>
      <c r="H31" s="144">
        <v>107</v>
      </c>
      <c r="I31" s="344">
        <v>11</v>
      </c>
      <c r="J31" s="166">
        <v>3</v>
      </c>
      <c r="K31" s="166">
        <v>7</v>
      </c>
      <c r="L31" s="166">
        <v>1</v>
      </c>
      <c r="M31" s="12">
        <v>0</v>
      </c>
      <c r="N31" s="166">
        <v>7</v>
      </c>
      <c r="O31" s="386">
        <v>13</v>
      </c>
      <c r="P31" s="135">
        <v>7</v>
      </c>
      <c r="Q31" s="135"/>
      <c r="R31" s="135">
        <v>3</v>
      </c>
      <c r="S31" s="215"/>
      <c r="T31" s="10">
        <v>13</v>
      </c>
      <c r="U31" s="403">
        <v>3</v>
      </c>
      <c r="V31" s="162">
        <v>1</v>
      </c>
      <c r="W31" s="162">
        <v>1</v>
      </c>
      <c r="X31" s="162">
        <v>1</v>
      </c>
      <c r="Y31" s="162" t="str">
        <f t="shared" si="0"/>
        <v>-</v>
      </c>
      <c r="Z31" s="162">
        <f t="shared" si="1"/>
        <v>1</v>
      </c>
      <c r="AA31" s="64"/>
      <c r="BK31" s="2"/>
    </row>
    <row r="32" spans="1:63" s="134" customFormat="1" ht="106.5" hidden="1" customHeight="1" thickBot="1" x14ac:dyDescent="0.25">
      <c r="B32" s="481"/>
      <c r="C32" s="480"/>
      <c r="D32" s="482"/>
      <c r="E32" s="144" t="s">
        <v>408</v>
      </c>
      <c r="F32" s="144" t="s">
        <v>409</v>
      </c>
      <c r="G32" s="144">
        <v>1</v>
      </c>
      <c r="H32" s="144">
        <v>1</v>
      </c>
      <c r="I32" s="344">
        <v>4</v>
      </c>
      <c r="J32" s="166">
        <v>1</v>
      </c>
      <c r="K32" s="166">
        <v>1</v>
      </c>
      <c r="L32" s="166">
        <v>1</v>
      </c>
      <c r="M32" s="12">
        <v>1</v>
      </c>
      <c r="N32" s="166">
        <v>1</v>
      </c>
      <c r="O32" s="386"/>
      <c r="P32" s="135">
        <v>1</v>
      </c>
      <c r="Q32" s="135"/>
      <c r="R32" s="135">
        <v>1</v>
      </c>
      <c r="S32" s="215"/>
      <c r="T32" s="10">
        <v>1</v>
      </c>
      <c r="U32" s="403"/>
      <c r="V32" s="170">
        <v>1</v>
      </c>
      <c r="W32" s="170">
        <v>1</v>
      </c>
      <c r="X32" s="170">
        <v>1</v>
      </c>
      <c r="Y32" s="170">
        <f t="shared" si="0"/>
        <v>1</v>
      </c>
      <c r="Z32" s="170">
        <f t="shared" si="1"/>
        <v>1</v>
      </c>
      <c r="AA32" s="171"/>
    </row>
    <row r="33" spans="1:63" ht="90.75" hidden="1" customHeight="1" thickBot="1" x14ac:dyDescent="0.25">
      <c r="A33" s="138"/>
      <c r="B33" s="481"/>
      <c r="C33" s="480"/>
      <c r="D33" s="482"/>
      <c r="E33" s="34" t="s">
        <v>410</v>
      </c>
      <c r="F33" s="34" t="s">
        <v>411</v>
      </c>
      <c r="G33" s="34">
        <v>10</v>
      </c>
      <c r="H33" s="34">
        <v>22</v>
      </c>
      <c r="I33" s="346">
        <v>12</v>
      </c>
      <c r="J33" s="168">
        <v>3</v>
      </c>
      <c r="K33" s="168">
        <v>3</v>
      </c>
      <c r="L33" s="168">
        <v>3</v>
      </c>
      <c r="M33" s="12">
        <v>3</v>
      </c>
      <c r="N33" s="166">
        <v>10</v>
      </c>
      <c r="O33" s="386">
        <v>17</v>
      </c>
      <c r="P33" s="135">
        <v>3</v>
      </c>
      <c r="Q33" s="135"/>
      <c r="R33" s="135">
        <v>4</v>
      </c>
      <c r="S33" s="215"/>
      <c r="T33" s="10">
        <v>3</v>
      </c>
      <c r="U33" s="403">
        <v>13</v>
      </c>
      <c r="V33" s="162">
        <v>1</v>
      </c>
      <c r="W33" s="162">
        <v>1</v>
      </c>
      <c r="X33" s="162">
        <v>1</v>
      </c>
      <c r="Y33" s="162">
        <f t="shared" si="0"/>
        <v>1</v>
      </c>
      <c r="Z33" s="162">
        <f t="shared" si="1"/>
        <v>1</v>
      </c>
      <c r="AA33" s="64"/>
      <c r="BK33" s="2"/>
    </row>
    <row r="34" spans="1:63" ht="63" hidden="1" customHeight="1" thickBot="1" x14ac:dyDescent="0.25">
      <c r="A34" s="138"/>
      <c r="B34" s="481"/>
      <c r="C34" s="480"/>
      <c r="D34" s="482"/>
      <c r="E34" s="144" t="s">
        <v>412</v>
      </c>
      <c r="F34" s="144" t="s">
        <v>413</v>
      </c>
      <c r="G34" s="144">
        <v>1000</v>
      </c>
      <c r="H34" s="144">
        <v>1100</v>
      </c>
      <c r="I34" s="344">
        <v>100</v>
      </c>
      <c r="J34" s="166">
        <v>25</v>
      </c>
      <c r="K34" s="166">
        <v>25</v>
      </c>
      <c r="L34" s="166">
        <v>25</v>
      </c>
      <c r="M34" s="12">
        <v>25</v>
      </c>
      <c r="N34" s="166">
        <v>100</v>
      </c>
      <c r="O34" s="386">
        <v>8200</v>
      </c>
      <c r="P34" s="135">
        <v>25</v>
      </c>
      <c r="Q34" s="135"/>
      <c r="R34" s="135">
        <v>25</v>
      </c>
      <c r="S34" s="215"/>
      <c r="T34" s="10">
        <v>25</v>
      </c>
      <c r="U34" s="403"/>
      <c r="V34" s="162">
        <v>1</v>
      </c>
      <c r="W34" s="162">
        <v>1</v>
      </c>
      <c r="X34" s="162">
        <v>1</v>
      </c>
      <c r="Y34" s="162">
        <f t="shared" si="0"/>
        <v>1</v>
      </c>
      <c r="Z34" s="162">
        <f t="shared" si="1"/>
        <v>1</v>
      </c>
      <c r="AA34" s="64"/>
      <c r="BK34" s="2"/>
    </row>
    <row r="35" spans="1:63" ht="51" hidden="1" customHeight="1" thickBot="1" x14ac:dyDescent="0.25">
      <c r="A35" s="138"/>
      <c r="B35" s="481"/>
      <c r="C35" s="480"/>
      <c r="D35" s="482"/>
      <c r="E35" s="144" t="s">
        <v>414</v>
      </c>
      <c r="F35" s="144" t="s">
        <v>415</v>
      </c>
      <c r="G35" s="144">
        <v>0</v>
      </c>
      <c r="H35" s="144">
        <v>1</v>
      </c>
      <c r="I35" s="344">
        <v>1</v>
      </c>
      <c r="J35" s="166">
        <v>0</v>
      </c>
      <c r="K35" s="166">
        <v>0</v>
      </c>
      <c r="L35" s="166"/>
      <c r="M35" s="12">
        <v>1</v>
      </c>
      <c r="N35" s="166">
        <v>0</v>
      </c>
      <c r="O35" s="386"/>
      <c r="P35" s="135">
        <v>0</v>
      </c>
      <c r="Q35" s="135"/>
      <c r="R35" s="135">
        <v>0</v>
      </c>
      <c r="S35" s="215"/>
      <c r="T35" s="10">
        <v>1</v>
      </c>
      <c r="U35" s="403">
        <v>0</v>
      </c>
      <c r="V35" s="162" t="s">
        <v>177</v>
      </c>
      <c r="W35" s="162" t="s">
        <v>177</v>
      </c>
      <c r="X35" s="162" t="s">
        <v>177</v>
      </c>
      <c r="Y35" s="162">
        <f t="shared" si="0"/>
        <v>1</v>
      </c>
      <c r="Z35" s="162">
        <f t="shared" si="1"/>
        <v>1</v>
      </c>
      <c r="AA35" s="64"/>
      <c r="BK35" s="2"/>
    </row>
    <row r="36" spans="1:63" ht="60.75" hidden="1" thickBot="1" x14ac:dyDescent="0.25">
      <c r="A36" s="138"/>
      <c r="B36" s="481"/>
      <c r="C36" s="480"/>
      <c r="D36" s="482"/>
      <c r="E36" s="144" t="s">
        <v>416</v>
      </c>
      <c r="F36" s="144" t="s">
        <v>417</v>
      </c>
      <c r="G36" s="144">
        <v>1</v>
      </c>
      <c r="H36" s="144">
        <v>2</v>
      </c>
      <c r="I36" s="344">
        <v>1</v>
      </c>
      <c r="J36" s="166">
        <v>0</v>
      </c>
      <c r="K36" s="166">
        <v>0</v>
      </c>
      <c r="L36" s="166"/>
      <c r="M36" s="12">
        <v>1</v>
      </c>
      <c r="N36" s="166">
        <v>0</v>
      </c>
      <c r="O36" s="386"/>
      <c r="P36" s="135">
        <v>0</v>
      </c>
      <c r="Q36" s="135"/>
      <c r="R36" s="135">
        <v>0</v>
      </c>
      <c r="S36" s="215"/>
      <c r="T36" s="10">
        <v>1</v>
      </c>
      <c r="U36" s="403">
        <v>0</v>
      </c>
      <c r="V36" s="162" t="s">
        <v>177</v>
      </c>
      <c r="W36" s="162" t="s">
        <v>177</v>
      </c>
      <c r="X36" s="162" t="s">
        <v>177</v>
      </c>
      <c r="Y36" s="162">
        <f t="shared" ref="Y36:Y67" si="2">IF(M36=0,"-",IF((T36/M36)&lt;=1,(T36/M36),1))</f>
        <v>1</v>
      </c>
      <c r="Z36" s="162">
        <f t="shared" si="1"/>
        <v>1</v>
      </c>
      <c r="AA36" s="64"/>
      <c r="BK36" s="2"/>
    </row>
    <row r="37" spans="1:63" ht="52.5" hidden="1" customHeight="1" thickBot="1" x14ac:dyDescent="0.25">
      <c r="A37" s="138"/>
      <c r="B37" s="481"/>
      <c r="C37" s="480"/>
      <c r="D37" s="482"/>
      <c r="E37" s="144" t="s">
        <v>418</v>
      </c>
      <c r="F37" s="144" t="s">
        <v>419</v>
      </c>
      <c r="G37" s="144">
        <v>0</v>
      </c>
      <c r="H37" s="144">
        <v>1</v>
      </c>
      <c r="I37" s="345">
        <v>1</v>
      </c>
      <c r="J37" s="167">
        <v>0</v>
      </c>
      <c r="K37" s="167">
        <v>0</v>
      </c>
      <c r="L37" s="167">
        <v>1</v>
      </c>
      <c r="M37" s="12">
        <v>0</v>
      </c>
      <c r="N37" s="167">
        <v>0</v>
      </c>
      <c r="O37" s="388"/>
      <c r="P37" s="135">
        <v>0</v>
      </c>
      <c r="Q37" s="135"/>
      <c r="R37" s="59">
        <v>1</v>
      </c>
      <c r="S37" s="227">
        <v>2</v>
      </c>
      <c r="T37" s="10">
        <v>0</v>
      </c>
      <c r="U37" s="403"/>
      <c r="V37" s="162" t="s">
        <v>177</v>
      </c>
      <c r="W37" s="162" t="s">
        <v>177</v>
      </c>
      <c r="X37" s="162">
        <v>1</v>
      </c>
      <c r="Y37" s="162" t="str">
        <f t="shared" si="2"/>
        <v>-</v>
      </c>
      <c r="Z37" s="162">
        <f t="shared" si="1"/>
        <v>1</v>
      </c>
      <c r="AA37" s="64"/>
      <c r="BK37" s="2"/>
    </row>
    <row r="38" spans="1:63" s="56" customFormat="1" ht="60.75" hidden="1" customHeight="1" thickBot="1" x14ac:dyDescent="0.25">
      <c r="A38" s="2"/>
      <c r="B38" s="481" t="s">
        <v>420</v>
      </c>
      <c r="C38" s="481" t="s">
        <v>421</v>
      </c>
      <c r="D38" s="482" t="s">
        <v>422</v>
      </c>
      <c r="E38" s="144" t="s">
        <v>423</v>
      </c>
      <c r="F38" s="144" t="s">
        <v>424</v>
      </c>
      <c r="G38" s="144">
        <v>0</v>
      </c>
      <c r="H38" s="144">
        <v>1</v>
      </c>
      <c r="I38" s="343">
        <v>1</v>
      </c>
      <c r="J38" s="165">
        <v>0</v>
      </c>
      <c r="K38" s="165">
        <v>1</v>
      </c>
      <c r="L38" s="165"/>
      <c r="M38" s="12">
        <v>0</v>
      </c>
      <c r="N38" s="165">
        <v>0</v>
      </c>
      <c r="O38" s="387"/>
      <c r="P38" s="12">
        <v>1</v>
      </c>
      <c r="Q38" s="203"/>
      <c r="R38" s="12">
        <v>0</v>
      </c>
      <c r="S38" s="381"/>
      <c r="T38" s="10">
        <v>0</v>
      </c>
      <c r="U38" s="403"/>
      <c r="V38" s="162" t="s">
        <v>177</v>
      </c>
      <c r="W38" s="162">
        <v>1</v>
      </c>
      <c r="X38" s="162" t="s">
        <v>177</v>
      </c>
      <c r="Y38" s="162" t="str">
        <f t="shared" si="2"/>
        <v>-</v>
      </c>
      <c r="Z38" s="162">
        <f t="shared" si="1"/>
        <v>1</v>
      </c>
      <c r="AA38" s="64"/>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row>
    <row r="39" spans="1:63" ht="84" hidden="1" customHeight="1" thickBot="1" x14ac:dyDescent="0.25">
      <c r="A39" s="138"/>
      <c r="B39" s="481"/>
      <c r="C39" s="481"/>
      <c r="D39" s="482"/>
      <c r="E39" s="144" t="s">
        <v>425</v>
      </c>
      <c r="F39" s="144" t="s">
        <v>426</v>
      </c>
      <c r="G39" s="144">
        <v>0</v>
      </c>
      <c r="H39" s="144">
        <v>12</v>
      </c>
      <c r="I39" s="343">
        <v>12</v>
      </c>
      <c r="J39" s="165">
        <v>0</v>
      </c>
      <c r="K39" s="165">
        <v>0</v>
      </c>
      <c r="L39" s="165">
        <v>12</v>
      </c>
      <c r="M39" s="12">
        <v>0</v>
      </c>
      <c r="N39" s="166">
        <v>0</v>
      </c>
      <c r="O39" s="386"/>
      <c r="P39" s="12">
        <v>0</v>
      </c>
      <c r="Q39" s="12"/>
      <c r="R39" s="12">
        <v>12</v>
      </c>
      <c r="S39" s="381"/>
      <c r="T39" s="10">
        <v>0</v>
      </c>
      <c r="U39" s="403"/>
      <c r="V39" s="162" t="s">
        <v>177</v>
      </c>
      <c r="W39" s="162" t="s">
        <v>177</v>
      </c>
      <c r="X39" s="162">
        <v>1</v>
      </c>
      <c r="Y39" s="162" t="str">
        <f t="shared" si="2"/>
        <v>-</v>
      </c>
      <c r="Z39" s="162">
        <f t="shared" si="1"/>
        <v>1</v>
      </c>
      <c r="AA39" s="64"/>
      <c r="BK39" s="2"/>
    </row>
    <row r="40" spans="1:63" ht="70.5" hidden="1" customHeight="1" thickBot="1" x14ac:dyDescent="0.25">
      <c r="A40" s="138"/>
      <c r="B40" s="481"/>
      <c r="C40" s="481"/>
      <c r="D40" s="482"/>
      <c r="E40" s="144" t="s">
        <v>427</v>
      </c>
      <c r="F40" s="144" t="s">
        <v>428</v>
      </c>
      <c r="G40" s="144">
        <v>0</v>
      </c>
      <c r="H40" s="144">
        <v>30</v>
      </c>
      <c r="I40" s="344">
        <v>30</v>
      </c>
      <c r="J40" s="166">
        <v>0</v>
      </c>
      <c r="K40" s="166">
        <v>0</v>
      </c>
      <c r="L40" s="166">
        <v>30</v>
      </c>
      <c r="M40" s="12">
        <v>0</v>
      </c>
      <c r="N40" s="166">
        <v>0</v>
      </c>
      <c r="O40" s="386"/>
      <c r="P40" s="135">
        <v>0</v>
      </c>
      <c r="Q40" s="135"/>
      <c r="R40" s="135">
        <v>30</v>
      </c>
      <c r="S40" s="215"/>
      <c r="T40" s="10">
        <v>0</v>
      </c>
      <c r="U40" s="403"/>
      <c r="V40" s="162" t="s">
        <v>177</v>
      </c>
      <c r="W40" s="162" t="s">
        <v>177</v>
      </c>
      <c r="X40" s="162">
        <v>1</v>
      </c>
      <c r="Y40" s="162" t="str">
        <f t="shared" si="2"/>
        <v>-</v>
      </c>
      <c r="Z40" s="162">
        <f t="shared" si="1"/>
        <v>1</v>
      </c>
      <c r="AA40" s="64"/>
      <c r="BK40" s="2"/>
    </row>
    <row r="41" spans="1:63" ht="90.75" hidden="1" thickBot="1" x14ac:dyDescent="0.25">
      <c r="A41" s="138"/>
      <c r="B41" s="481"/>
      <c r="C41" s="481"/>
      <c r="D41" s="482"/>
      <c r="E41" s="34" t="s">
        <v>429</v>
      </c>
      <c r="F41" s="34" t="s">
        <v>430</v>
      </c>
      <c r="G41" s="34">
        <v>0</v>
      </c>
      <c r="H41" s="34">
        <v>1</v>
      </c>
      <c r="I41" s="344">
        <v>1</v>
      </c>
      <c r="J41" s="166">
        <v>1</v>
      </c>
      <c r="K41" s="166">
        <v>0</v>
      </c>
      <c r="L41" s="166"/>
      <c r="M41" s="12">
        <v>0</v>
      </c>
      <c r="N41" s="166">
        <v>1</v>
      </c>
      <c r="O41" s="386"/>
      <c r="P41" s="135">
        <v>0</v>
      </c>
      <c r="Q41" s="135"/>
      <c r="R41" s="135">
        <v>0</v>
      </c>
      <c r="S41" s="215"/>
      <c r="T41" s="10">
        <v>0</v>
      </c>
      <c r="U41" s="403"/>
      <c r="V41" s="162">
        <v>1</v>
      </c>
      <c r="W41" s="162" t="s">
        <v>177</v>
      </c>
      <c r="X41" s="162" t="s">
        <v>177</v>
      </c>
      <c r="Y41" s="162" t="str">
        <f t="shared" si="2"/>
        <v>-</v>
      </c>
      <c r="Z41" s="162">
        <f t="shared" si="1"/>
        <v>1</v>
      </c>
      <c r="AA41" s="64"/>
      <c r="BK41" s="2"/>
    </row>
    <row r="42" spans="1:63" ht="80.25" hidden="1" customHeight="1" x14ac:dyDescent="0.2">
      <c r="A42" s="138"/>
      <c r="B42" s="481"/>
      <c r="C42" s="481"/>
      <c r="D42" s="482"/>
      <c r="E42" s="144" t="s">
        <v>431</v>
      </c>
      <c r="F42" s="144" t="s">
        <v>432</v>
      </c>
      <c r="G42" s="144">
        <v>1</v>
      </c>
      <c r="H42" s="144">
        <v>1</v>
      </c>
      <c r="I42" s="345">
        <v>1</v>
      </c>
      <c r="J42" s="167">
        <v>1</v>
      </c>
      <c r="K42" s="167"/>
      <c r="L42" s="167"/>
      <c r="M42" s="12"/>
      <c r="N42" s="167">
        <v>1</v>
      </c>
      <c r="O42" s="388"/>
      <c r="P42" s="21">
        <v>0</v>
      </c>
      <c r="Q42" s="21"/>
      <c r="R42" s="19">
        <v>0</v>
      </c>
      <c r="S42" s="398"/>
      <c r="T42" s="10">
        <v>0</v>
      </c>
      <c r="U42" s="403"/>
      <c r="V42" s="170">
        <v>1</v>
      </c>
      <c r="W42" s="170">
        <v>0</v>
      </c>
      <c r="X42" s="170" t="s">
        <v>177</v>
      </c>
      <c r="Y42" s="170" t="str">
        <f t="shared" si="2"/>
        <v>-</v>
      </c>
      <c r="Z42" s="170">
        <f t="shared" si="1"/>
        <v>1</v>
      </c>
      <c r="AA42" s="64"/>
      <c r="BK42" s="2"/>
    </row>
    <row r="43" spans="1:63" ht="67.5" hidden="1" customHeight="1" x14ac:dyDescent="0.2">
      <c r="A43" s="138"/>
      <c r="B43" s="481"/>
      <c r="C43" s="481"/>
      <c r="D43" s="482"/>
      <c r="E43" s="144" t="s">
        <v>433</v>
      </c>
      <c r="F43" s="144" t="s">
        <v>434</v>
      </c>
      <c r="G43" s="144">
        <v>0</v>
      </c>
      <c r="H43" s="144">
        <v>1</v>
      </c>
      <c r="I43" s="344">
        <v>4</v>
      </c>
      <c r="J43" s="166">
        <v>1</v>
      </c>
      <c r="K43" s="166">
        <v>1</v>
      </c>
      <c r="L43" s="166">
        <v>1</v>
      </c>
      <c r="M43" s="12">
        <v>1</v>
      </c>
      <c r="N43" s="167">
        <v>1</v>
      </c>
      <c r="O43" s="388"/>
      <c r="P43" s="135">
        <v>1</v>
      </c>
      <c r="Q43" s="135"/>
      <c r="R43" s="262">
        <v>1</v>
      </c>
      <c r="S43" s="399"/>
      <c r="T43" s="10">
        <v>1</v>
      </c>
      <c r="U43" s="403">
        <v>0</v>
      </c>
      <c r="V43" s="162">
        <v>1</v>
      </c>
      <c r="W43" s="162">
        <v>1</v>
      </c>
      <c r="X43" s="162">
        <v>1</v>
      </c>
      <c r="Y43" s="162">
        <f t="shared" si="2"/>
        <v>1</v>
      </c>
      <c r="Z43" s="162">
        <f t="shared" si="1"/>
        <v>1</v>
      </c>
      <c r="AA43" s="64"/>
      <c r="BK43" s="2"/>
    </row>
    <row r="44" spans="1:63" ht="58.5" hidden="1" customHeight="1" thickBot="1" x14ac:dyDescent="0.25">
      <c r="A44" s="138"/>
      <c r="B44" s="481"/>
      <c r="C44" s="481"/>
      <c r="D44" s="482"/>
      <c r="E44" s="144" t="s">
        <v>435</v>
      </c>
      <c r="F44" s="144" t="s">
        <v>436</v>
      </c>
      <c r="G44" s="144">
        <v>0</v>
      </c>
      <c r="H44" s="144">
        <v>8</v>
      </c>
      <c r="I44" s="345">
        <v>8</v>
      </c>
      <c r="J44" s="167">
        <v>4</v>
      </c>
      <c r="K44" s="167">
        <v>0</v>
      </c>
      <c r="L44" s="167">
        <v>4</v>
      </c>
      <c r="M44" s="12">
        <v>6</v>
      </c>
      <c r="N44" s="167">
        <v>4</v>
      </c>
      <c r="O44" s="388"/>
      <c r="P44" s="21">
        <v>0</v>
      </c>
      <c r="Q44" s="21"/>
      <c r="R44" s="59">
        <v>1</v>
      </c>
      <c r="S44" s="227"/>
      <c r="T44" s="10">
        <v>0</v>
      </c>
      <c r="U44" s="403"/>
      <c r="V44" s="162">
        <v>0.25</v>
      </c>
      <c r="W44" s="162" t="s">
        <v>177</v>
      </c>
      <c r="X44" s="162">
        <v>0.25</v>
      </c>
      <c r="Y44" s="162">
        <f t="shared" si="2"/>
        <v>0</v>
      </c>
      <c r="Z44" s="162">
        <f t="shared" si="1"/>
        <v>0.625</v>
      </c>
      <c r="AA44" s="64"/>
      <c r="BK44" s="2"/>
    </row>
    <row r="45" spans="1:63" ht="75.75" hidden="1" thickBot="1" x14ac:dyDescent="0.25">
      <c r="A45" s="138"/>
      <c r="B45" s="481"/>
      <c r="C45" s="481"/>
      <c r="D45" s="482" t="s">
        <v>437</v>
      </c>
      <c r="E45" s="34" t="s">
        <v>438</v>
      </c>
      <c r="F45" s="144" t="s">
        <v>439</v>
      </c>
      <c r="G45" s="144">
        <v>0</v>
      </c>
      <c r="H45" s="144">
        <v>1</v>
      </c>
      <c r="I45" s="344">
        <v>1</v>
      </c>
      <c r="J45" s="166">
        <v>0</v>
      </c>
      <c r="K45" s="166">
        <v>0</v>
      </c>
      <c r="L45" s="166"/>
      <c r="M45" s="12">
        <v>1</v>
      </c>
      <c r="N45" s="166">
        <v>0</v>
      </c>
      <c r="O45" s="386"/>
      <c r="P45" s="135">
        <v>0</v>
      </c>
      <c r="Q45" s="135"/>
      <c r="R45" s="135">
        <v>0</v>
      </c>
      <c r="S45" s="215"/>
      <c r="T45" s="10">
        <v>1</v>
      </c>
      <c r="U45" s="403"/>
      <c r="V45" s="162" t="s">
        <v>177</v>
      </c>
      <c r="W45" s="162" t="s">
        <v>177</v>
      </c>
      <c r="X45" s="162" t="s">
        <v>177</v>
      </c>
      <c r="Y45" s="162">
        <f t="shared" si="2"/>
        <v>1</v>
      </c>
      <c r="Z45" s="162">
        <f t="shared" si="1"/>
        <v>1</v>
      </c>
      <c r="AA45" s="64"/>
      <c r="BK45" s="2"/>
    </row>
    <row r="46" spans="1:63" ht="63.75" hidden="1" customHeight="1" thickBot="1" x14ac:dyDescent="0.25">
      <c r="A46" s="138"/>
      <c r="B46" s="481"/>
      <c r="C46" s="481"/>
      <c r="D46" s="482"/>
      <c r="E46" s="144" t="s">
        <v>440</v>
      </c>
      <c r="F46" s="144" t="s">
        <v>441</v>
      </c>
      <c r="G46" s="144">
        <v>1</v>
      </c>
      <c r="H46" s="144">
        <v>1</v>
      </c>
      <c r="I46" s="344">
        <v>1</v>
      </c>
      <c r="J46" s="166">
        <v>0</v>
      </c>
      <c r="K46" s="166">
        <v>1</v>
      </c>
      <c r="L46" s="166"/>
      <c r="M46" s="12">
        <v>0</v>
      </c>
      <c r="N46" s="166">
        <v>1</v>
      </c>
      <c r="O46" s="386"/>
      <c r="P46" s="135">
        <v>1</v>
      </c>
      <c r="Q46" s="135"/>
      <c r="R46" s="135">
        <v>0</v>
      </c>
      <c r="S46" s="215"/>
      <c r="T46" s="10">
        <v>0</v>
      </c>
      <c r="U46" s="403"/>
      <c r="V46" s="162" t="s">
        <v>177</v>
      </c>
      <c r="W46" s="162">
        <v>1</v>
      </c>
      <c r="X46" s="162" t="s">
        <v>177</v>
      </c>
      <c r="Y46" s="162" t="str">
        <f t="shared" si="2"/>
        <v>-</v>
      </c>
      <c r="Z46" s="162">
        <f t="shared" si="1"/>
        <v>1</v>
      </c>
      <c r="AA46" s="64"/>
      <c r="BK46" s="2"/>
    </row>
    <row r="47" spans="1:63" s="56" customFormat="1" ht="63.75" hidden="1" customHeight="1" thickBot="1" x14ac:dyDescent="0.25">
      <c r="A47" s="2"/>
      <c r="B47" s="481"/>
      <c r="C47" s="481"/>
      <c r="D47" s="482"/>
      <c r="E47" s="144" t="s">
        <v>442</v>
      </c>
      <c r="F47" s="144" t="s">
        <v>443</v>
      </c>
      <c r="G47" s="144">
        <v>0</v>
      </c>
      <c r="H47" s="144">
        <v>1</v>
      </c>
      <c r="I47" s="345">
        <v>1</v>
      </c>
      <c r="J47" s="167">
        <v>1</v>
      </c>
      <c r="K47" s="167">
        <v>0</v>
      </c>
      <c r="L47" s="167">
        <v>1</v>
      </c>
      <c r="M47" s="12">
        <v>0</v>
      </c>
      <c r="N47" s="167">
        <v>1</v>
      </c>
      <c r="O47" s="167"/>
      <c r="P47" s="167">
        <v>0</v>
      </c>
      <c r="Q47" s="388"/>
      <c r="R47" s="19">
        <v>0</v>
      </c>
      <c r="S47" s="398"/>
      <c r="T47" s="10">
        <v>1</v>
      </c>
      <c r="U47" s="403"/>
      <c r="V47" s="162">
        <v>1</v>
      </c>
      <c r="W47" s="162" t="s">
        <v>177</v>
      </c>
      <c r="X47" s="162">
        <v>0</v>
      </c>
      <c r="Y47" s="162" t="str">
        <f t="shared" si="2"/>
        <v>-</v>
      </c>
      <c r="Z47" s="162">
        <f t="shared" si="1"/>
        <v>1</v>
      </c>
      <c r="AA47" s="64"/>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row>
    <row r="48" spans="1:63" ht="90.75" hidden="1" thickBot="1" x14ac:dyDescent="0.25">
      <c r="A48" s="2"/>
      <c r="B48" s="481"/>
      <c r="C48" s="481"/>
      <c r="D48" s="482"/>
      <c r="E48" s="144" t="s">
        <v>444</v>
      </c>
      <c r="F48" s="144" t="s">
        <v>445</v>
      </c>
      <c r="G48" s="144">
        <v>0</v>
      </c>
      <c r="H48" s="144">
        <v>1</v>
      </c>
      <c r="I48" s="344">
        <v>1</v>
      </c>
      <c r="J48" s="166">
        <v>1</v>
      </c>
      <c r="K48" s="166">
        <v>0</v>
      </c>
      <c r="L48" s="166"/>
      <c r="M48" s="12">
        <v>0</v>
      </c>
      <c r="N48" s="166">
        <v>1</v>
      </c>
      <c r="O48" s="386"/>
      <c r="P48" s="135">
        <v>0</v>
      </c>
      <c r="Q48" s="135"/>
      <c r="R48" s="135">
        <v>0</v>
      </c>
      <c r="S48" s="215"/>
      <c r="T48" s="10">
        <v>1</v>
      </c>
      <c r="U48" s="403"/>
      <c r="V48" s="162">
        <v>1</v>
      </c>
      <c r="W48" s="162" t="s">
        <v>177</v>
      </c>
      <c r="X48" s="162" t="s">
        <v>177</v>
      </c>
      <c r="Y48" s="162" t="str">
        <f t="shared" si="2"/>
        <v>-</v>
      </c>
      <c r="Z48" s="162">
        <f t="shared" si="1"/>
        <v>1</v>
      </c>
      <c r="AA48" s="64"/>
      <c r="BK48" s="2"/>
    </row>
    <row r="49" spans="1:63" s="56" customFormat="1" ht="135.75" hidden="1" thickBot="1" x14ac:dyDescent="0.25">
      <c r="A49" s="2"/>
      <c r="B49" s="481"/>
      <c r="C49" s="481"/>
      <c r="D49" s="482"/>
      <c r="E49" s="144" t="s">
        <v>446</v>
      </c>
      <c r="F49" s="144" t="s">
        <v>447</v>
      </c>
      <c r="G49" s="144">
        <v>0</v>
      </c>
      <c r="H49" s="144">
        <v>4</v>
      </c>
      <c r="I49" s="344">
        <v>4</v>
      </c>
      <c r="J49" s="166">
        <v>0</v>
      </c>
      <c r="K49" s="166">
        <v>4</v>
      </c>
      <c r="L49" s="166"/>
      <c r="M49" s="12">
        <v>0</v>
      </c>
      <c r="N49" s="166">
        <v>0</v>
      </c>
      <c r="O49" s="386"/>
      <c r="P49" s="135">
        <v>4</v>
      </c>
      <c r="Q49" s="135"/>
      <c r="R49" s="135">
        <v>0</v>
      </c>
      <c r="S49" s="215"/>
      <c r="T49" s="10">
        <v>0</v>
      </c>
      <c r="U49" s="403"/>
      <c r="V49" s="162" t="s">
        <v>177</v>
      </c>
      <c r="W49" s="162">
        <v>1</v>
      </c>
      <c r="X49" s="162" t="s">
        <v>177</v>
      </c>
      <c r="Y49" s="162" t="str">
        <f t="shared" si="2"/>
        <v>-</v>
      </c>
      <c r="Z49" s="162">
        <f t="shared" si="1"/>
        <v>1</v>
      </c>
      <c r="AA49" s="64"/>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row>
    <row r="50" spans="1:63" ht="105.75" hidden="1" thickBot="1" x14ac:dyDescent="0.25">
      <c r="A50" s="138"/>
      <c r="B50" s="481"/>
      <c r="C50" s="481"/>
      <c r="D50" s="482"/>
      <c r="E50" s="144" t="s">
        <v>448</v>
      </c>
      <c r="F50" s="144" t="s">
        <v>449</v>
      </c>
      <c r="G50" s="144">
        <v>0</v>
      </c>
      <c r="H50" s="144">
        <v>4</v>
      </c>
      <c r="I50" s="344">
        <v>4</v>
      </c>
      <c r="J50" s="166">
        <v>0</v>
      </c>
      <c r="K50" s="166">
        <v>4</v>
      </c>
      <c r="L50" s="166">
        <v>2</v>
      </c>
      <c r="M50" s="12">
        <v>0</v>
      </c>
      <c r="N50" s="166">
        <v>0</v>
      </c>
      <c r="O50" s="386"/>
      <c r="P50" s="135">
        <v>2</v>
      </c>
      <c r="Q50" s="135"/>
      <c r="R50" s="135">
        <v>2</v>
      </c>
      <c r="S50" s="215"/>
      <c r="T50" s="10">
        <v>0</v>
      </c>
      <c r="U50" s="403"/>
      <c r="V50" s="162" t="s">
        <v>177</v>
      </c>
      <c r="W50" s="162">
        <v>0.5</v>
      </c>
      <c r="X50" s="162">
        <v>1</v>
      </c>
      <c r="Y50" s="162" t="str">
        <f t="shared" si="2"/>
        <v>-</v>
      </c>
      <c r="Z50" s="162">
        <f t="shared" si="1"/>
        <v>1</v>
      </c>
      <c r="AA50" s="64"/>
      <c r="BK50" s="2"/>
    </row>
    <row r="51" spans="1:63" ht="63.75" hidden="1" customHeight="1" thickBot="1" x14ac:dyDescent="0.25">
      <c r="A51" s="138"/>
      <c r="B51" s="481"/>
      <c r="C51" s="481"/>
      <c r="D51" s="482"/>
      <c r="E51" s="144" t="s">
        <v>450</v>
      </c>
      <c r="F51" s="144" t="s">
        <v>451</v>
      </c>
      <c r="G51" s="144">
        <v>132</v>
      </c>
      <c r="H51" s="144">
        <v>332</v>
      </c>
      <c r="I51" s="344">
        <v>200</v>
      </c>
      <c r="J51" s="166">
        <v>0</v>
      </c>
      <c r="K51" s="166">
        <v>0</v>
      </c>
      <c r="L51" s="166"/>
      <c r="M51" s="12">
        <v>200</v>
      </c>
      <c r="N51" s="166">
        <v>0</v>
      </c>
      <c r="O51" s="386"/>
      <c r="P51" s="135">
        <v>0</v>
      </c>
      <c r="Q51" s="135"/>
      <c r="R51" s="135">
        <v>0</v>
      </c>
      <c r="S51" s="215"/>
      <c r="T51" s="10">
        <v>0</v>
      </c>
      <c r="U51" s="403"/>
      <c r="V51" s="162" t="s">
        <v>177</v>
      </c>
      <c r="W51" s="162" t="s">
        <v>177</v>
      </c>
      <c r="X51" s="162" t="s">
        <v>177</v>
      </c>
      <c r="Y51" s="162">
        <f t="shared" si="2"/>
        <v>0</v>
      </c>
      <c r="Z51" s="162">
        <f t="shared" si="1"/>
        <v>0</v>
      </c>
      <c r="AA51" s="64"/>
      <c r="BK51" s="2"/>
    </row>
    <row r="52" spans="1:63" ht="90.75" hidden="1" thickBot="1" x14ac:dyDescent="0.25">
      <c r="A52" s="138"/>
      <c r="B52" s="481"/>
      <c r="C52" s="481"/>
      <c r="D52" s="482"/>
      <c r="E52" s="144" t="s">
        <v>452</v>
      </c>
      <c r="F52" s="144" t="s">
        <v>453</v>
      </c>
      <c r="G52" s="144">
        <v>0</v>
      </c>
      <c r="H52" s="144">
        <v>20</v>
      </c>
      <c r="I52" s="345">
        <v>20</v>
      </c>
      <c r="J52" s="167">
        <v>0</v>
      </c>
      <c r="K52" s="167">
        <v>6</v>
      </c>
      <c r="L52" s="167">
        <v>7</v>
      </c>
      <c r="M52" s="12">
        <v>7</v>
      </c>
      <c r="N52" s="167">
        <v>0</v>
      </c>
      <c r="O52" s="388"/>
      <c r="P52" s="135">
        <v>6</v>
      </c>
      <c r="Q52" s="135"/>
      <c r="R52" s="263">
        <v>4</v>
      </c>
      <c r="S52" s="400"/>
      <c r="T52" s="10">
        <v>7</v>
      </c>
      <c r="U52" s="403"/>
      <c r="V52" s="162" t="s">
        <v>177</v>
      </c>
      <c r="W52" s="162">
        <v>1</v>
      </c>
      <c r="X52" s="162">
        <v>0.5714285714285714</v>
      </c>
      <c r="Y52" s="162">
        <f t="shared" si="2"/>
        <v>1</v>
      </c>
      <c r="Z52" s="162">
        <f t="shared" si="1"/>
        <v>0.85</v>
      </c>
      <c r="AA52" s="64"/>
      <c r="BK52" s="2"/>
    </row>
    <row r="53" spans="1:63" ht="63.75" hidden="1" customHeight="1" thickBot="1" x14ac:dyDescent="0.25">
      <c r="A53" s="138"/>
      <c r="B53" s="481"/>
      <c r="C53" s="481"/>
      <c r="D53" s="482"/>
      <c r="E53" s="144" t="s">
        <v>454</v>
      </c>
      <c r="F53" s="144" t="s">
        <v>455</v>
      </c>
      <c r="G53" s="144">
        <v>0</v>
      </c>
      <c r="H53" s="144">
        <v>20</v>
      </c>
      <c r="I53" s="344">
        <v>20</v>
      </c>
      <c r="J53" s="166">
        <v>0</v>
      </c>
      <c r="K53" s="166">
        <v>0</v>
      </c>
      <c r="L53" s="166">
        <v>10</v>
      </c>
      <c r="M53" s="12">
        <v>10</v>
      </c>
      <c r="N53" s="166">
        <v>0</v>
      </c>
      <c r="O53" s="386"/>
      <c r="P53" s="135">
        <v>0</v>
      </c>
      <c r="Q53" s="135"/>
      <c r="R53" s="135">
        <v>5</v>
      </c>
      <c r="S53" s="215"/>
      <c r="T53" s="10">
        <v>10</v>
      </c>
      <c r="U53" s="403"/>
      <c r="V53" s="162" t="s">
        <v>177</v>
      </c>
      <c r="W53" s="162" t="s">
        <v>177</v>
      </c>
      <c r="X53" s="162">
        <v>0.5</v>
      </c>
      <c r="Y53" s="162">
        <f t="shared" si="2"/>
        <v>1</v>
      </c>
      <c r="Z53" s="162">
        <f t="shared" si="1"/>
        <v>0.75</v>
      </c>
      <c r="AA53" s="64"/>
      <c r="BK53" s="2"/>
    </row>
    <row r="54" spans="1:63" ht="99" hidden="1" customHeight="1" thickBot="1" x14ac:dyDescent="0.25">
      <c r="A54" s="138"/>
      <c r="B54" s="481"/>
      <c r="C54" s="481"/>
      <c r="D54" s="482"/>
      <c r="E54" s="144" t="s">
        <v>456</v>
      </c>
      <c r="F54" s="144" t="s">
        <v>457</v>
      </c>
      <c r="G54" s="144">
        <v>0</v>
      </c>
      <c r="H54" s="144">
        <v>1</v>
      </c>
      <c r="I54" s="345">
        <v>1</v>
      </c>
      <c r="J54" s="167">
        <v>0</v>
      </c>
      <c r="K54" s="167">
        <v>1</v>
      </c>
      <c r="L54" s="167">
        <v>0.5</v>
      </c>
      <c r="M54" s="12">
        <v>0</v>
      </c>
      <c r="N54" s="167">
        <v>0</v>
      </c>
      <c r="O54" s="388"/>
      <c r="P54" s="135">
        <v>0.5</v>
      </c>
      <c r="Q54" s="135"/>
      <c r="R54" s="183">
        <v>0.5</v>
      </c>
      <c r="S54" s="401"/>
      <c r="T54" s="10">
        <v>0</v>
      </c>
      <c r="U54" s="403"/>
      <c r="V54" s="162" t="s">
        <v>177</v>
      </c>
      <c r="W54" s="162">
        <v>0.5</v>
      </c>
      <c r="X54" s="162">
        <v>1</v>
      </c>
      <c r="Y54" s="162" t="str">
        <f t="shared" si="2"/>
        <v>-</v>
      </c>
      <c r="Z54" s="162">
        <f t="shared" si="1"/>
        <v>1</v>
      </c>
      <c r="AA54" s="64"/>
      <c r="BK54" s="2"/>
    </row>
    <row r="55" spans="1:63" ht="90.75" hidden="1" thickBot="1" x14ac:dyDescent="0.25">
      <c r="A55" s="138"/>
      <c r="B55" s="481"/>
      <c r="C55" s="481"/>
      <c r="D55" s="482"/>
      <c r="E55" s="144" t="s">
        <v>458</v>
      </c>
      <c r="F55" s="144" t="s">
        <v>459</v>
      </c>
      <c r="G55" s="144">
        <v>0</v>
      </c>
      <c r="H55" s="144">
        <v>1</v>
      </c>
      <c r="I55" s="344">
        <v>1</v>
      </c>
      <c r="J55" s="166">
        <v>0</v>
      </c>
      <c r="K55" s="166">
        <v>0</v>
      </c>
      <c r="L55" s="166">
        <v>1</v>
      </c>
      <c r="M55" s="12">
        <v>0</v>
      </c>
      <c r="N55" s="166">
        <v>0</v>
      </c>
      <c r="O55" s="386"/>
      <c r="P55" s="135">
        <v>0</v>
      </c>
      <c r="Q55" s="135"/>
      <c r="R55" s="21">
        <v>1</v>
      </c>
      <c r="S55" s="383"/>
      <c r="T55" s="10">
        <v>0</v>
      </c>
      <c r="U55" s="403"/>
      <c r="V55" s="162" t="s">
        <v>177</v>
      </c>
      <c r="W55" s="162" t="s">
        <v>177</v>
      </c>
      <c r="X55" s="162">
        <v>1</v>
      </c>
      <c r="Y55" s="162" t="str">
        <f t="shared" si="2"/>
        <v>-</v>
      </c>
      <c r="Z55" s="162">
        <f t="shared" si="1"/>
        <v>1</v>
      </c>
      <c r="AA55" s="64"/>
      <c r="BK55" s="2"/>
    </row>
    <row r="56" spans="1:63" s="23" customFormat="1" ht="60" hidden="1" customHeight="1" thickBot="1" x14ac:dyDescent="0.25">
      <c r="A56" s="138"/>
      <c r="B56" s="481"/>
      <c r="C56" s="481"/>
      <c r="D56" s="482"/>
      <c r="E56" s="144" t="s">
        <v>460</v>
      </c>
      <c r="F56" s="144" t="s">
        <v>461</v>
      </c>
      <c r="G56" s="144">
        <v>1</v>
      </c>
      <c r="H56" s="144">
        <v>1</v>
      </c>
      <c r="I56" s="344">
        <v>1</v>
      </c>
      <c r="J56" s="166">
        <v>0</v>
      </c>
      <c r="K56" s="166">
        <v>0</v>
      </c>
      <c r="L56" s="166">
        <v>1</v>
      </c>
      <c r="M56" s="12">
        <v>0</v>
      </c>
      <c r="N56" s="166">
        <v>0</v>
      </c>
      <c r="O56" s="386"/>
      <c r="P56" s="135">
        <v>0</v>
      </c>
      <c r="Q56" s="135"/>
      <c r="R56" s="135">
        <v>1</v>
      </c>
      <c r="S56" s="215"/>
      <c r="T56" s="10">
        <v>0</v>
      </c>
      <c r="U56" s="403"/>
      <c r="V56" s="162" t="s">
        <v>177</v>
      </c>
      <c r="W56" s="162" t="s">
        <v>177</v>
      </c>
      <c r="X56" s="162">
        <v>1</v>
      </c>
      <c r="Y56" s="162" t="str">
        <f t="shared" si="2"/>
        <v>-</v>
      </c>
      <c r="Z56" s="162">
        <f t="shared" si="1"/>
        <v>1</v>
      </c>
      <c r="AA56" s="66"/>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row>
    <row r="57" spans="1:63" s="23" customFormat="1" ht="81" hidden="1" customHeight="1" thickBot="1" x14ac:dyDescent="0.25">
      <c r="A57" s="138"/>
      <c r="B57" s="481"/>
      <c r="C57" s="481"/>
      <c r="D57" s="482"/>
      <c r="E57" s="40" t="s">
        <v>462</v>
      </c>
      <c r="F57" s="40" t="s">
        <v>463</v>
      </c>
      <c r="G57" s="144">
        <v>0</v>
      </c>
      <c r="H57" s="144">
        <v>12</v>
      </c>
      <c r="I57" s="347">
        <v>12</v>
      </c>
      <c r="J57" s="169">
        <v>3</v>
      </c>
      <c r="K57" s="169">
        <v>3</v>
      </c>
      <c r="L57" s="169">
        <v>3</v>
      </c>
      <c r="M57" s="12">
        <v>3</v>
      </c>
      <c r="N57" s="169">
        <v>4</v>
      </c>
      <c r="O57" s="386"/>
      <c r="P57" s="194">
        <v>2</v>
      </c>
      <c r="Q57" s="194"/>
      <c r="R57" s="194">
        <v>3</v>
      </c>
      <c r="S57" s="402"/>
      <c r="T57" s="10">
        <v>3</v>
      </c>
      <c r="U57" s="403"/>
      <c r="V57" s="162">
        <v>1</v>
      </c>
      <c r="W57" s="162">
        <v>0.66666666666666663</v>
      </c>
      <c r="X57" s="162">
        <v>1</v>
      </c>
      <c r="Y57" s="162">
        <f t="shared" si="2"/>
        <v>1</v>
      </c>
      <c r="Z57" s="162">
        <f t="shared" si="1"/>
        <v>1</v>
      </c>
      <c r="AA57" s="66"/>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row>
    <row r="58" spans="1:63" s="23" customFormat="1" ht="94.5" hidden="1" customHeight="1" thickBot="1" x14ac:dyDescent="0.25">
      <c r="A58" s="138"/>
      <c r="B58" s="481"/>
      <c r="C58" s="481"/>
      <c r="D58" s="482"/>
      <c r="E58" s="40" t="s">
        <v>464</v>
      </c>
      <c r="F58" s="40" t="s">
        <v>457</v>
      </c>
      <c r="G58" s="144">
        <v>0</v>
      </c>
      <c r="H58" s="144">
        <v>1</v>
      </c>
      <c r="I58" s="347">
        <v>1</v>
      </c>
      <c r="J58" s="169">
        <v>0</v>
      </c>
      <c r="K58" s="169">
        <v>0</v>
      </c>
      <c r="L58" s="169">
        <v>1</v>
      </c>
      <c r="M58" s="12">
        <v>0</v>
      </c>
      <c r="N58" s="169">
        <v>0</v>
      </c>
      <c r="O58" s="386"/>
      <c r="P58" s="194">
        <v>0</v>
      </c>
      <c r="Q58" s="194"/>
      <c r="R58" s="194">
        <v>1</v>
      </c>
      <c r="S58" s="402"/>
      <c r="T58" s="10">
        <v>0</v>
      </c>
      <c r="U58" s="403"/>
      <c r="V58" s="162" t="s">
        <v>177</v>
      </c>
      <c r="W58" s="162" t="s">
        <v>177</v>
      </c>
      <c r="X58" s="162">
        <v>1</v>
      </c>
      <c r="Y58" s="162" t="str">
        <f t="shared" si="2"/>
        <v>-</v>
      </c>
      <c r="Z58" s="162">
        <f t="shared" si="1"/>
        <v>1</v>
      </c>
      <c r="AA58" s="66"/>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row>
    <row r="59" spans="1:63" s="23" customFormat="1" ht="127.5" hidden="1" customHeight="1" thickBot="1" x14ac:dyDescent="0.25">
      <c r="A59" s="138"/>
      <c r="B59" s="481"/>
      <c r="C59" s="481"/>
      <c r="D59" s="482"/>
      <c r="E59" s="40" t="s">
        <v>465</v>
      </c>
      <c r="F59" s="40" t="s">
        <v>466</v>
      </c>
      <c r="G59" s="144">
        <v>0</v>
      </c>
      <c r="H59" s="144">
        <v>1</v>
      </c>
      <c r="I59" s="347">
        <v>1</v>
      </c>
      <c r="J59" s="169">
        <v>0</v>
      </c>
      <c r="K59" s="169">
        <v>1</v>
      </c>
      <c r="L59" s="169">
        <v>1</v>
      </c>
      <c r="M59" s="12">
        <v>0</v>
      </c>
      <c r="N59" s="169">
        <v>0</v>
      </c>
      <c r="O59" s="386"/>
      <c r="P59" s="194">
        <v>1</v>
      </c>
      <c r="Q59" s="194"/>
      <c r="R59" s="194">
        <v>1</v>
      </c>
      <c r="S59" s="402"/>
      <c r="T59" s="10">
        <v>0</v>
      </c>
      <c r="U59" s="403"/>
      <c r="V59" s="162" t="s">
        <v>177</v>
      </c>
      <c r="W59" s="162">
        <v>1</v>
      </c>
      <c r="X59" s="162">
        <v>1</v>
      </c>
      <c r="Y59" s="162" t="str">
        <f t="shared" si="2"/>
        <v>-</v>
      </c>
      <c r="Z59" s="162">
        <f t="shared" si="1"/>
        <v>1</v>
      </c>
      <c r="AA59" s="66"/>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row>
    <row r="60" spans="1:63" s="58" customFormat="1" ht="60" hidden="1" customHeight="1" thickBot="1" x14ac:dyDescent="0.25">
      <c r="A60" s="57"/>
      <c r="B60" s="481"/>
      <c r="C60" s="481"/>
      <c r="D60" s="482" t="s">
        <v>467</v>
      </c>
      <c r="E60" s="40" t="s">
        <v>468</v>
      </c>
      <c r="F60" s="40" t="s">
        <v>469</v>
      </c>
      <c r="G60" s="144">
        <v>0</v>
      </c>
      <c r="H60" s="144">
        <v>1</v>
      </c>
      <c r="I60" s="347">
        <v>1</v>
      </c>
      <c r="J60" s="169">
        <v>0.5</v>
      </c>
      <c r="K60" s="169">
        <v>0.5</v>
      </c>
      <c r="L60" s="169"/>
      <c r="M60" s="12">
        <v>0</v>
      </c>
      <c r="N60" s="169">
        <v>0.5</v>
      </c>
      <c r="O60" s="386"/>
      <c r="P60" s="194">
        <v>0.5</v>
      </c>
      <c r="Q60" s="194"/>
      <c r="R60" s="194">
        <v>0</v>
      </c>
      <c r="S60" s="402"/>
      <c r="T60" s="10">
        <v>0</v>
      </c>
      <c r="U60" s="403"/>
      <c r="V60" s="162">
        <v>1</v>
      </c>
      <c r="W60" s="162">
        <v>1</v>
      </c>
      <c r="X60" s="162" t="s">
        <v>177</v>
      </c>
      <c r="Y60" s="162" t="str">
        <f t="shared" si="2"/>
        <v>-</v>
      </c>
      <c r="Z60" s="162">
        <f t="shared" si="1"/>
        <v>1</v>
      </c>
      <c r="AA60" s="66"/>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row>
    <row r="61" spans="1:63" s="23" customFormat="1" ht="84" hidden="1" customHeight="1" thickBot="1" x14ac:dyDescent="0.25">
      <c r="A61" s="138"/>
      <c r="B61" s="481"/>
      <c r="C61" s="481"/>
      <c r="D61" s="482"/>
      <c r="E61" s="40" t="s">
        <v>470</v>
      </c>
      <c r="F61" s="40" t="s">
        <v>471</v>
      </c>
      <c r="G61" s="144">
        <v>5</v>
      </c>
      <c r="H61" s="144">
        <v>6</v>
      </c>
      <c r="I61" s="347">
        <v>1</v>
      </c>
      <c r="J61" s="169">
        <v>0</v>
      </c>
      <c r="K61" s="169">
        <v>0</v>
      </c>
      <c r="L61" s="169"/>
      <c r="M61" s="12">
        <v>1</v>
      </c>
      <c r="N61" s="169">
        <v>0</v>
      </c>
      <c r="O61" s="386"/>
      <c r="P61" s="194">
        <v>0</v>
      </c>
      <c r="Q61" s="194"/>
      <c r="R61" s="194">
        <v>0</v>
      </c>
      <c r="S61" s="402"/>
      <c r="T61" s="10">
        <v>0</v>
      </c>
      <c r="U61" s="403"/>
      <c r="V61" s="162" t="s">
        <v>177</v>
      </c>
      <c r="W61" s="162" t="s">
        <v>177</v>
      </c>
      <c r="X61" s="162" t="s">
        <v>177</v>
      </c>
      <c r="Y61" s="162">
        <f t="shared" si="2"/>
        <v>0</v>
      </c>
      <c r="Z61" s="162">
        <f t="shared" si="1"/>
        <v>0</v>
      </c>
      <c r="AA61" s="66"/>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row>
    <row r="62" spans="1:63" s="23" customFormat="1" ht="60" hidden="1" customHeight="1" thickBot="1" x14ac:dyDescent="0.25">
      <c r="A62" s="138"/>
      <c r="B62" s="481"/>
      <c r="C62" s="481"/>
      <c r="D62" s="482"/>
      <c r="E62" s="40" t="s">
        <v>472</v>
      </c>
      <c r="F62" s="40" t="s">
        <v>473</v>
      </c>
      <c r="G62" s="144">
        <v>1</v>
      </c>
      <c r="H62" s="144">
        <v>2</v>
      </c>
      <c r="I62" s="347">
        <v>1</v>
      </c>
      <c r="J62" s="169">
        <v>0</v>
      </c>
      <c r="K62" s="169">
        <v>0</v>
      </c>
      <c r="L62" s="169">
        <v>1</v>
      </c>
      <c r="M62" s="12">
        <v>0</v>
      </c>
      <c r="N62" s="169">
        <v>0</v>
      </c>
      <c r="O62" s="386"/>
      <c r="P62" s="194">
        <v>0</v>
      </c>
      <c r="Q62" s="194"/>
      <c r="R62" s="194">
        <v>1</v>
      </c>
      <c r="S62" s="402"/>
      <c r="T62" s="10">
        <v>0</v>
      </c>
      <c r="U62" s="403"/>
      <c r="V62" s="162" t="s">
        <v>177</v>
      </c>
      <c r="W62" s="162" t="s">
        <v>177</v>
      </c>
      <c r="X62" s="162">
        <v>1</v>
      </c>
      <c r="Y62" s="162" t="str">
        <f t="shared" si="2"/>
        <v>-</v>
      </c>
      <c r="Z62" s="162">
        <f t="shared" si="1"/>
        <v>1</v>
      </c>
      <c r="AA62" s="66"/>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row>
    <row r="63" spans="1:63" s="23" customFormat="1" ht="60" hidden="1" customHeight="1" thickBot="1" x14ac:dyDescent="0.25">
      <c r="A63" s="138"/>
      <c r="B63" s="481"/>
      <c r="C63" s="481"/>
      <c r="D63" s="482"/>
      <c r="E63" s="40" t="s">
        <v>474</v>
      </c>
      <c r="F63" s="40" t="s">
        <v>475</v>
      </c>
      <c r="G63" s="144">
        <v>0</v>
      </c>
      <c r="H63" s="144">
        <v>1</v>
      </c>
      <c r="I63" s="347">
        <v>1</v>
      </c>
      <c r="J63" s="169">
        <v>0</v>
      </c>
      <c r="K63" s="169">
        <v>1</v>
      </c>
      <c r="L63" s="169">
        <v>1</v>
      </c>
      <c r="M63" s="12">
        <v>1</v>
      </c>
      <c r="N63" s="169">
        <v>0</v>
      </c>
      <c r="O63" s="386"/>
      <c r="P63" s="194">
        <v>1</v>
      </c>
      <c r="Q63" s="194"/>
      <c r="R63" s="194">
        <v>1</v>
      </c>
      <c r="S63" s="402"/>
      <c r="T63" s="10">
        <v>1</v>
      </c>
      <c r="U63" s="403"/>
      <c r="V63" s="162" t="s">
        <v>177</v>
      </c>
      <c r="W63" s="162">
        <v>1</v>
      </c>
      <c r="X63" s="162">
        <v>1</v>
      </c>
      <c r="Y63" s="162">
        <f t="shared" si="2"/>
        <v>1</v>
      </c>
      <c r="Z63" s="162">
        <f t="shared" si="1"/>
        <v>1</v>
      </c>
      <c r="AA63" s="66"/>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row>
    <row r="64" spans="1:63" s="58" customFormat="1" ht="88.5" hidden="1" customHeight="1" thickBot="1" x14ac:dyDescent="0.25">
      <c r="A64" s="57"/>
      <c r="B64" s="481"/>
      <c r="C64" s="481"/>
      <c r="D64" s="482"/>
      <c r="E64" s="40" t="s">
        <v>476</v>
      </c>
      <c r="F64" s="40" t="s">
        <v>477</v>
      </c>
      <c r="G64" s="144">
        <v>3</v>
      </c>
      <c r="H64" s="144">
        <v>5</v>
      </c>
      <c r="I64" s="347">
        <v>2</v>
      </c>
      <c r="J64" s="169">
        <v>0</v>
      </c>
      <c r="K64" s="169">
        <v>0</v>
      </c>
      <c r="L64" s="169">
        <v>1</v>
      </c>
      <c r="M64" s="12"/>
      <c r="N64" s="169">
        <v>0</v>
      </c>
      <c r="O64" s="386"/>
      <c r="P64" s="194">
        <v>0</v>
      </c>
      <c r="Q64" s="194"/>
      <c r="R64" s="194">
        <v>2</v>
      </c>
      <c r="S64" s="402"/>
      <c r="T64" s="10">
        <v>0</v>
      </c>
      <c r="U64" s="403"/>
      <c r="V64" s="162" t="s">
        <v>177</v>
      </c>
      <c r="W64" s="162" t="s">
        <v>177</v>
      </c>
      <c r="X64" s="162">
        <v>1</v>
      </c>
      <c r="Y64" s="162" t="str">
        <f t="shared" si="2"/>
        <v>-</v>
      </c>
      <c r="Z64" s="162">
        <f t="shared" si="1"/>
        <v>1</v>
      </c>
      <c r="AA64" s="66"/>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row>
    <row r="65" spans="1:63" s="58" customFormat="1" ht="67.5" hidden="1" customHeight="1" thickBot="1" x14ac:dyDescent="0.25">
      <c r="A65" s="57"/>
      <c r="B65" s="481"/>
      <c r="C65" s="481"/>
      <c r="D65" s="482"/>
      <c r="E65" s="40" t="s">
        <v>478</v>
      </c>
      <c r="F65" s="40" t="s">
        <v>479</v>
      </c>
      <c r="G65" s="144">
        <v>15</v>
      </c>
      <c r="H65" s="144">
        <v>25</v>
      </c>
      <c r="I65" s="347">
        <v>10</v>
      </c>
      <c r="J65" s="169">
        <v>3</v>
      </c>
      <c r="K65" s="169">
        <v>3</v>
      </c>
      <c r="L65" s="169"/>
      <c r="M65" s="12">
        <v>0</v>
      </c>
      <c r="N65" s="169">
        <v>10</v>
      </c>
      <c r="O65" s="386"/>
      <c r="P65" s="194">
        <v>0</v>
      </c>
      <c r="Q65" s="194"/>
      <c r="R65" s="194">
        <v>0</v>
      </c>
      <c r="S65" s="402"/>
      <c r="T65" s="10">
        <v>0</v>
      </c>
      <c r="U65" s="403"/>
      <c r="V65" s="162">
        <v>1</v>
      </c>
      <c r="W65" s="162">
        <v>0</v>
      </c>
      <c r="X65" s="162" t="s">
        <v>177</v>
      </c>
      <c r="Y65" s="162" t="str">
        <f t="shared" si="2"/>
        <v>-</v>
      </c>
      <c r="Z65" s="162">
        <f t="shared" si="1"/>
        <v>1</v>
      </c>
      <c r="AA65" s="66"/>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row>
    <row r="66" spans="1:63" s="23" customFormat="1" ht="87" hidden="1" customHeight="1" thickBot="1" x14ac:dyDescent="0.25">
      <c r="A66" s="138"/>
      <c r="B66" s="481"/>
      <c r="C66" s="481"/>
      <c r="D66" s="482"/>
      <c r="E66" s="40" t="s">
        <v>480</v>
      </c>
      <c r="F66" s="40" t="s">
        <v>391</v>
      </c>
      <c r="G66" s="144">
        <v>0</v>
      </c>
      <c r="H66" s="144">
        <v>1</v>
      </c>
      <c r="I66" s="347">
        <v>1</v>
      </c>
      <c r="J66" s="169">
        <v>1</v>
      </c>
      <c r="K66" s="169">
        <v>1</v>
      </c>
      <c r="L66" s="169">
        <v>1</v>
      </c>
      <c r="M66" s="12">
        <v>1</v>
      </c>
      <c r="N66" s="169">
        <v>1</v>
      </c>
      <c r="O66" s="386"/>
      <c r="P66" s="194">
        <v>1</v>
      </c>
      <c r="Q66" s="194"/>
      <c r="R66" s="194">
        <v>0.5</v>
      </c>
      <c r="S66" s="402"/>
      <c r="T66" s="10">
        <v>1</v>
      </c>
      <c r="U66" s="403"/>
      <c r="V66" s="162">
        <v>1</v>
      </c>
      <c r="W66" s="162">
        <v>1</v>
      </c>
      <c r="X66" s="162">
        <v>0.5</v>
      </c>
      <c r="Y66" s="162">
        <f t="shared" si="2"/>
        <v>1</v>
      </c>
      <c r="Z66" s="162">
        <f t="shared" si="1"/>
        <v>1</v>
      </c>
      <c r="AA66" s="66"/>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row>
    <row r="67" spans="1:63" s="23" customFormat="1" ht="60" hidden="1" customHeight="1" thickBot="1" x14ac:dyDescent="0.25">
      <c r="A67" s="138"/>
      <c r="B67" s="481"/>
      <c r="C67" s="481"/>
      <c r="D67" s="482" t="s">
        <v>481</v>
      </c>
      <c r="E67" s="40" t="s">
        <v>482</v>
      </c>
      <c r="F67" s="40" t="s">
        <v>483</v>
      </c>
      <c r="G67" s="144">
        <v>0</v>
      </c>
      <c r="H67" s="144">
        <v>1</v>
      </c>
      <c r="I67" s="347">
        <v>1</v>
      </c>
      <c r="J67" s="169">
        <v>0</v>
      </c>
      <c r="K67" s="169">
        <v>0</v>
      </c>
      <c r="L67" s="169">
        <v>1</v>
      </c>
      <c r="M67" s="12">
        <v>0</v>
      </c>
      <c r="N67" s="169">
        <v>0</v>
      </c>
      <c r="O67" s="386"/>
      <c r="P67" s="194">
        <v>0</v>
      </c>
      <c r="Q67" s="194"/>
      <c r="R67" s="194">
        <v>1</v>
      </c>
      <c r="S67" s="402"/>
      <c r="T67" s="10">
        <v>0</v>
      </c>
      <c r="U67" s="403"/>
      <c r="V67" s="162" t="s">
        <v>177</v>
      </c>
      <c r="W67" s="162" t="s">
        <v>177</v>
      </c>
      <c r="X67" s="162">
        <v>1</v>
      </c>
      <c r="Y67" s="162" t="str">
        <f t="shared" si="2"/>
        <v>-</v>
      </c>
      <c r="Z67" s="162">
        <f t="shared" si="1"/>
        <v>1</v>
      </c>
      <c r="AA67" s="66"/>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row>
    <row r="68" spans="1:63" s="23" customFormat="1" ht="60" hidden="1" customHeight="1" thickBot="1" x14ac:dyDescent="0.25">
      <c r="A68" s="138"/>
      <c r="B68" s="481"/>
      <c r="C68" s="481"/>
      <c r="D68" s="482"/>
      <c r="E68" s="40" t="s">
        <v>484</v>
      </c>
      <c r="F68" s="40" t="s">
        <v>485</v>
      </c>
      <c r="G68" s="144">
        <v>4</v>
      </c>
      <c r="H68" s="144">
        <v>8</v>
      </c>
      <c r="I68" s="347">
        <v>4</v>
      </c>
      <c r="J68" s="169">
        <v>1</v>
      </c>
      <c r="K68" s="169">
        <v>0</v>
      </c>
      <c r="L68" s="169">
        <v>2</v>
      </c>
      <c r="M68" s="12">
        <v>1</v>
      </c>
      <c r="N68" s="169">
        <v>0</v>
      </c>
      <c r="O68" s="386"/>
      <c r="P68" s="194">
        <v>0</v>
      </c>
      <c r="Q68" s="194"/>
      <c r="R68" s="194">
        <v>1</v>
      </c>
      <c r="S68" s="402"/>
      <c r="T68" s="10">
        <v>1</v>
      </c>
      <c r="U68" s="403"/>
      <c r="V68" s="162">
        <v>0</v>
      </c>
      <c r="W68" s="162" t="s">
        <v>177</v>
      </c>
      <c r="X68" s="162">
        <v>0.5</v>
      </c>
      <c r="Y68" s="162">
        <f t="shared" ref="Y68:Y91" si="3">IF(M68=0,"-",IF((T68/M68)&lt;=1,(T68/M68),1))</f>
        <v>1</v>
      </c>
      <c r="Z68" s="162">
        <f t="shared" si="1"/>
        <v>0.5</v>
      </c>
      <c r="AA68" s="66"/>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row>
    <row r="69" spans="1:63" s="23" customFormat="1" ht="60" hidden="1" customHeight="1" thickBot="1" x14ac:dyDescent="0.25">
      <c r="A69" s="138"/>
      <c r="B69" s="481"/>
      <c r="C69" s="481"/>
      <c r="D69" s="482"/>
      <c r="E69" s="40" t="s">
        <v>486</v>
      </c>
      <c r="F69" s="40" t="s">
        <v>487</v>
      </c>
      <c r="G69" s="144">
        <v>12</v>
      </c>
      <c r="H69" s="144">
        <v>16</v>
      </c>
      <c r="I69" s="347">
        <v>4</v>
      </c>
      <c r="J69" s="169">
        <v>0</v>
      </c>
      <c r="K69" s="169">
        <v>1</v>
      </c>
      <c r="L69" s="169">
        <v>2</v>
      </c>
      <c r="M69" s="12">
        <v>1</v>
      </c>
      <c r="N69" s="169">
        <v>0</v>
      </c>
      <c r="O69" s="386"/>
      <c r="P69" s="194">
        <v>1</v>
      </c>
      <c r="Q69" s="194"/>
      <c r="R69" s="194">
        <v>1</v>
      </c>
      <c r="S69" s="402"/>
      <c r="T69" s="10">
        <v>1</v>
      </c>
      <c r="U69" s="403"/>
      <c r="V69" s="162" t="s">
        <v>177</v>
      </c>
      <c r="W69" s="162">
        <v>1</v>
      </c>
      <c r="X69" s="162">
        <v>0.5</v>
      </c>
      <c r="Y69" s="162">
        <f t="shared" si="3"/>
        <v>1</v>
      </c>
      <c r="Z69" s="162">
        <f t="shared" ref="Z69:Z91" si="4">IF(((N69+P69+R69+T69)/(I69))&lt;=1,((N69+P69+R69+T69)/(I69)),1)</f>
        <v>0.75</v>
      </c>
      <c r="AA69" s="66"/>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row>
    <row r="70" spans="1:63" s="23" customFormat="1" ht="60" hidden="1" customHeight="1" thickBot="1" x14ac:dyDescent="0.25">
      <c r="A70" s="138"/>
      <c r="B70" s="481"/>
      <c r="C70" s="481"/>
      <c r="D70" s="482"/>
      <c r="E70" s="40" t="s">
        <v>488</v>
      </c>
      <c r="F70" s="40" t="s">
        <v>489</v>
      </c>
      <c r="G70" s="144">
        <v>17</v>
      </c>
      <c r="H70" s="144">
        <v>27</v>
      </c>
      <c r="I70" s="347">
        <v>10</v>
      </c>
      <c r="J70" s="169">
        <v>0</v>
      </c>
      <c r="K70" s="169">
        <v>0</v>
      </c>
      <c r="L70" s="169">
        <v>10</v>
      </c>
      <c r="M70" s="12">
        <v>0</v>
      </c>
      <c r="N70" s="169">
        <v>0</v>
      </c>
      <c r="O70" s="386"/>
      <c r="P70" s="194">
        <v>0</v>
      </c>
      <c r="Q70" s="194"/>
      <c r="R70" s="194">
        <v>10</v>
      </c>
      <c r="S70" s="402"/>
      <c r="T70" s="10">
        <v>0</v>
      </c>
      <c r="U70" s="403"/>
      <c r="V70" s="162" t="s">
        <v>177</v>
      </c>
      <c r="W70" s="162" t="s">
        <v>177</v>
      </c>
      <c r="X70" s="162">
        <v>1</v>
      </c>
      <c r="Y70" s="162" t="str">
        <f t="shared" si="3"/>
        <v>-</v>
      </c>
      <c r="Z70" s="162">
        <f t="shared" si="4"/>
        <v>1</v>
      </c>
      <c r="AA70" s="66"/>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row>
    <row r="71" spans="1:63" s="23" customFormat="1" ht="60" hidden="1" customHeight="1" thickBot="1" x14ac:dyDescent="0.25">
      <c r="A71" s="138"/>
      <c r="B71" s="481"/>
      <c r="C71" s="481"/>
      <c r="D71" s="482" t="s">
        <v>490</v>
      </c>
      <c r="E71" s="40" t="s">
        <v>491</v>
      </c>
      <c r="F71" s="40" t="s">
        <v>492</v>
      </c>
      <c r="G71" s="144">
        <v>0</v>
      </c>
      <c r="H71" s="144">
        <v>1</v>
      </c>
      <c r="I71" s="347">
        <v>1</v>
      </c>
      <c r="J71" s="169">
        <v>0</v>
      </c>
      <c r="K71" s="169">
        <v>1</v>
      </c>
      <c r="L71" s="169"/>
      <c r="M71" s="12">
        <v>1</v>
      </c>
      <c r="N71" s="169">
        <v>0</v>
      </c>
      <c r="O71" s="386"/>
      <c r="P71" s="194">
        <v>0.1</v>
      </c>
      <c r="Q71" s="194"/>
      <c r="R71" s="194">
        <v>0</v>
      </c>
      <c r="S71" s="402"/>
      <c r="T71" s="10">
        <v>1</v>
      </c>
      <c r="U71" s="403"/>
      <c r="V71" s="162" t="s">
        <v>177</v>
      </c>
      <c r="W71" s="162">
        <v>0.1</v>
      </c>
      <c r="X71" s="162" t="s">
        <v>177</v>
      </c>
      <c r="Y71" s="162">
        <f t="shared" si="3"/>
        <v>1</v>
      </c>
      <c r="Z71" s="162">
        <f t="shared" si="4"/>
        <v>1</v>
      </c>
      <c r="AA71" s="66"/>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row>
    <row r="72" spans="1:63" s="23" customFormat="1" ht="87.75" hidden="1" customHeight="1" thickBot="1" x14ac:dyDescent="0.25">
      <c r="A72" s="138"/>
      <c r="B72" s="481"/>
      <c r="C72" s="481"/>
      <c r="D72" s="482"/>
      <c r="E72" s="40" t="s">
        <v>493</v>
      </c>
      <c r="F72" s="40" t="s">
        <v>494</v>
      </c>
      <c r="G72" s="144">
        <v>5512</v>
      </c>
      <c r="H72" s="144">
        <v>5512</v>
      </c>
      <c r="I72" s="347">
        <f>5512*4</f>
        <v>22048</v>
      </c>
      <c r="J72" s="169">
        <v>5512</v>
      </c>
      <c r="K72" s="169">
        <v>5512</v>
      </c>
      <c r="L72" s="169">
        <v>5512</v>
      </c>
      <c r="M72" s="12">
        <v>5512</v>
      </c>
      <c r="N72" s="169">
        <v>5516</v>
      </c>
      <c r="O72" s="386"/>
      <c r="P72" s="194">
        <v>5272</v>
      </c>
      <c r="Q72" s="194"/>
      <c r="R72" s="194">
        <v>5332</v>
      </c>
      <c r="S72" s="402"/>
      <c r="T72" s="10">
        <v>5512</v>
      </c>
      <c r="U72" s="403">
        <v>3143</v>
      </c>
      <c r="V72" s="162">
        <v>1</v>
      </c>
      <c r="W72" s="162">
        <v>0.95645863570391876</v>
      </c>
      <c r="X72" s="162">
        <v>0.96734397677793904</v>
      </c>
      <c r="Y72" s="162">
        <f t="shared" si="3"/>
        <v>1</v>
      </c>
      <c r="Z72" s="162">
        <f t="shared" si="4"/>
        <v>0.98113207547169812</v>
      </c>
      <c r="AA72" s="66"/>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row>
    <row r="73" spans="1:63" s="23" customFormat="1" ht="60" customHeight="1" x14ac:dyDescent="0.2">
      <c r="A73" s="138"/>
      <c r="B73" s="481"/>
      <c r="C73" s="481"/>
      <c r="D73" s="482"/>
      <c r="E73" s="40" t="s">
        <v>495</v>
      </c>
      <c r="F73" s="40" t="s">
        <v>496</v>
      </c>
      <c r="G73" s="144">
        <v>0</v>
      </c>
      <c r="H73" s="144">
        <v>1</v>
      </c>
      <c r="I73" s="347">
        <v>1</v>
      </c>
      <c r="J73" s="169">
        <v>0</v>
      </c>
      <c r="K73" s="169">
        <v>0</v>
      </c>
      <c r="L73" s="169"/>
      <c r="M73" s="12">
        <v>1</v>
      </c>
      <c r="N73" s="169">
        <v>0</v>
      </c>
      <c r="O73" s="386"/>
      <c r="P73" s="194">
        <v>0</v>
      </c>
      <c r="Q73" s="194"/>
      <c r="R73" s="194">
        <v>0</v>
      </c>
      <c r="S73" s="402"/>
      <c r="T73" s="10">
        <v>1</v>
      </c>
      <c r="U73" s="403"/>
      <c r="V73" s="162" t="s">
        <v>177</v>
      </c>
      <c r="W73" s="162" t="s">
        <v>177</v>
      </c>
      <c r="X73" s="162" t="s">
        <v>177</v>
      </c>
      <c r="Y73" s="162">
        <f t="shared" si="3"/>
        <v>1</v>
      </c>
      <c r="Z73" s="162">
        <f t="shared" si="4"/>
        <v>1</v>
      </c>
      <c r="AA73" s="66"/>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row>
    <row r="74" spans="1:63" s="23" customFormat="1" ht="60" hidden="1" customHeight="1" thickBot="1" x14ac:dyDescent="0.25">
      <c r="A74" s="138"/>
      <c r="B74" s="481"/>
      <c r="C74" s="481"/>
      <c r="D74" s="482"/>
      <c r="E74" s="40" t="s">
        <v>497</v>
      </c>
      <c r="F74" s="40" t="s">
        <v>498</v>
      </c>
      <c r="G74" s="144">
        <v>3</v>
      </c>
      <c r="H74" s="144">
        <v>7</v>
      </c>
      <c r="I74" s="347">
        <v>4</v>
      </c>
      <c r="J74" s="166">
        <v>1</v>
      </c>
      <c r="K74" s="166">
        <v>1</v>
      </c>
      <c r="L74" s="166">
        <v>1</v>
      </c>
      <c r="M74" s="12">
        <v>1</v>
      </c>
      <c r="N74" s="195">
        <v>1</v>
      </c>
      <c r="O74" s="389"/>
      <c r="P74" s="194">
        <v>1</v>
      </c>
      <c r="Q74" s="194"/>
      <c r="R74" s="194">
        <v>1</v>
      </c>
      <c r="S74" s="402"/>
      <c r="T74" s="10">
        <v>1</v>
      </c>
      <c r="U74" s="403"/>
      <c r="V74" s="162">
        <v>1</v>
      </c>
      <c r="W74" s="162">
        <v>1</v>
      </c>
      <c r="X74" s="162">
        <v>1</v>
      </c>
      <c r="Y74" s="162">
        <f t="shared" si="3"/>
        <v>1</v>
      </c>
      <c r="Z74" s="162">
        <f t="shared" si="4"/>
        <v>1</v>
      </c>
      <c r="AA74" s="66"/>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row>
    <row r="75" spans="1:63" s="23" customFormat="1" ht="60" hidden="1" customHeight="1" thickBot="1" x14ac:dyDescent="0.25">
      <c r="A75" s="138"/>
      <c r="B75" s="481"/>
      <c r="C75" s="481"/>
      <c r="D75" s="482"/>
      <c r="E75" s="351" t="s">
        <v>499</v>
      </c>
      <c r="F75" s="40" t="s">
        <v>500</v>
      </c>
      <c r="G75" s="144">
        <v>1</v>
      </c>
      <c r="H75" s="144">
        <v>1</v>
      </c>
      <c r="I75" s="347">
        <v>1</v>
      </c>
      <c r="J75" s="166">
        <v>0.25</v>
      </c>
      <c r="K75" s="166">
        <v>0.25</v>
      </c>
      <c r="L75" s="166">
        <v>0.25</v>
      </c>
      <c r="M75" s="166">
        <v>0.25</v>
      </c>
      <c r="N75" s="195">
        <v>0.25</v>
      </c>
      <c r="O75" s="389"/>
      <c r="P75" s="175">
        <v>0.25</v>
      </c>
      <c r="Q75" s="175"/>
      <c r="R75" s="194">
        <v>0.25</v>
      </c>
      <c r="S75" s="402"/>
      <c r="T75" s="10">
        <v>0.25</v>
      </c>
      <c r="U75" s="403"/>
      <c r="V75" s="162">
        <v>1</v>
      </c>
      <c r="W75" s="162">
        <v>1</v>
      </c>
      <c r="X75" s="162">
        <v>1</v>
      </c>
      <c r="Y75" s="162">
        <f t="shared" si="3"/>
        <v>1</v>
      </c>
      <c r="Z75" s="162">
        <f t="shared" si="4"/>
        <v>1</v>
      </c>
      <c r="AA75" s="66"/>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row>
    <row r="76" spans="1:63" s="23" customFormat="1" ht="60" hidden="1" customHeight="1" thickBot="1" x14ac:dyDescent="0.25">
      <c r="A76" s="138"/>
      <c r="B76" s="481"/>
      <c r="C76" s="481"/>
      <c r="D76" s="482"/>
      <c r="E76" s="40" t="s">
        <v>501</v>
      </c>
      <c r="F76" s="40" t="s">
        <v>502</v>
      </c>
      <c r="G76" s="144">
        <v>0</v>
      </c>
      <c r="H76" s="144">
        <v>8</v>
      </c>
      <c r="I76" s="347">
        <v>8</v>
      </c>
      <c r="J76" s="169">
        <v>2</v>
      </c>
      <c r="K76" s="169">
        <v>1</v>
      </c>
      <c r="L76" s="169">
        <v>3</v>
      </c>
      <c r="M76" s="12">
        <v>2</v>
      </c>
      <c r="N76" s="169">
        <v>2</v>
      </c>
      <c r="O76" s="386"/>
      <c r="P76" s="194">
        <v>1</v>
      </c>
      <c r="Q76" s="194"/>
      <c r="R76" s="194">
        <v>3</v>
      </c>
      <c r="S76" s="402"/>
      <c r="T76" s="10">
        <v>2</v>
      </c>
      <c r="U76" s="403"/>
      <c r="V76" s="162">
        <v>1</v>
      </c>
      <c r="W76" s="162">
        <v>1</v>
      </c>
      <c r="X76" s="162">
        <v>1</v>
      </c>
      <c r="Y76" s="162">
        <f t="shared" si="3"/>
        <v>1</v>
      </c>
      <c r="Z76" s="162">
        <f t="shared" si="4"/>
        <v>1</v>
      </c>
      <c r="AA76" s="66"/>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row>
    <row r="77" spans="1:63" s="23" customFormat="1" ht="60" hidden="1" customHeight="1" thickBot="1" x14ac:dyDescent="0.25">
      <c r="A77" s="138"/>
      <c r="B77" s="481"/>
      <c r="C77" s="481"/>
      <c r="D77" s="482" t="s">
        <v>503</v>
      </c>
      <c r="E77" s="40" t="s">
        <v>504</v>
      </c>
      <c r="F77" s="40" t="s">
        <v>483</v>
      </c>
      <c r="G77" s="144">
        <v>0</v>
      </c>
      <c r="H77" s="144">
        <v>1</v>
      </c>
      <c r="I77" s="347">
        <v>1</v>
      </c>
      <c r="J77" s="169">
        <v>0</v>
      </c>
      <c r="K77" s="169">
        <v>1</v>
      </c>
      <c r="L77" s="169"/>
      <c r="M77" s="12">
        <v>0</v>
      </c>
      <c r="N77" s="169">
        <v>0</v>
      </c>
      <c r="O77" s="386"/>
      <c r="P77" s="194">
        <v>1</v>
      </c>
      <c r="Q77" s="194"/>
      <c r="R77" s="194">
        <v>0</v>
      </c>
      <c r="S77" s="402"/>
      <c r="T77" s="10">
        <v>0</v>
      </c>
      <c r="U77" s="403"/>
      <c r="V77" s="162" t="s">
        <v>177</v>
      </c>
      <c r="W77" s="162">
        <v>1</v>
      </c>
      <c r="X77" s="162" t="s">
        <v>177</v>
      </c>
      <c r="Y77" s="162" t="str">
        <f t="shared" si="3"/>
        <v>-</v>
      </c>
      <c r="Z77" s="162">
        <f t="shared" si="4"/>
        <v>1</v>
      </c>
      <c r="AA77" s="66"/>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row>
    <row r="78" spans="1:63" s="23" customFormat="1" ht="69.75" hidden="1" customHeight="1" thickBot="1" x14ac:dyDescent="0.25">
      <c r="A78" s="138"/>
      <c r="B78" s="481"/>
      <c r="C78" s="481"/>
      <c r="D78" s="482"/>
      <c r="E78" s="40" t="s">
        <v>505</v>
      </c>
      <c r="F78" s="40" t="s">
        <v>506</v>
      </c>
      <c r="G78" s="144">
        <v>1</v>
      </c>
      <c r="H78" s="144">
        <v>1</v>
      </c>
      <c r="I78" s="347">
        <v>3</v>
      </c>
      <c r="J78" s="169">
        <v>1</v>
      </c>
      <c r="K78" s="169">
        <v>1</v>
      </c>
      <c r="L78" s="169"/>
      <c r="M78" s="12">
        <v>0</v>
      </c>
      <c r="N78" s="169">
        <v>1</v>
      </c>
      <c r="O78" s="386"/>
      <c r="P78" s="194">
        <v>1</v>
      </c>
      <c r="Q78" s="194"/>
      <c r="R78" s="194">
        <v>0</v>
      </c>
      <c r="S78" s="402"/>
      <c r="T78" s="10">
        <v>0</v>
      </c>
      <c r="U78" s="403">
        <v>2</v>
      </c>
      <c r="V78" s="162">
        <v>1</v>
      </c>
      <c r="W78" s="162">
        <v>1</v>
      </c>
      <c r="X78" s="162" t="s">
        <v>177</v>
      </c>
      <c r="Y78" s="162" t="str">
        <f t="shared" si="3"/>
        <v>-</v>
      </c>
      <c r="Z78" s="162">
        <f t="shared" si="4"/>
        <v>0.66666666666666663</v>
      </c>
      <c r="AA78" s="66"/>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row>
    <row r="79" spans="1:63" s="23" customFormat="1" ht="60" hidden="1" customHeight="1" thickBot="1" x14ac:dyDescent="0.25">
      <c r="A79" s="138"/>
      <c r="B79" s="481"/>
      <c r="C79" s="481"/>
      <c r="D79" s="482"/>
      <c r="E79" s="40" t="s">
        <v>507</v>
      </c>
      <c r="F79" s="40" t="s">
        <v>508</v>
      </c>
      <c r="G79" s="144">
        <v>5</v>
      </c>
      <c r="H79" s="144">
        <v>9</v>
      </c>
      <c r="I79" s="347">
        <v>4</v>
      </c>
      <c r="J79" s="169">
        <v>0</v>
      </c>
      <c r="K79" s="169">
        <v>4</v>
      </c>
      <c r="L79" s="169"/>
      <c r="M79" s="12">
        <v>0</v>
      </c>
      <c r="N79" s="169">
        <v>0</v>
      </c>
      <c r="O79" s="386"/>
      <c r="P79" s="194">
        <v>4</v>
      </c>
      <c r="Q79" s="194"/>
      <c r="R79" s="194">
        <v>0</v>
      </c>
      <c r="S79" s="402"/>
      <c r="T79" s="10">
        <v>0</v>
      </c>
      <c r="U79" s="403">
        <v>4</v>
      </c>
      <c r="V79" s="162" t="s">
        <v>177</v>
      </c>
      <c r="W79" s="162">
        <v>1</v>
      </c>
      <c r="X79" s="162" t="s">
        <v>177</v>
      </c>
      <c r="Y79" s="162" t="str">
        <f t="shared" si="3"/>
        <v>-</v>
      </c>
      <c r="Z79" s="162">
        <f t="shared" si="4"/>
        <v>1</v>
      </c>
      <c r="AA79" s="66"/>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row>
    <row r="80" spans="1:63" s="23" customFormat="1" ht="60" hidden="1" customHeight="1" thickBot="1" x14ac:dyDescent="0.25">
      <c r="A80" s="138"/>
      <c r="B80" s="481"/>
      <c r="C80" s="481"/>
      <c r="D80" s="482"/>
      <c r="E80" s="40" t="s">
        <v>509</v>
      </c>
      <c r="F80" s="40" t="s">
        <v>508</v>
      </c>
      <c r="G80" s="144">
        <v>0</v>
      </c>
      <c r="H80" s="144">
        <v>4</v>
      </c>
      <c r="I80" s="347">
        <v>4</v>
      </c>
      <c r="J80" s="169">
        <v>0</v>
      </c>
      <c r="K80" s="169">
        <v>1</v>
      </c>
      <c r="L80" s="169">
        <v>3</v>
      </c>
      <c r="M80" s="12">
        <v>0</v>
      </c>
      <c r="N80" s="169">
        <v>0</v>
      </c>
      <c r="O80" s="386"/>
      <c r="P80" s="194">
        <v>1</v>
      </c>
      <c r="Q80" s="194"/>
      <c r="R80" s="194">
        <v>3</v>
      </c>
      <c r="S80" s="402"/>
      <c r="T80" s="10">
        <v>0</v>
      </c>
      <c r="U80" s="403"/>
      <c r="V80" s="162" t="s">
        <v>177</v>
      </c>
      <c r="W80" s="162">
        <v>1</v>
      </c>
      <c r="X80" s="162">
        <v>1</v>
      </c>
      <c r="Y80" s="162" t="str">
        <f t="shared" si="3"/>
        <v>-</v>
      </c>
      <c r="Z80" s="162">
        <f t="shared" si="4"/>
        <v>1</v>
      </c>
      <c r="AA80" s="66"/>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row>
    <row r="81" spans="1:63" s="23" customFormat="1" ht="60" hidden="1" customHeight="1" thickBot="1" x14ac:dyDescent="0.25">
      <c r="A81" s="138"/>
      <c r="B81" s="481"/>
      <c r="C81" s="481"/>
      <c r="D81" s="482"/>
      <c r="E81" s="40" t="s">
        <v>510</v>
      </c>
      <c r="F81" s="40" t="s">
        <v>511</v>
      </c>
      <c r="G81" s="144">
        <v>30</v>
      </c>
      <c r="H81" s="144">
        <v>40</v>
      </c>
      <c r="I81" s="347">
        <v>10</v>
      </c>
      <c r="J81" s="169">
        <v>0</v>
      </c>
      <c r="K81" s="169">
        <v>0</v>
      </c>
      <c r="L81" s="169">
        <v>10</v>
      </c>
      <c r="M81" s="12">
        <v>0</v>
      </c>
      <c r="N81" s="169">
        <v>0</v>
      </c>
      <c r="O81" s="386"/>
      <c r="P81" s="194">
        <v>0</v>
      </c>
      <c r="Q81" s="194"/>
      <c r="R81" s="194">
        <v>10</v>
      </c>
      <c r="S81" s="402"/>
      <c r="T81" s="10">
        <v>0</v>
      </c>
      <c r="U81" s="403"/>
      <c r="V81" s="162" t="s">
        <v>177</v>
      </c>
      <c r="W81" s="162" t="s">
        <v>177</v>
      </c>
      <c r="X81" s="162">
        <v>1</v>
      </c>
      <c r="Y81" s="162" t="str">
        <f t="shared" si="3"/>
        <v>-</v>
      </c>
      <c r="Z81" s="162">
        <f t="shared" si="4"/>
        <v>1</v>
      </c>
      <c r="AA81" s="66"/>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row>
    <row r="82" spans="1:63" s="23" customFormat="1" ht="60" hidden="1" customHeight="1" thickBot="1" x14ac:dyDescent="0.25">
      <c r="A82" s="138"/>
      <c r="B82" s="481"/>
      <c r="C82" s="481"/>
      <c r="D82" s="482"/>
      <c r="E82" s="40" t="s">
        <v>512</v>
      </c>
      <c r="F82" s="40" t="s">
        <v>513</v>
      </c>
      <c r="G82" s="144">
        <v>1</v>
      </c>
      <c r="H82" s="144">
        <v>5</v>
      </c>
      <c r="I82" s="347">
        <v>4</v>
      </c>
      <c r="J82" s="169">
        <v>1</v>
      </c>
      <c r="K82" s="169">
        <v>1</v>
      </c>
      <c r="L82" s="169">
        <v>1</v>
      </c>
      <c r="M82" s="12">
        <v>1</v>
      </c>
      <c r="N82" s="169">
        <v>1</v>
      </c>
      <c r="O82" s="386"/>
      <c r="P82" s="194">
        <v>1</v>
      </c>
      <c r="Q82" s="194"/>
      <c r="R82" s="194">
        <v>1</v>
      </c>
      <c r="S82" s="402"/>
      <c r="T82" s="10">
        <v>1</v>
      </c>
      <c r="U82" s="403"/>
      <c r="V82" s="162">
        <v>1</v>
      </c>
      <c r="W82" s="162">
        <v>1</v>
      </c>
      <c r="X82" s="162">
        <v>1</v>
      </c>
      <c r="Y82" s="162">
        <f t="shared" si="3"/>
        <v>1</v>
      </c>
      <c r="Z82" s="162">
        <f t="shared" si="4"/>
        <v>1</v>
      </c>
      <c r="AA82" s="66"/>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row>
    <row r="83" spans="1:63" s="23" customFormat="1" ht="60" hidden="1" customHeight="1" thickBot="1" x14ac:dyDescent="0.25">
      <c r="A83" s="138"/>
      <c r="B83" s="481"/>
      <c r="C83" s="481"/>
      <c r="D83" s="482" t="s">
        <v>514</v>
      </c>
      <c r="E83" s="40" t="s">
        <v>515</v>
      </c>
      <c r="F83" s="40" t="s">
        <v>516</v>
      </c>
      <c r="G83" s="144">
        <v>0</v>
      </c>
      <c r="H83" s="144">
        <v>1</v>
      </c>
      <c r="I83" s="347">
        <v>1</v>
      </c>
      <c r="J83" s="169">
        <v>0</v>
      </c>
      <c r="K83" s="169">
        <v>1</v>
      </c>
      <c r="L83" s="169"/>
      <c r="M83" s="12">
        <v>1</v>
      </c>
      <c r="N83" s="169">
        <v>0</v>
      </c>
      <c r="O83" s="386"/>
      <c r="P83" s="194">
        <v>0.2</v>
      </c>
      <c r="Q83" s="194"/>
      <c r="R83" s="194">
        <v>0</v>
      </c>
      <c r="S83" s="402"/>
      <c r="T83" s="10">
        <v>0</v>
      </c>
      <c r="U83" s="403"/>
      <c r="V83" s="162" t="s">
        <v>177</v>
      </c>
      <c r="W83" s="162">
        <v>0.2</v>
      </c>
      <c r="X83" s="162" t="s">
        <v>177</v>
      </c>
      <c r="Y83" s="162">
        <f t="shared" si="3"/>
        <v>0</v>
      </c>
      <c r="Z83" s="162">
        <f t="shared" si="4"/>
        <v>0.2</v>
      </c>
      <c r="AA83" s="66"/>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row>
    <row r="84" spans="1:63" s="23" customFormat="1" ht="60" hidden="1" customHeight="1" thickBot="1" x14ac:dyDescent="0.25">
      <c r="A84" s="138"/>
      <c r="B84" s="481"/>
      <c r="C84" s="481"/>
      <c r="D84" s="482"/>
      <c r="E84" s="40" t="s">
        <v>517</v>
      </c>
      <c r="F84" s="40" t="s">
        <v>518</v>
      </c>
      <c r="G84" s="144">
        <v>13</v>
      </c>
      <c r="H84" s="144">
        <v>23</v>
      </c>
      <c r="I84" s="347">
        <v>10</v>
      </c>
      <c r="J84" s="169">
        <v>0</v>
      </c>
      <c r="K84" s="169">
        <v>0</v>
      </c>
      <c r="L84" s="169">
        <v>10</v>
      </c>
      <c r="M84" s="12">
        <v>0</v>
      </c>
      <c r="N84" s="169">
        <v>0</v>
      </c>
      <c r="O84" s="386"/>
      <c r="P84" s="194">
        <v>0</v>
      </c>
      <c r="Q84" s="194"/>
      <c r="R84" s="194">
        <v>20</v>
      </c>
      <c r="S84" s="402"/>
      <c r="T84" s="10">
        <v>0</v>
      </c>
      <c r="U84" s="403"/>
      <c r="V84" s="162" t="s">
        <v>177</v>
      </c>
      <c r="W84" s="162" t="s">
        <v>177</v>
      </c>
      <c r="X84" s="162">
        <v>1</v>
      </c>
      <c r="Y84" s="162" t="str">
        <f t="shared" si="3"/>
        <v>-</v>
      </c>
      <c r="Z84" s="162">
        <f t="shared" si="4"/>
        <v>1</v>
      </c>
      <c r="AA84" s="66"/>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row>
    <row r="85" spans="1:63" s="23" customFormat="1" ht="60" hidden="1" customHeight="1" thickBot="1" x14ac:dyDescent="0.25">
      <c r="A85" s="138"/>
      <c r="B85" s="481"/>
      <c r="C85" s="481"/>
      <c r="D85" s="482"/>
      <c r="E85" s="40" t="s">
        <v>519</v>
      </c>
      <c r="F85" s="40" t="s">
        <v>391</v>
      </c>
      <c r="G85" s="144">
        <v>0</v>
      </c>
      <c r="H85" s="144">
        <v>1</v>
      </c>
      <c r="I85" s="347">
        <v>1</v>
      </c>
      <c r="J85" s="169">
        <v>0</v>
      </c>
      <c r="K85" s="169">
        <v>0</v>
      </c>
      <c r="L85" s="169">
        <v>1</v>
      </c>
      <c r="M85" s="12">
        <v>0</v>
      </c>
      <c r="N85" s="169">
        <v>0</v>
      </c>
      <c r="O85" s="386"/>
      <c r="P85" s="194">
        <v>0</v>
      </c>
      <c r="Q85" s="194"/>
      <c r="R85" s="194">
        <v>1</v>
      </c>
      <c r="S85" s="402"/>
      <c r="T85" s="10">
        <v>0</v>
      </c>
      <c r="U85" s="403"/>
      <c r="V85" s="162" t="s">
        <v>177</v>
      </c>
      <c r="W85" s="162" t="s">
        <v>177</v>
      </c>
      <c r="X85" s="162">
        <v>1</v>
      </c>
      <c r="Y85" s="162" t="str">
        <f t="shared" si="3"/>
        <v>-</v>
      </c>
      <c r="Z85" s="162">
        <f t="shared" si="4"/>
        <v>1</v>
      </c>
      <c r="AA85" s="66"/>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row>
    <row r="86" spans="1:63" s="23" customFormat="1" ht="60" hidden="1" customHeight="1" thickBot="1" x14ac:dyDescent="0.25">
      <c r="A86" s="138"/>
      <c r="B86" s="481"/>
      <c r="C86" s="481"/>
      <c r="D86" s="482"/>
      <c r="E86" s="40" t="s">
        <v>520</v>
      </c>
      <c r="F86" s="40" t="s">
        <v>521</v>
      </c>
      <c r="G86" s="144">
        <v>0</v>
      </c>
      <c r="H86" s="144">
        <v>1</v>
      </c>
      <c r="I86" s="347">
        <v>1</v>
      </c>
      <c r="J86" s="169">
        <v>0</v>
      </c>
      <c r="K86" s="169">
        <v>0</v>
      </c>
      <c r="L86" s="169">
        <v>1</v>
      </c>
      <c r="M86" s="12">
        <v>0</v>
      </c>
      <c r="N86" s="169">
        <v>0</v>
      </c>
      <c r="O86" s="386"/>
      <c r="P86" s="194">
        <v>0</v>
      </c>
      <c r="Q86" s="194"/>
      <c r="R86" s="194">
        <v>0.5</v>
      </c>
      <c r="S86" s="402"/>
      <c r="T86" s="10">
        <v>0</v>
      </c>
      <c r="U86" s="403"/>
      <c r="V86" s="162" t="s">
        <v>177</v>
      </c>
      <c r="W86" s="162" t="s">
        <v>177</v>
      </c>
      <c r="X86" s="162">
        <v>0.5</v>
      </c>
      <c r="Y86" s="162" t="str">
        <f t="shared" si="3"/>
        <v>-</v>
      </c>
      <c r="Z86" s="162">
        <f t="shared" si="4"/>
        <v>0.5</v>
      </c>
      <c r="AA86" s="66"/>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row>
    <row r="87" spans="1:63" s="23" customFormat="1" ht="60" hidden="1" customHeight="1" thickBot="1" x14ac:dyDescent="0.25">
      <c r="A87" s="138"/>
      <c r="B87" s="481"/>
      <c r="C87" s="481"/>
      <c r="D87" s="482"/>
      <c r="E87" s="40" t="s">
        <v>522</v>
      </c>
      <c r="F87" s="40" t="s">
        <v>523</v>
      </c>
      <c r="G87" s="144">
        <v>1</v>
      </c>
      <c r="H87" s="144">
        <v>2</v>
      </c>
      <c r="I87" s="347">
        <v>1</v>
      </c>
      <c r="J87" s="169">
        <v>0</v>
      </c>
      <c r="K87" s="169">
        <v>1</v>
      </c>
      <c r="L87" s="169"/>
      <c r="M87" s="12">
        <v>0</v>
      </c>
      <c r="N87" s="169">
        <v>0</v>
      </c>
      <c r="O87" s="386"/>
      <c r="P87" s="194">
        <v>1</v>
      </c>
      <c r="Q87" s="194"/>
      <c r="R87" s="194">
        <v>0</v>
      </c>
      <c r="S87" s="402"/>
      <c r="T87" s="10">
        <v>0</v>
      </c>
      <c r="U87" s="403"/>
      <c r="V87" s="162" t="s">
        <v>177</v>
      </c>
      <c r="W87" s="162">
        <v>1</v>
      </c>
      <c r="X87" s="162" t="s">
        <v>177</v>
      </c>
      <c r="Y87" s="162" t="str">
        <f t="shared" si="3"/>
        <v>-</v>
      </c>
      <c r="Z87" s="162">
        <f t="shared" si="4"/>
        <v>1</v>
      </c>
      <c r="AA87" s="66"/>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row>
    <row r="88" spans="1:63" s="23" customFormat="1" ht="60" hidden="1" customHeight="1" thickBot="1" x14ac:dyDescent="0.25">
      <c r="A88" s="138"/>
      <c r="B88" s="481"/>
      <c r="C88" s="481"/>
      <c r="D88" s="482"/>
      <c r="E88" s="40" t="s">
        <v>524</v>
      </c>
      <c r="F88" s="40" t="s">
        <v>525</v>
      </c>
      <c r="G88" s="144">
        <v>0</v>
      </c>
      <c r="H88" s="144">
        <v>1</v>
      </c>
      <c r="I88" s="347">
        <v>1</v>
      </c>
      <c r="J88" s="169">
        <v>0</v>
      </c>
      <c r="K88" s="169">
        <v>0.5</v>
      </c>
      <c r="L88" s="169">
        <v>0.5</v>
      </c>
      <c r="M88" s="12">
        <v>0</v>
      </c>
      <c r="N88" s="169">
        <v>0</v>
      </c>
      <c r="O88" s="386"/>
      <c r="P88" s="194">
        <v>0</v>
      </c>
      <c r="Q88" s="194">
        <v>0.5</v>
      </c>
      <c r="R88" s="194">
        <v>0.75</v>
      </c>
      <c r="S88" s="402"/>
      <c r="T88" s="10">
        <v>0</v>
      </c>
      <c r="U88" s="403"/>
      <c r="V88" s="162" t="s">
        <v>177</v>
      </c>
      <c r="W88" s="162">
        <v>1</v>
      </c>
      <c r="X88" s="162">
        <v>1</v>
      </c>
      <c r="Y88" s="162" t="str">
        <f t="shared" si="3"/>
        <v>-</v>
      </c>
      <c r="Z88" s="162">
        <f t="shared" si="4"/>
        <v>0.75</v>
      </c>
      <c r="AA88" s="66"/>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row>
    <row r="89" spans="1:63" s="23" customFormat="1" ht="60" hidden="1" customHeight="1" thickBot="1" x14ac:dyDescent="0.25">
      <c r="A89" s="138"/>
      <c r="B89" s="481"/>
      <c r="C89" s="481"/>
      <c r="D89" s="482"/>
      <c r="E89" s="40" t="s">
        <v>526</v>
      </c>
      <c r="F89" s="40" t="s">
        <v>527</v>
      </c>
      <c r="G89" s="144">
        <v>0</v>
      </c>
      <c r="H89" s="144">
        <v>1</v>
      </c>
      <c r="I89" s="347">
        <v>1</v>
      </c>
      <c r="J89" s="169">
        <v>0</v>
      </c>
      <c r="K89" s="169">
        <v>0</v>
      </c>
      <c r="L89" s="169"/>
      <c r="M89" s="12">
        <v>1</v>
      </c>
      <c r="N89" s="169">
        <v>0</v>
      </c>
      <c r="O89" s="386"/>
      <c r="P89" s="194">
        <v>0</v>
      </c>
      <c r="Q89" s="194"/>
      <c r="R89" s="194">
        <v>0</v>
      </c>
      <c r="S89" s="402"/>
      <c r="T89" s="10">
        <v>1</v>
      </c>
      <c r="U89" s="403">
        <v>0</v>
      </c>
      <c r="V89" s="162" t="s">
        <v>177</v>
      </c>
      <c r="W89" s="162" t="s">
        <v>177</v>
      </c>
      <c r="X89" s="162" t="s">
        <v>177</v>
      </c>
      <c r="Y89" s="162">
        <f t="shared" si="3"/>
        <v>1</v>
      </c>
      <c r="Z89" s="162">
        <f t="shared" si="4"/>
        <v>1</v>
      </c>
      <c r="AA89" s="66"/>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row>
    <row r="90" spans="1:63" s="23" customFormat="1" ht="60" hidden="1" customHeight="1" thickBot="1" x14ac:dyDescent="0.25">
      <c r="A90" s="138"/>
      <c r="B90" s="481"/>
      <c r="C90" s="481"/>
      <c r="D90" s="482"/>
      <c r="E90" s="40" t="s">
        <v>528</v>
      </c>
      <c r="F90" s="40" t="s">
        <v>399</v>
      </c>
      <c r="G90" s="144">
        <v>1</v>
      </c>
      <c r="H90" s="144">
        <v>5</v>
      </c>
      <c r="I90" s="347">
        <v>4</v>
      </c>
      <c r="J90" s="169">
        <v>1</v>
      </c>
      <c r="K90" s="169">
        <v>1</v>
      </c>
      <c r="L90" s="169">
        <v>1</v>
      </c>
      <c r="M90" s="12">
        <v>1</v>
      </c>
      <c r="N90" s="169">
        <v>1</v>
      </c>
      <c r="O90" s="386"/>
      <c r="P90" s="194">
        <v>1</v>
      </c>
      <c r="Q90" s="194"/>
      <c r="R90" s="194">
        <v>1</v>
      </c>
      <c r="S90" s="402"/>
      <c r="T90" s="10">
        <v>1</v>
      </c>
      <c r="U90" s="403"/>
      <c r="V90" s="162">
        <v>1</v>
      </c>
      <c r="W90" s="162">
        <v>1</v>
      </c>
      <c r="X90" s="162">
        <v>1</v>
      </c>
      <c r="Y90" s="162">
        <f t="shared" si="3"/>
        <v>1</v>
      </c>
      <c r="Z90" s="162">
        <f t="shared" si="4"/>
        <v>1</v>
      </c>
      <c r="AA90" s="66"/>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row>
    <row r="91" spans="1:63" s="23" customFormat="1" ht="60" hidden="1" customHeight="1" thickBot="1" x14ac:dyDescent="0.25">
      <c r="A91" s="138"/>
      <c r="B91" s="481"/>
      <c r="C91" s="481"/>
      <c r="D91" s="482"/>
      <c r="E91" s="144" t="s">
        <v>529</v>
      </c>
      <c r="F91" s="144" t="s">
        <v>530</v>
      </c>
      <c r="G91" s="144">
        <v>0</v>
      </c>
      <c r="H91" s="144">
        <v>4</v>
      </c>
      <c r="I91" s="348">
        <v>4</v>
      </c>
      <c r="J91" s="222">
        <v>1</v>
      </c>
      <c r="K91" s="222">
        <v>1</v>
      </c>
      <c r="L91" s="222"/>
      <c r="M91" s="12">
        <v>2</v>
      </c>
      <c r="N91" s="222">
        <v>1</v>
      </c>
      <c r="O91" s="390"/>
      <c r="P91" s="135">
        <v>1</v>
      </c>
      <c r="Q91" s="135"/>
      <c r="R91" s="135">
        <v>0</v>
      </c>
      <c r="S91" s="215"/>
      <c r="T91" s="10">
        <v>2</v>
      </c>
      <c r="U91" s="403"/>
      <c r="V91" s="162">
        <v>1</v>
      </c>
      <c r="W91" s="162">
        <v>1</v>
      </c>
      <c r="X91" s="162" t="s">
        <v>177</v>
      </c>
      <c r="Y91" s="162">
        <f t="shared" si="3"/>
        <v>1</v>
      </c>
      <c r="Z91" s="162">
        <f t="shared" si="4"/>
        <v>1</v>
      </c>
      <c r="AA91" s="66"/>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row>
    <row r="92" spans="1:63" ht="69" hidden="1" customHeight="1" thickBot="1" x14ac:dyDescent="0.25">
      <c r="A92" s="138"/>
      <c r="B92" s="434" t="s">
        <v>69</v>
      </c>
      <c r="C92" s="434" t="s">
        <v>70</v>
      </c>
      <c r="D92" s="436" t="s">
        <v>531</v>
      </c>
      <c r="E92" s="25" t="s">
        <v>72</v>
      </c>
      <c r="F92" s="35"/>
      <c r="G92" s="35"/>
      <c r="H92" s="35"/>
      <c r="I92" s="438" t="s">
        <v>73</v>
      </c>
      <c r="J92" s="293" t="s">
        <v>74</v>
      </c>
      <c r="K92" s="25" t="s">
        <v>75</v>
      </c>
      <c r="L92" s="26" t="s">
        <v>76</v>
      </c>
      <c r="M92" s="26" t="s">
        <v>77</v>
      </c>
      <c r="N92" s="141" t="s">
        <v>78</v>
      </c>
      <c r="O92" s="376"/>
      <c r="P92" s="25" t="s">
        <v>79</v>
      </c>
      <c r="Q92" s="35"/>
      <c r="R92" s="26" t="s">
        <v>80</v>
      </c>
      <c r="S92" s="26"/>
      <c r="T92" s="26" t="s">
        <v>1409</v>
      </c>
      <c r="U92" s="35"/>
      <c r="V92" s="27" t="s">
        <v>15</v>
      </c>
      <c r="W92" s="27" t="s">
        <v>151</v>
      </c>
      <c r="X92" s="27" t="s">
        <v>152</v>
      </c>
      <c r="Y92" s="27" t="s">
        <v>1408</v>
      </c>
      <c r="Z92" s="28" t="s">
        <v>16</v>
      </c>
      <c r="BK92" s="2"/>
    </row>
    <row r="93" spans="1:63" ht="48.75" hidden="1" customHeight="1" thickBot="1" x14ac:dyDescent="0.25">
      <c r="A93" s="138"/>
      <c r="B93" s="435"/>
      <c r="C93" s="435"/>
      <c r="D93" s="437"/>
      <c r="E93" s="29">
        <f>COUNTA(E4:E91)</f>
        <v>88</v>
      </c>
      <c r="F93" s="36"/>
      <c r="G93" s="36"/>
      <c r="H93" s="36"/>
      <c r="I93" s="439"/>
      <c r="J93" s="299">
        <f t="shared" ref="J93:T93" si="5">COUNTIF(J4:J91,"&gt;0")</f>
        <v>38</v>
      </c>
      <c r="K93" s="299">
        <f t="shared" si="5"/>
        <v>43</v>
      </c>
      <c r="L93" s="305">
        <f t="shared" si="5"/>
        <v>50</v>
      </c>
      <c r="M93" s="299">
        <f t="shared" si="5"/>
        <v>51</v>
      </c>
      <c r="N93" s="45">
        <f t="shared" si="5"/>
        <v>32</v>
      </c>
      <c r="O93" s="45"/>
      <c r="P93" s="299">
        <f t="shared" si="5"/>
        <v>39</v>
      </c>
      <c r="Q93" s="361"/>
      <c r="R93" s="305">
        <f t="shared" si="5"/>
        <v>50</v>
      </c>
      <c r="S93" s="361"/>
      <c r="T93" s="299">
        <f t="shared" si="5"/>
        <v>44</v>
      </c>
      <c r="U93" s="359"/>
      <c r="V93" s="140">
        <v>0.79605263157894735</v>
      </c>
      <c r="W93" s="140">
        <v>0.83916193869024081</v>
      </c>
      <c r="X93" s="140">
        <v>0.90077545096413014</v>
      </c>
      <c r="Y93" s="140">
        <f>AVERAGE(Y4:Y91)</f>
        <v>0.80392156862745101</v>
      </c>
      <c r="Z93" s="140">
        <f>AVERAGE(Z4:Z91)</f>
        <v>0.88624392510005734</v>
      </c>
      <c r="BK93" s="2"/>
    </row>
    <row r="94" spans="1:63" ht="55.5" hidden="1" customHeight="1" thickBot="1" x14ac:dyDescent="0.25">
      <c r="A94" s="138"/>
      <c r="B94" s="466" t="s">
        <v>532</v>
      </c>
      <c r="C94" s="467"/>
      <c r="D94" s="468"/>
      <c r="E94" s="466" t="s">
        <v>533</v>
      </c>
      <c r="F94" s="468"/>
      <c r="G94" s="337"/>
      <c r="H94" s="337"/>
      <c r="I94" s="466" t="s">
        <v>534</v>
      </c>
      <c r="J94" s="467"/>
      <c r="K94" s="468"/>
      <c r="L94" s="131" t="s">
        <v>198</v>
      </c>
      <c r="M94" s="81" t="s">
        <v>199</v>
      </c>
      <c r="N94" s="81" t="s">
        <v>200</v>
      </c>
      <c r="O94" s="81"/>
      <c r="P94" s="81"/>
      <c r="Q94" s="81"/>
      <c r="R94" s="81"/>
      <c r="S94" s="81"/>
      <c r="T94" s="81"/>
      <c r="U94" s="81"/>
      <c r="V94" s="81" t="s">
        <v>201</v>
      </c>
      <c r="W94" s="82" t="s">
        <v>202</v>
      </c>
      <c r="X94" s="164"/>
      <c r="Y94" s="164"/>
      <c r="AC94" s="281"/>
      <c r="BK94" s="138"/>
    </row>
    <row r="95" spans="1:63" ht="41.25" hidden="1" customHeight="1" thickBot="1" x14ac:dyDescent="0.25">
      <c r="A95" s="138"/>
      <c r="B95" s="487" t="s">
        <v>535</v>
      </c>
      <c r="C95" s="488"/>
      <c r="D95" s="489"/>
      <c r="E95" s="490" t="s">
        <v>204</v>
      </c>
      <c r="F95" s="491"/>
      <c r="G95" s="338"/>
      <c r="H95" s="338"/>
      <c r="I95" s="490" t="s">
        <v>204</v>
      </c>
      <c r="J95" s="492"/>
      <c r="K95" s="491"/>
      <c r="L95" s="284"/>
      <c r="M95" s="83"/>
      <c r="N95" s="84"/>
      <c r="O95" s="84"/>
      <c r="P95" s="85"/>
      <c r="Q95" s="85"/>
      <c r="R95" s="85"/>
      <c r="S95" s="85"/>
      <c r="T95" s="85"/>
      <c r="U95" s="85"/>
      <c r="V95" s="86"/>
      <c r="W95" s="87"/>
      <c r="X95" s="163"/>
      <c r="Y95" s="163"/>
      <c r="BK95" s="138"/>
    </row>
    <row r="96" spans="1:63" ht="12" customHeight="1" x14ac:dyDescent="0.2">
      <c r="A96" s="138"/>
      <c r="B96" s="138"/>
      <c r="C96" s="138"/>
      <c r="D96" s="138"/>
      <c r="E96" s="138"/>
      <c r="F96" s="138"/>
      <c r="I96" s="138"/>
      <c r="J96" s="138"/>
      <c r="K96" s="138"/>
      <c r="M96" s="138"/>
      <c r="N96" s="2"/>
      <c r="O96" s="2"/>
      <c r="P96" s="138"/>
      <c r="R96" s="138"/>
      <c r="S96" s="138"/>
      <c r="T96" s="138"/>
      <c r="V96" s="138"/>
      <c r="W96" s="138"/>
      <c r="BK96" s="138"/>
    </row>
    <row r="97" spans="12:19" ht="32.25" customHeight="1" x14ac:dyDescent="0.2">
      <c r="L97" s="285" t="s">
        <v>536</v>
      </c>
      <c r="M97" s="250" t="s">
        <v>206</v>
      </c>
      <c r="N97" s="250" t="s">
        <v>207</v>
      </c>
      <c r="O97" s="391"/>
      <c r="P97" s="2"/>
      <c r="Q97" s="2"/>
      <c r="R97" s="138"/>
      <c r="S97" s="138"/>
    </row>
    <row r="98" spans="12:19" ht="45.75" x14ac:dyDescent="0.2">
      <c r="L98" s="286" t="s">
        <v>537</v>
      </c>
      <c r="M98" s="251">
        <f>1000604146+299706002+100000000+460000000</f>
        <v>1860310148</v>
      </c>
      <c r="N98" s="251">
        <v>1540310148</v>
      </c>
      <c r="O98" s="392"/>
      <c r="P98" s="484">
        <v>42217</v>
      </c>
      <c r="Q98" s="396"/>
      <c r="R98" s="138"/>
      <c r="S98" s="138"/>
    </row>
    <row r="99" spans="12:19" ht="23.25" x14ac:dyDescent="0.2">
      <c r="L99" s="286" t="s">
        <v>538</v>
      </c>
      <c r="M99" s="251">
        <v>3316639024</v>
      </c>
      <c r="N99" s="251">
        <v>1326898220</v>
      </c>
      <c r="O99" s="393"/>
      <c r="P99" s="485"/>
      <c r="Q99" s="397"/>
      <c r="R99" s="138"/>
      <c r="S99" s="138"/>
    </row>
    <row r="100" spans="12:19" ht="68.25" x14ac:dyDescent="0.2">
      <c r="L100" s="286" t="s">
        <v>539</v>
      </c>
      <c r="M100" s="251">
        <f>260000000+890000000+400000000+160000000+6755357804.34+250000000+214600000</f>
        <v>8929957804.3400002</v>
      </c>
      <c r="N100" s="251">
        <v>3846594791</v>
      </c>
      <c r="O100" s="394"/>
      <c r="P100" s="486"/>
      <c r="Q100" s="397"/>
      <c r="R100" s="138"/>
      <c r="S100" s="138"/>
    </row>
    <row r="101" spans="12:19" s="57" customFormat="1" x14ac:dyDescent="0.2">
      <c r="L101" s="287" t="s">
        <v>540</v>
      </c>
      <c r="M101" s="252">
        <f>SUM(M98:M100)</f>
        <v>14106906976.34</v>
      </c>
      <c r="N101" s="252">
        <f>+N98+N99+N100</f>
        <v>6713803159</v>
      </c>
      <c r="O101" s="395"/>
      <c r="P101" s="2"/>
      <c r="Q101" s="2"/>
    </row>
    <row r="102" spans="12:19" s="57" customFormat="1" x14ac:dyDescent="0.2">
      <c r="L102" s="130"/>
    </row>
    <row r="103" spans="12:19" s="57" customFormat="1" x14ac:dyDescent="0.2">
      <c r="L103" s="130"/>
      <c r="R103" s="130"/>
      <c r="S103" s="130"/>
    </row>
    <row r="104" spans="12:19" s="57" customFormat="1" x14ac:dyDescent="0.2">
      <c r="L104" s="130"/>
      <c r="R104" s="130"/>
      <c r="S104" s="130"/>
    </row>
    <row r="105" spans="12:19" s="57" customFormat="1" x14ac:dyDescent="0.2">
      <c r="L105" s="130"/>
      <c r="R105" s="130"/>
      <c r="S105" s="130"/>
    </row>
    <row r="106" spans="12:19" s="57" customFormat="1" x14ac:dyDescent="0.2">
      <c r="L106" s="130"/>
      <c r="R106" s="130"/>
      <c r="S106" s="130"/>
    </row>
    <row r="107" spans="12:19" s="57" customFormat="1" x14ac:dyDescent="0.2">
      <c r="L107" s="130"/>
      <c r="R107" s="130"/>
      <c r="S107" s="130"/>
    </row>
    <row r="108" spans="12:19" s="57" customFormat="1" x14ac:dyDescent="0.2">
      <c r="L108" s="130"/>
      <c r="R108" s="130"/>
      <c r="S108" s="130"/>
    </row>
    <row r="109" spans="12:19" s="57" customFormat="1" x14ac:dyDescent="0.2">
      <c r="L109" s="130"/>
      <c r="R109" s="130"/>
      <c r="S109" s="130"/>
    </row>
    <row r="110" spans="12:19" s="57" customFormat="1" x14ac:dyDescent="0.2">
      <c r="L110" s="130"/>
      <c r="R110" s="130"/>
      <c r="S110" s="130"/>
    </row>
    <row r="111" spans="12:19" s="57" customFormat="1" x14ac:dyDescent="0.2">
      <c r="L111" s="130"/>
      <c r="R111" s="130"/>
      <c r="S111" s="130"/>
    </row>
    <row r="112" spans="12:19" s="57" customFormat="1" x14ac:dyDescent="0.2">
      <c r="L112" s="130"/>
      <c r="R112" s="130"/>
      <c r="S112" s="130"/>
    </row>
    <row r="113" spans="12:19" s="57" customFormat="1" x14ac:dyDescent="0.2">
      <c r="L113" s="130"/>
      <c r="R113" s="130"/>
      <c r="S113" s="130"/>
    </row>
    <row r="114" spans="12:19" s="57" customFormat="1" x14ac:dyDescent="0.2">
      <c r="L114" s="130"/>
      <c r="R114" s="130"/>
      <c r="S114" s="130"/>
    </row>
    <row r="115" spans="12:19" s="57" customFormat="1" x14ac:dyDescent="0.2">
      <c r="L115" s="130"/>
      <c r="R115" s="130"/>
      <c r="S115" s="130"/>
    </row>
    <row r="116" spans="12:19" s="57" customFormat="1" x14ac:dyDescent="0.2">
      <c r="L116" s="130"/>
      <c r="R116" s="130"/>
      <c r="S116" s="130"/>
    </row>
    <row r="117" spans="12:19" s="57" customFormat="1" x14ac:dyDescent="0.2">
      <c r="L117" s="130"/>
      <c r="R117" s="130"/>
      <c r="S117" s="130"/>
    </row>
    <row r="118" spans="12:19" s="57" customFormat="1" x14ac:dyDescent="0.2">
      <c r="L118" s="130"/>
      <c r="R118" s="130"/>
      <c r="S118" s="130"/>
    </row>
    <row r="119" spans="12:19" s="57" customFormat="1" x14ac:dyDescent="0.2">
      <c r="L119" s="130"/>
      <c r="R119" s="130"/>
      <c r="S119" s="130"/>
    </row>
    <row r="120" spans="12:19" s="57" customFormat="1" x14ac:dyDescent="0.2">
      <c r="L120" s="130"/>
      <c r="R120" s="130"/>
      <c r="S120" s="130"/>
    </row>
    <row r="121" spans="12:19" s="57" customFormat="1" x14ac:dyDescent="0.2">
      <c r="L121" s="130"/>
      <c r="R121" s="130"/>
      <c r="S121" s="130"/>
    </row>
    <row r="122" spans="12:19" s="57" customFormat="1" x14ac:dyDescent="0.2">
      <c r="L122" s="130"/>
      <c r="R122" s="130"/>
      <c r="S122" s="130"/>
    </row>
    <row r="123" spans="12:19" s="57" customFormat="1" x14ac:dyDescent="0.2">
      <c r="L123" s="130"/>
      <c r="R123" s="130"/>
      <c r="S123" s="130"/>
    </row>
    <row r="124" spans="12:19" s="57" customFormat="1" x14ac:dyDescent="0.2">
      <c r="L124" s="130"/>
      <c r="R124" s="130"/>
      <c r="S124" s="130"/>
    </row>
    <row r="125" spans="12:19" s="57" customFormat="1" x14ac:dyDescent="0.2">
      <c r="L125" s="130"/>
      <c r="R125" s="130"/>
      <c r="S125" s="130"/>
    </row>
    <row r="126" spans="12:19" s="57" customFormat="1" x14ac:dyDescent="0.2">
      <c r="L126" s="130"/>
      <c r="R126" s="130"/>
      <c r="S126" s="130"/>
    </row>
    <row r="127" spans="12:19" s="57" customFormat="1" x14ac:dyDescent="0.2">
      <c r="L127" s="130"/>
      <c r="R127" s="130"/>
      <c r="S127" s="130"/>
    </row>
    <row r="128" spans="12:19" s="57" customFormat="1" x14ac:dyDescent="0.2">
      <c r="L128" s="130"/>
      <c r="R128" s="130"/>
      <c r="S128" s="130"/>
    </row>
    <row r="129" spans="12:19" s="57" customFormat="1" x14ac:dyDescent="0.2">
      <c r="L129" s="130"/>
      <c r="R129" s="130"/>
      <c r="S129" s="130"/>
    </row>
    <row r="130" spans="12:19" s="57" customFormat="1" x14ac:dyDescent="0.2">
      <c r="L130" s="130"/>
      <c r="R130" s="130"/>
      <c r="S130" s="130"/>
    </row>
    <row r="131" spans="12:19" s="57" customFormat="1" x14ac:dyDescent="0.2">
      <c r="L131" s="130"/>
      <c r="R131" s="130"/>
      <c r="S131" s="130"/>
    </row>
    <row r="132" spans="12:19" s="57" customFormat="1" x14ac:dyDescent="0.2">
      <c r="L132" s="130"/>
      <c r="R132" s="130"/>
      <c r="S132" s="130"/>
    </row>
    <row r="133" spans="12:19" s="57" customFormat="1" x14ac:dyDescent="0.2">
      <c r="L133" s="130"/>
      <c r="R133" s="130"/>
      <c r="S133" s="130"/>
    </row>
    <row r="134" spans="12:19" s="57" customFormat="1" x14ac:dyDescent="0.2">
      <c r="L134" s="130"/>
      <c r="R134" s="130"/>
      <c r="S134" s="130"/>
    </row>
    <row r="135" spans="12:19" s="57" customFormat="1" x14ac:dyDescent="0.2">
      <c r="L135" s="130"/>
      <c r="R135" s="130"/>
      <c r="S135" s="130"/>
    </row>
    <row r="136" spans="12:19" s="57" customFormat="1" x14ac:dyDescent="0.2">
      <c r="L136" s="130"/>
      <c r="R136" s="130"/>
      <c r="S136" s="130"/>
    </row>
    <row r="137" spans="12:19" s="57" customFormat="1" x14ac:dyDescent="0.2">
      <c r="L137" s="130"/>
      <c r="R137" s="130"/>
      <c r="S137" s="130"/>
    </row>
    <row r="138" spans="12:19" s="57" customFormat="1" x14ac:dyDescent="0.2">
      <c r="L138" s="130"/>
      <c r="R138" s="130"/>
      <c r="S138" s="130"/>
    </row>
    <row r="139" spans="12:19" s="57" customFormat="1" x14ac:dyDescent="0.2">
      <c r="L139" s="130"/>
      <c r="R139" s="130"/>
      <c r="S139" s="130"/>
    </row>
    <row r="140" spans="12:19" s="57" customFormat="1" x14ac:dyDescent="0.2">
      <c r="L140" s="130"/>
      <c r="R140" s="130"/>
      <c r="S140" s="130"/>
    </row>
    <row r="141" spans="12:19" s="57" customFormat="1" x14ac:dyDescent="0.2">
      <c r="L141" s="130"/>
      <c r="R141" s="130"/>
      <c r="S141" s="130"/>
    </row>
    <row r="142" spans="12:19" s="57" customFormat="1" x14ac:dyDescent="0.2">
      <c r="L142" s="130"/>
      <c r="R142" s="130"/>
      <c r="S142" s="130"/>
    </row>
    <row r="143" spans="12:19" s="57" customFormat="1" x14ac:dyDescent="0.2">
      <c r="L143" s="130"/>
      <c r="R143" s="130"/>
      <c r="S143" s="130"/>
    </row>
    <row r="144" spans="12:19" s="57" customFormat="1" x14ac:dyDescent="0.2">
      <c r="L144" s="130"/>
      <c r="R144" s="130"/>
      <c r="S144" s="130"/>
    </row>
    <row r="145" spans="12:19" s="57" customFormat="1" x14ac:dyDescent="0.2">
      <c r="L145" s="130"/>
      <c r="R145" s="130"/>
      <c r="S145" s="130"/>
    </row>
    <row r="146" spans="12:19" s="57" customFormat="1" x14ac:dyDescent="0.2">
      <c r="L146" s="130"/>
      <c r="R146" s="130"/>
      <c r="S146" s="130"/>
    </row>
    <row r="147" spans="12:19" s="57" customFormat="1" x14ac:dyDescent="0.2">
      <c r="L147" s="130"/>
      <c r="R147" s="130"/>
      <c r="S147" s="130"/>
    </row>
    <row r="148" spans="12:19" s="57" customFormat="1" x14ac:dyDescent="0.2">
      <c r="L148" s="130"/>
      <c r="R148" s="130"/>
      <c r="S148" s="130"/>
    </row>
    <row r="149" spans="12:19" s="57" customFormat="1" x14ac:dyDescent="0.2">
      <c r="L149" s="130"/>
      <c r="R149" s="130"/>
      <c r="S149" s="130"/>
    </row>
    <row r="150" spans="12:19" s="57" customFormat="1" x14ac:dyDescent="0.2">
      <c r="L150" s="130"/>
      <c r="R150" s="130"/>
      <c r="S150" s="130"/>
    </row>
  </sheetData>
  <sheetProtection formatCells="0" formatColumns="0" formatRows="0"/>
  <autoFilter ref="B3:Z95">
    <filterColumn colId="3">
      <filters>
        <filter val="Diseñar e implementar una (1) herramienta informática para fortalecer el sistema de información y seguimiento de los programas de adulto mayor, durante el cuatrienio."/>
      </filters>
    </filterColumn>
  </autoFilter>
  <mergeCells count="36">
    <mergeCell ref="P98:P100"/>
    <mergeCell ref="B26:B37"/>
    <mergeCell ref="C38:C91"/>
    <mergeCell ref="B38:B91"/>
    <mergeCell ref="B95:D95"/>
    <mergeCell ref="E95:F95"/>
    <mergeCell ref="B94:D94"/>
    <mergeCell ref="E94:F94"/>
    <mergeCell ref="I95:K95"/>
    <mergeCell ref="I94:K94"/>
    <mergeCell ref="D67:D70"/>
    <mergeCell ref="D71:D76"/>
    <mergeCell ref="B1:W1"/>
    <mergeCell ref="B92:B93"/>
    <mergeCell ref="C92:C93"/>
    <mergeCell ref="D92:D93"/>
    <mergeCell ref="I92:I93"/>
    <mergeCell ref="D4:D10"/>
    <mergeCell ref="D11:D17"/>
    <mergeCell ref="D18:D20"/>
    <mergeCell ref="D21:D25"/>
    <mergeCell ref="D26:D37"/>
    <mergeCell ref="D83:D91"/>
    <mergeCell ref="D38:D44"/>
    <mergeCell ref="D45:D59"/>
    <mergeCell ref="B4:B10"/>
    <mergeCell ref="D77:D82"/>
    <mergeCell ref="D60:D66"/>
    <mergeCell ref="C4:C10"/>
    <mergeCell ref="C11:C17"/>
    <mergeCell ref="C25:C37"/>
    <mergeCell ref="B11:B17"/>
    <mergeCell ref="B18:B20"/>
    <mergeCell ref="C18:C20"/>
    <mergeCell ref="C21:C24"/>
    <mergeCell ref="B21:B24"/>
  </mergeCells>
  <conditionalFormatting sqref="V4:W91 Z4:Z91">
    <cfRule type="cellIs" dxfId="179" priority="12" operator="equal">
      <formula>"-"</formula>
    </cfRule>
    <cfRule type="cellIs" dxfId="178" priority="13" operator="lessThan">
      <formula>0.5</formula>
    </cfRule>
    <cfRule type="cellIs" dxfId="177" priority="14" operator="between">
      <formula>0.5</formula>
      <formula>0.75</formula>
    </cfRule>
    <cfRule type="cellIs" dxfId="176" priority="15" operator="between">
      <formula>0.75</formula>
      <formula>1</formula>
    </cfRule>
  </conditionalFormatting>
  <conditionalFormatting sqref="V4:W91 Z4:Z91">
    <cfRule type="cellIs" dxfId="175" priority="11" operator="equal">
      <formula>0</formula>
    </cfRule>
  </conditionalFormatting>
  <conditionalFormatting sqref="X4:X91">
    <cfRule type="cellIs" dxfId="174" priority="7" operator="equal">
      <formula>"-"</formula>
    </cfRule>
    <cfRule type="cellIs" dxfId="173" priority="8" operator="lessThan">
      <formula>0.5</formula>
    </cfRule>
    <cfRule type="cellIs" dxfId="172" priority="9" operator="between">
      <formula>0.5</formula>
      <formula>0.75</formula>
    </cfRule>
    <cfRule type="cellIs" dxfId="171" priority="10" operator="between">
      <formula>0.75</formula>
      <formula>1</formula>
    </cfRule>
  </conditionalFormatting>
  <conditionalFormatting sqref="X4:X91">
    <cfRule type="cellIs" dxfId="170" priority="6" operator="equal">
      <formula>0</formula>
    </cfRule>
  </conditionalFormatting>
  <conditionalFormatting sqref="Y4:Y91">
    <cfRule type="cellIs" dxfId="169" priority="2" operator="equal">
      <formula>"-"</formula>
    </cfRule>
    <cfRule type="cellIs" dxfId="168" priority="3" operator="lessThan">
      <formula>0.5</formula>
    </cfRule>
    <cfRule type="cellIs" dxfId="167" priority="4" operator="between">
      <formula>0.5</formula>
      <formula>0.75</formula>
    </cfRule>
    <cfRule type="cellIs" dxfId="166" priority="5" operator="between">
      <formula>0.75</formula>
      <formula>1</formula>
    </cfRule>
  </conditionalFormatting>
  <conditionalFormatting sqref="Y4:Y91">
    <cfRule type="cellIs" dxfId="165"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40" orientation="landscape" r:id="rId1"/>
  <rowBreaks count="6" manualBreakCount="6">
    <brk id="16" max="17" man="1"/>
    <brk id="24" max="17" man="1"/>
    <brk id="37" max="17" man="1"/>
    <brk id="51" max="17" man="1"/>
    <brk id="60" max="17" man="1"/>
    <brk id="79" max="1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3399"/>
  </sheetPr>
  <dimension ref="A1:AA76"/>
  <sheetViews>
    <sheetView topLeftCell="E1" zoomScale="70" zoomScaleNormal="70" workbookViewId="0">
      <pane xSplit="1" ySplit="3" topLeftCell="L57" activePane="bottomRight" state="frozen"/>
      <selection activeCell="E1" sqref="E1"/>
      <selection pane="topRight" activeCell="F1" sqref="F1"/>
      <selection pane="bottomLeft" activeCell="E4" sqref="E4"/>
      <selection pane="bottomRight" activeCell="N3" sqref="N3:U3"/>
    </sheetView>
  </sheetViews>
  <sheetFormatPr baseColWidth="10" defaultColWidth="11.42578125" defaultRowHeight="15" x14ac:dyDescent="0.2"/>
  <cols>
    <col min="1" max="1" width="2.85546875" style="1" customWidth="1"/>
    <col min="2" max="2" width="20.85546875" style="1" customWidth="1"/>
    <col min="3" max="3" width="17.28515625" style="1" customWidth="1"/>
    <col min="4" max="4" width="34.85546875" style="62" customWidth="1"/>
    <col min="5" max="5" width="73.140625" style="1" customWidth="1"/>
    <col min="6" max="6" width="19" style="1" customWidth="1"/>
    <col min="7" max="8" width="19" style="138" customWidth="1"/>
    <col min="9" max="9" width="20.5703125" style="1" customWidth="1"/>
    <col min="10" max="11" width="15.85546875" style="1" customWidth="1"/>
    <col min="12" max="12" width="15.85546875" style="130" customWidth="1"/>
    <col min="13" max="13" width="15.85546875" style="2" customWidth="1"/>
    <col min="14" max="15" width="20.5703125" style="46" customWidth="1"/>
    <col min="16" max="16" width="20.140625" style="1" customWidth="1"/>
    <col min="17" max="17" width="20.140625" style="138" customWidth="1"/>
    <col min="18" max="19" width="15" style="130" customWidth="1"/>
    <col min="20" max="20" width="15" style="1" customWidth="1"/>
    <col min="21" max="21" width="15" style="138" customWidth="1"/>
    <col min="22" max="23" width="15.85546875" style="1" customWidth="1"/>
    <col min="24" max="25" width="15.85546875" style="138" customWidth="1"/>
    <col min="26" max="26" width="15.85546875" style="1" customWidth="1"/>
    <col min="27" max="16384" width="11.42578125" style="1"/>
  </cols>
  <sheetData>
    <row r="1" spans="1:27" ht="42" customHeight="1" x14ac:dyDescent="0.2">
      <c r="A1" s="138"/>
      <c r="B1" s="440" t="s">
        <v>541</v>
      </c>
      <c r="C1" s="440"/>
      <c r="D1" s="440"/>
      <c r="E1" s="440"/>
      <c r="F1" s="440"/>
      <c r="G1" s="440"/>
      <c r="H1" s="440"/>
      <c r="I1" s="440"/>
      <c r="J1" s="440"/>
      <c r="K1" s="440"/>
      <c r="L1" s="440"/>
      <c r="M1" s="440"/>
      <c r="N1" s="440"/>
      <c r="O1" s="440"/>
      <c r="P1" s="440"/>
      <c r="Q1" s="440"/>
      <c r="R1" s="440"/>
      <c r="S1" s="440"/>
      <c r="T1" s="440"/>
      <c r="U1" s="440"/>
      <c r="V1" s="440"/>
      <c r="W1" s="440"/>
      <c r="X1" s="294"/>
      <c r="Y1" s="302"/>
      <c r="Z1" s="138"/>
      <c r="AA1" s="138"/>
    </row>
    <row r="2" spans="1:27" ht="16.5" thickBot="1" x14ac:dyDescent="0.25">
      <c r="A2" s="138"/>
      <c r="B2" s="138"/>
      <c r="C2" s="138"/>
      <c r="D2" s="61"/>
      <c r="E2" s="294"/>
      <c r="F2" s="294"/>
      <c r="G2" s="334"/>
      <c r="H2" s="334"/>
      <c r="I2" s="294"/>
      <c r="J2" s="294"/>
      <c r="K2" s="294"/>
      <c r="L2" s="282"/>
      <c r="M2" s="294"/>
      <c r="N2" s="294"/>
      <c r="O2" s="363"/>
      <c r="P2" s="294"/>
      <c r="Q2" s="363"/>
      <c r="R2" s="282"/>
      <c r="S2" s="282"/>
      <c r="T2" s="294"/>
      <c r="U2" s="363"/>
      <c r="V2" s="294"/>
      <c r="W2" s="294"/>
      <c r="X2" s="294"/>
      <c r="Y2" s="302"/>
      <c r="Z2" s="138"/>
      <c r="AA2" s="138"/>
    </row>
    <row r="3" spans="1:27" ht="54" customHeight="1" thickBot="1" x14ac:dyDescent="0.25">
      <c r="A3" s="138"/>
      <c r="B3" s="93" t="s">
        <v>1</v>
      </c>
      <c r="C3" s="37" t="s">
        <v>2</v>
      </c>
      <c r="D3" s="5"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c r="AA3" s="138"/>
    </row>
    <row r="4" spans="1:27" ht="45.75" customHeight="1" x14ac:dyDescent="0.2">
      <c r="A4" s="2"/>
      <c r="B4" s="504" t="s">
        <v>542</v>
      </c>
      <c r="C4" s="501" t="s">
        <v>543</v>
      </c>
      <c r="D4" s="497" t="s">
        <v>544</v>
      </c>
      <c r="E4" s="33" t="s">
        <v>545</v>
      </c>
      <c r="F4" s="33" t="s">
        <v>546</v>
      </c>
      <c r="G4" s="144">
        <v>0</v>
      </c>
      <c r="H4" s="144">
        <v>100</v>
      </c>
      <c r="I4" s="48">
        <v>100</v>
      </c>
      <c r="J4" s="48">
        <v>25</v>
      </c>
      <c r="K4" s="48">
        <v>25</v>
      </c>
      <c r="L4" s="48">
        <v>25</v>
      </c>
      <c r="M4" s="12">
        <v>25</v>
      </c>
      <c r="N4" s="196">
        <v>94</v>
      </c>
      <c r="O4" s="196"/>
      <c r="P4" s="9">
        <v>174</v>
      </c>
      <c r="Q4" s="9"/>
      <c r="R4" s="9">
        <v>110</v>
      </c>
      <c r="S4" s="9"/>
      <c r="T4" s="9">
        <v>0</v>
      </c>
      <c r="U4" s="215"/>
      <c r="V4" s="162">
        <v>1</v>
      </c>
      <c r="W4" s="162">
        <v>1</v>
      </c>
      <c r="X4" s="162">
        <v>1</v>
      </c>
      <c r="Y4" s="162">
        <f t="shared" ref="Y4:Y35" si="0">IF(M4=0,"-",IF((T4/M4)&lt;=1,(T4/M4),1))</f>
        <v>0</v>
      </c>
      <c r="Z4" s="162">
        <f>IF(((N4+P4+R4+T4)/(I4))&lt;=1,((N4+P4+R4+T4)/(I4)),1)</f>
        <v>1</v>
      </c>
      <c r="AA4" s="139"/>
    </row>
    <row r="5" spans="1:27" s="14" customFormat="1" ht="84" customHeight="1" x14ac:dyDescent="0.2">
      <c r="A5" s="2"/>
      <c r="B5" s="504"/>
      <c r="C5" s="502"/>
      <c r="D5" s="498"/>
      <c r="E5" s="144" t="s">
        <v>547</v>
      </c>
      <c r="F5" s="144" t="s">
        <v>548</v>
      </c>
      <c r="G5" s="144">
        <v>720</v>
      </c>
      <c r="H5" s="144">
        <v>920</v>
      </c>
      <c r="I5" s="49">
        <f>+J5+K5+L5+M5</f>
        <v>2660</v>
      </c>
      <c r="J5" s="49">
        <v>50</v>
      </c>
      <c r="K5" s="49">
        <v>820</v>
      </c>
      <c r="L5" s="49">
        <v>870</v>
      </c>
      <c r="M5" s="12">
        <v>920</v>
      </c>
      <c r="N5" s="197">
        <v>565</v>
      </c>
      <c r="O5" s="197"/>
      <c r="P5" s="12">
        <v>981</v>
      </c>
      <c r="Q5" s="12"/>
      <c r="R5" s="12">
        <v>781</v>
      </c>
      <c r="S5" s="12"/>
      <c r="T5" s="12">
        <v>697</v>
      </c>
      <c r="U5" s="12"/>
      <c r="V5" s="162">
        <v>1</v>
      </c>
      <c r="W5" s="162">
        <v>1</v>
      </c>
      <c r="X5" s="162">
        <v>0.89770114942528734</v>
      </c>
      <c r="Y5" s="162">
        <f t="shared" si="0"/>
        <v>0.75760869565217392</v>
      </c>
      <c r="Z5" s="162">
        <f>IF(((N5+P5+R5+T5)/(I5))&lt;=1,((N5+P5+R5+T5)/(I5)),1)</f>
        <v>1</v>
      </c>
      <c r="AA5" s="15"/>
    </row>
    <row r="6" spans="1:27" s="14" customFormat="1" ht="61.5" customHeight="1" x14ac:dyDescent="0.2">
      <c r="A6" s="2"/>
      <c r="B6" s="504"/>
      <c r="C6" s="502"/>
      <c r="D6" s="498"/>
      <c r="E6" s="144" t="s">
        <v>549</v>
      </c>
      <c r="F6" s="144" t="s">
        <v>550</v>
      </c>
      <c r="G6" s="144">
        <v>1</v>
      </c>
      <c r="H6" s="144">
        <v>1</v>
      </c>
      <c r="I6" s="49">
        <v>1</v>
      </c>
      <c r="J6" s="220">
        <v>0</v>
      </c>
      <c r="K6" s="49">
        <v>1</v>
      </c>
      <c r="L6" s="49">
        <v>1</v>
      </c>
      <c r="M6" s="12">
        <v>1</v>
      </c>
      <c r="N6" s="198">
        <v>0.25</v>
      </c>
      <c r="O6" s="198">
        <v>1</v>
      </c>
      <c r="P6" s="12">
        <v>1</v>
      </c>
      <c r="Q6" s="12"/>
      <c r="R6" s="12">
        <v>1</v>
      </c>
      <c r="S6" s="12"/>
      <c r="T6" s="12">
        <v>1</v>
      </c>
      <c r="U6" s="12"/>
      <c r="V6" s="162">
        <v>1</v>
      </c>
      <c r="W6" s="162">
        <v>1</v>
      </c>
      <c r="X6" s="162">
        <v>1</v>
      </c>
      <c r="Y6" s="162">
        <f t="shared" si="0"/>
        <v>1</v>
      </c>
      <c r="Z6" s="162">
        <f>IF(((P6+R6+T6)/(I6)/3)&lt;=1,((P6+R6+T6)/(I6)/3),1)</f>
        <v>1</v>
      </c>
      <c r="AA6" s="15"/>
    </row>
    <row r="7" spans="1:27" s="14" customFormat="1" ht="72.75" customHeight="1" x14ac:dyDescent="0.2">
      <c r="A7" s="2"/>
      <c r="B7" s="504"/>
      <c r="C7" s="502"/>
      <c r="D7" s="499"/>
      <c r="E7" s="144" t="s">
        <v>551</v>
      </c>
      <c r="F7" s="144" t="s">
        <v>552</v>
      </c>
      <c r="G7" s="144">
        <v>0</v>
      </c>
      <c r="H7" s="144">
        <v>1</v>
      </c>
      <c r="I7" s="49">
        <v>1</v>
      </c>
      <c r="J7" s="49">
        <v>0</v>
      </c>
      <c r="K7" s="49">
        <v>1</v>
      </c>
      <c r="L7" s="49">
        <v>0</v>
      </c>
      <c r="M7" s="12"/>
      <c r="N7" s="197">
        <v>0</v>
      </c>
      <c r="O7" s="197"/>
      <c r="P7" s="12">
        <v>1</v>
      </c>
      <c r="Q7" s="12"/>
      <c r="R7" s="12">
        <v>0</v>
      </c>
      <c r="S7" s="12"/>
      <c r="T7" s="12">
        <v>0</v>
      </c>
      <c r="U7" s="12"/>
      <c r="V7" s="162" t="s">
        <v>177</v>
      </c>
      <c r="W7" s="162">
        <v>1</v>
      </c>
      <c r="X7" s="162" t="s">
        <v>177</v>
      </c>
      <c r="Y7" s="162" t="str">
        <f t="shared" si="0"/>
        <v>-</v>
      </c>
      <c r="Z7" s="162">
        <f t="shared" ref="Z7:Z38" si="1">IF(((N7+P7+R7+T7)/(I7))&lt;=1,((N7+P7+R7+T7)/(I7)),1)</f>
        <v>1</v>
      </c>
      <c r="AA7" s="15"/>
    </row>
    <row r="8" spans="1:27" s="14" customFormat="1" ht="48" customHeight="1" x14ac:dyDescent="0.2">
      <c r="A8" s="2"/>
      <c r="B8" s="504"/>
      <c r="C8" s="502"/>
      <c r="D8" s="500" t="s">
        <v>553</v>
      </c>
      <c r="E8" s="144" t="s">
        <v>554</v>
      </c>
      <c r="F8" s="144" t="s">
        <v>555</v>
      </c>
      <c r="G8" s="144">
        <v>0</v>
      </c>
      <c r="H8" s="144">
        <v>1</v>
      </c>
      <c r="I8" s="49">
        <v>1</v>
      </c>
      <c r="J8" s="49">
        <v>0</v>
      </c>
      <c r="K8" s="49">
        <v>1</v>
      </c>
      <c r="L8" s="49">
        <v>0</v>
      </c>
      <c r="M8" s="12"/>
      <c r="N8" s="197">
        <v>0</v>
      </c>
      <c r="O8" s="197"/>
      <c r="P8" s="12">
        <v>1</v>
      </c>
      <c r="Q8" s="12"/>
      <c r="R8" s="12">
        <v>0</v>
      </c>
      <c r="S8" s="12"/>
      <c r="T8" s="12">
        <v>0</v>
      </c>
      <c r="U8" s="12"/>
      <c r="V8" s="162" t="s">
        <v>177</v>
      </c>
      <c r="W8" s="162">
        <v>1</v>
      </c>
      <c r="X8" s="162" t="s">
        <v>177</v>
      </c>
      <c r="Y8" s="162" t="str">
        <f t="shared" si="0"/>
        <v>-</v>
      </c>
      <c r="Z8" s="162">
        <f t="shared" si="1"/>
        <v>1</v>
      </c>
      <c r="AA8" s="15"/>
    </row>
    <row r="9" spans="1:27" s="14" customFormat="1" ht="77.25" customHeight="1" x14ac:dyDescent="0.2">
      <c r="A9" s="2"/>
      <c r="B9" s="504"/>
      <c r="C9" s="502"/>
      <c r="D9" s="498"/>
      <c r="E9" s="144" t="s">
        <v>556</v>
      </c>
      <c r="F9" s="144" t="s">
        <v>557</v>
      </c>
      <c r="G9" s="144">
        <v>1</v>
      </c>
      <c r="H9" s="144">
        <v>4</v>
      </c>
      <c r="I9" s="49">
        <v>3</v>
      </c>
      <c r="J9" s="49">
        <v>0</v>
      </c>
      <c r="K9" s="49">
        <v>0</v>
      </c>
      <c r="L9" s="49">
        <v>0</v>
      </c>
      <c r="M9" s="12">
        <v>3</v>
      </c>
      <c r="N9" s="197">
        <v>0</v>
      </c>
      <c r="O9" s="197"/>
      <c r="P9" s="12">
        <v>0</v>
      </c>
      <c r="Q9" s="12"/>
      <c r="R9" s="12">
        <v>0</v>
      </c>
      <c r="S9" s="12"/>
      <c r="T9" s="203">
        <v>0.6</v>
      </c>
      <c r="U9" s="203">
        <v>1</v>
      </c>
      <c r="V9" s="162" t="s">
        <v>177</v>
      </c>
      <c r="W9" s="162" t="s">
        <v>177</v>
      </c>
      <c r="X9" s="162" t="s">
        <v>177</v>
      </c>
      <c r="Y9" s="162">
        <f t="shared" si="0"/>
        <v>0.19999999999999998</v>
      </c>
      <c r="Z9" s="162">
        <f t="shared" si="1"/>
        <v>0.19999999999999998</v>
      </c>
      <c r="AA9" s="15"/>
    </row>
    <row r="10" spans="1:27" s="14" customFormat="1" ht="76.5" customHeight="1" x14ac:dyDescent="0.2">
      <c r="A10" s="2"/>
      <c r="B10" s="504"/>
      <c r="C10" s="502"/>
      <c r="D10" s="498"/>
      <c r="E10" s="144" t="s">
        <v>558</v>
      </c>
      <c r="F10" s="144" t="s">
        <v>559</v>
      </c>
      <c r="G10" s="144">
        <v>5</v>
      </c>
      <c r="H10" s="144">
        <v>10</v>
      </c>
      <c r="I10" s="49">
        <v>5</v>
      </c>
      <c r="J10" s="49">
        <v>4</v>
      </c>
      <c r="K10" s="49">
        <v>10</v>
      </c>
      <c r="L10" s="49">
        <v>0</v>
      </c>
      <c r="M10" s="12"/>
      <c r="N10" s="197">
        <v>13</v>
      </c>
      <c r="O10" s="197"/>
      <c r="P10" s="12">
        <v>13</v>
      </c>
      <c r="Q10" s="12"/>
      <c r="R10" s="12">
        <v>21</v>
      </c>
      <c r="S10" s="12"/>
      <c r="T10" s="12">
        <v>0</v>
      </c>
      <c r="U10" s="12"/>
      <c r="V10" s="162">
        <v>1</v>
      </c>
      <c r="W10" s="162">
        <v>1</v>
      </c>
      <c r="X10" s="162" t="s">
        <v>177</v>
      </c>
      <c r="Y10" s="162" t="str">
        <f t="shared" si="0"/>
        <v>-</v>
      </c>
      <c r="Z10" s="162">
        <f t="shared" si="1"/>
        <v>1</v>
      </c>
      <c r="AA10" s="15"/>
    </row>
    <row r="11" spans="1:27" s="14" customFormat="1" ht="47.25" customHeight="1" x14ac:dyDescent="0.2">
      <c r="A11" s="2"/>
      <c r="B11" s="504"/>
      <c r="C11" s="502"/>
      <c r="D11" s="498"/>
      <c r="E11" s="144" t="s">
        <v>560</v>
      </c>
      <c r="F11" s="144" t="s">
        <v>561</v>
      </c>
      <c r="G11" s="144">
        <v>1</v>
      </c>
      <c r="H11" s="144">
        <v>3</v>
      </c>
      <c r="I11" s="50">
        <v>2</v>
      </c>
      <c r="J11" s="50">
        <v>0</v>
      </c>
      <c r="K11" s="50">
        <v>2</v>
      </c>
      <c r="L11" s="50">
        <v>0</v>
      </c>
      <c r="M11" s="12"/>
      <c r="N11" s="50">
        <v>0</v>
      </c>
      <c r="O11" s="50"/>
      <c r="P11" s="135">
        <v>3</v>
      </c>
      <c r="Q11" s="135"/>
      <c r="R11" s="135">
        <v>0</v>
      </c>
      <c r="S11" s="135"/>
      <c r="T11" s="135">
        <v>0</v>
      </c>
      <c r="U11" s="135"/>
      <c r="V11" s="162" t="s">
        <v>177</v>
      </c>
      <c r="W11" s="162">
        <v>1</v>
      </c>
      <c r="X11" s="162" t="s">
        <v>177</v>
      </c>
      <c r="Y11" s="162" t="str">
        <f t="shared" si="0"/>
        <v>-</v>
      </c>
      <c r="Z11" s="162">
        <f t="shared" si="1"/>
        <v>1</v>
      </c>
      <c r="AA11" s="15"/>
    </row>
    <row r="12" spans="1:27" ht="48" customHeight="1" x14ac:dyDescent="0.2">
      <c r="A12" s="2"/>
      <c r="B12" s="504"/>
      <c r="C12" s="502"/>
      <c r="D12" s="498"/>
      <c r="E12" s="144" t="s">
        <v>562</v>
      </c>
      <c r="F12" s="144" t="s">
        <v>563</v>
      </c>
      <c r="G12" s="144">
        <v>4</v>
      </c>
      <c r="H12" s="144">
        <v>8</v>
      </c>
      <c r="I12" s="49">
        <v>1</v>
      </c>
      <c r="J12" s="220">
        <v>0.25</v>
      </c>
      <c r="K12" s="49">
        <v>6</v>
      </c>
      <c r="L12" s="49">
        <v>7</v>
      </c>
      <c r="M12" s="12">
        <v>8</v>
      </c>
      <c r="N12" s="220">
        <v>0.25</v>
      </c>
      <c r="O12" s="220">
        <v>5</v>
      </c>
      <c r="P12" s="12">
        <v>6</v>
      </c>
      <c r="Q12" s="12"/>
      <c r="R12" s="12">
        <v>7</v>
      </c>
      <c r="S12" s="12"/>
      <c r="T12" s="12">
        <v>8</v>
      </c>
      <c r="U12" s="12"/>
      <c r="V12" s="162">
        <v>1</v>
      </c>
      <c r="W12" s="162">
        <v>1</v>
      </c>
      <c r="X12" s="162">
        <v>1</v>
      </c>
      <c r="Y12" s="162">
        <f t="shared" si="0"/>
        <v>1</v>
      </c>
      <c r="Z12" s="162">
        <f t="shared" si="1"/>
        <v>1</v>
      </c>
      <c r="AA12" s="139"/>
    </row>
    <row r="13" spans="1:27" ht="48" customHeight="1" x14ac:dyDescent="0.2">
      <c r="A13" s="138"/>
      <c r="B13" s="504"/>
      <c r="C13" s="502"/>
      <c r="D13" s="498"/>
      <c r="E13" s="144" t="s">
        <v>564</v>
      </c>
      <c r="F13" s="144" t="s">
        <v>565</v>
      </c>
      <c r="G13" s="144">
        <v>1</v>
      </c>
      <c r="H13" s="144">
        <v>1</v>
      </c>
      <c r="I13" s="50">
        <v>3.25</v>
      </c>
      <c r="J13" s="50">
        <v>0.25</v>
      </c>
      <c r="K13" s="50">
        <v>1</v>
      </c>
      <c r="L13" s="50">
        <v>1</v>
      </c>
      <c r="M13" s="12">
        <v>1</v>
      </c>
      <c r="N13" s="50">
        <v>0.25</v>
      </c>
      <c r="O13" s="50">
        <v>1</v>
      </c>
      <c r="P13" s="135">
        <v>1</v>
      </c>
      <c r="Q13" s="135"/>
      <c r="R13" s="135">
        <v>1</v>
      </c>
      <c r="S13" s="135"/>
      <c r="T13" s="135">
        <v>1</v>
      </c>
      <c r="U13" s="135"/>
      <c r="V13" s="162">
        <v>1</v>
      </c>
      <c r="W13" s="162">
        <v>1</v>
      </c>
      <c r="X13" s="162">
        <v>1</v>
      </c>
      <c r="Y13" s="162">
        <f t="shared" si="0"/>
        <v>1</v>
      </c>
      <c r="Z13" s="162">
        <f t="shared" si="1"/>
        <v>1</v>
      </c>
      <c r="AA13" s="139"/>
    </row>
    <row r="14" spans="1:27" ht="48" customHeight="1" x14ac:dyDescent="0.2">
      <c r="A14" s="138"/>
      <c r="B14" s="504"/>
      <c r="C14" s="502"/>
      <c r="D14" s="498"/>
      <c r="E14" s="144" t="s">
        <v>566</v>
      </c>
      <c r="F14" s="144" t="s">
        <v>567</v>
      </c>
      <c r="G14" s="144">
        <v>0</v>
      </c>
      <c r="H14" s="144">
        <v>1</v>
      </c>
      <c r="I14" s="50">
        <v>3</v>
      </c>
      <c r="J14" s="50">
        <v>0</v>
      </c>
      <c r="K14" s="50">
        <v>1</v>
      </c>
      <c r="L14" s="50">
        <v>1</v>
      </c>
      <c r="M14" s="12">
        <v>1</v>
      </c>
      <c r="N14" s="50">
        <v>0</v>
      </c>
      <c r="O14" s="50"/>
      <c r="P14" s="21">
        <v>1</v>
      </c>
      <c r="Q14" s="21">
        <v>2</v>
      </c>
      <c r="R14" s="21">
        <v>1</v>
      </c>
      <c r="S14" s="21"/>
      <c r="T14" s="21">
        <v>1</v>
      </c>
      <c r="U14" s="21"/>
      <c r="V14" s="162" t="s">
        <v>177</v>
      </c>
      <c r="W14" s="162">
        <v>1</v>
      </c>
      <c r="X14" s="162">
        <v>1</v>
      </c>
      <c r="Y14" s="162">
        <f t="shared" si="0"/>
        <v>1</v>
      </c>
      <c r="Z14" s="162">
        <f t="shared" si="1"/>
        <v>1</v>
      </c>
      <c r="AA14" s="139"/>
    </row>
    <row r="15" spans="1:27" ht="57" customHeight="1" x14ac:dyDescent="0.2">
      <c r="A15" s="138"/>
      <c r="B15" s="504"/>
      <c r="C15" s="502"/>
      <c r="D15" s="498"/>
      <c r="E15" s="144" t="s">
        <v>568</v>
      </c>
      <c r="F15" s="60" t="s">
        <v>569</v>
      </c>
      <c r="G15" s="60">
        <v>5</v>
      </c>
      <c r="H15" s="60">
        <v>9</v>
      </c>
      <c r="I15" s="50">
        <v>4</v>
      </c>
      <c r="J15" s="50">
        <v>4</v>
      </c>
      <c r="K15" s="50">
        <v>0</v>
      </c>
      <c r="L15" s="50">
        <v>0</v>
      </c>
      <c r="M15" s="12"/>
      <c r="N15" s="50">
        <v>14</v>
      </c>
      <c r="O15" s="50"/>
      <c r="P15" s="135">
        <v>17</v>
      </c>
      <c r="Q15" s="135"/>
      <c r="R15" s="135">
        <v>0</v>
      </c>
      <c r="S15" s="135"/>
      <c r="T15" s="135">
        <v>0</v>
      </c>
      <c r="U15" s="135"/>
      <c r="V15" s="162">
        <v>1</v>
      </c>
      <c r="W15" s="162" t="s">
        <v>177</v>
      </c>
      <c r="X15" s="162" t="s">
        <v>177</v>
      </c>
      <c r="Y15" s="162" t="str">
        <f t="shared" si="0"/>
        <v>-</v>
      </c>
      <c r="Z15" s="162">
        <f t="shared" si="1"/>
        <v>1</v>
      </c>
      <c r="AA15" s="139"/>
    </row>
    <row r="16" spans="1:27" ht="48" customHeight="1" x14ac:dyDescent="0.2">
      <c r="A16" s="138"/>
      <c r="B16" s="504"/>
      <c r="C16" s="502"/>
      <c r="D16" s="498"/>
      <c r="E16" s="144" t="s">
        <v>570</v>
      </c>
      <c r="F16" s="144" t="s">
        <v>571</v>
      </c>
      <c r="G16" s="144">
        <v>4</v>
      </c>
      <c r="H16" s="144">
        <v>8</v>
      </c>
      <c r="I16" s="50">
        <v>4</v>
      </c>
      <c r="J16" s="50">
        <v>2</v>
      </c>
      <c r="K16" s="50">
        <v>2</v>
      </c>
      <c r="L16" s="50">
        <v>0</v>
      </c>
      <c r="M16" s="12"/>
      <c r="N16" s="50">
        <v>2</v>
      </c>
      <c r="O16" s="50"/>
      <c r="P16" s="135">
        <v>6</v>
      </c>
      <c r="Q16" s="135"/>
      <c r="R16" s="135">
        <v>0</v>
      </c>
      <c r="S16" s="135"/>
      <c r="T16" s="135">
        <v>0</v>
      </c>
      <c r="U16" s="135"/>
      <c r="V16" s="162">
        <v>1</v>
      </c>
      <c r="W16" s="162">
        <v>1</v>
      </c>
      <c r="X16" s="162" t="s">
        <v>177</v>
      </c>
      <c r="Y16" s="162" t="str">
        <f t="shared" si="0"/>
        <v>-</v>
      </c>
      <c r="Z16" s="162">
        <f t="shared" si="1"/>
        <v>1</v>
      </c>
      <c r="AA16" s="139"/>
    </row>
    <row r="17" spans="2:27" ht="48" customHeight="1" x14ac:dyDescent="0.2">
      <c r="B17" s="504"/>
      <c r="C17" s="502"/>
      <c r="D17" s="498"/>
      <c r="E17" s="144" t="s">
        <v>572</v>
      </c>
      <c r="F17" s="144" t="s">
        <v>573</v>
      </c>
      <c r="G17" s="144">
        <v>100</v>
      </c>
      <c r="H17" s="144">
        <v>102</v>
      </c>
      <c r="I17" s="50">
        <v>2</v>
      </c>
      <c r="J17" s="50">
        <v>0</v>
      </c>
      <c r="K17" s="50">
        <v>2</v>
      </c>
      <c r="L17" s="50">
        <v>0</v>
      </c>
      <c r="M17" s="12"/>
      <c r="N17" s="50">
        <v>0</v>
      </c>
      <c r="O17" s="50"/>
      <c r="P17" s="135">
        <v>2</v>
      </c>
      <c r="Q17" s="135"/>
      <c r="R17" s="135">
        <v>0</v>
      </c>
      <c r="S17" s="135"/>
      <c r="T17" s="135">
        <v>0</v>
      </c>
      <c r="U17" s="135"/>
      <c r="V17" s="162" t="s">
        <v>177</v>
      </c>
      <c r="W17" s="162">
        <v>1</v>
      </c>
      <c r="X17" s="162" t="s">
        <v>177</v>
      </c>
      <c r="Y17" s="162" t="str">
        <f t="shared" si="0"/>
        <v>-</v>
      </c>
      <c r="Z17" s="162">
        <f t="shared" si="1"/>
        <v>1</v>
      </c>
      <c r="AA17" s="139"/>
    </row>
    <row r="18" spans="2:27" ht="48" customHeight="1" x14ac:dyDescent="0.2">
      <c r="B18" s="504"/>
      <c r="C18" s="502"/>
      <c r="D18" s="498"/>
      <c r="E18" s="144" t="s">
        <v>574</v>
      </c>
      <c r="F18" s="144" t="s">
        <v>575</v>
      </c>
      <c r="G18" s="144">
        <v>0</v>
      </c>
      <c r="H18" s="144">
        <v>2</v>
      </c>
      <c r="I18" s="50">
        <v>2</v>
      </c>
      <c r="J18" s="50">
        <v>0</v>
      </c>
      <c r="K18" s="50">
        <v>0</v>
      </c>
      <c r="L18" s="50">
        <v>0</v>
      </c>
      <c r="M18" s="12"/>
      <c r="N18" s="50">
        <v>0</v>
      </c>
      <c r="O18" s="50"/>
      <c r="P18" s="135">
        <v>0</v>
      </c>
      <c r="Q18" s="135"/>
      <c r="R18" s="135">
        <v>2</v>
      </c>
      <c r="S18" s="135"/>
      <c r="T18" s="135">
        <v>0</v>
      </c>
      <c r="U18" s="135"/>
      <c r="V18" s="162" t="s">
        <v>177</v>
      </c>
      <c r="W18" s="162" t="s">
        <v>177</v>
      </c>
      <c r="X18" s="162" t="s">
        <v>177</v>
      </c>
      <c r="Y18" s="162" t="str">
        <f t="shared" si="0"/>
        <v>-</v>
      </c>
      <c r="Z18" s="162">
        <f t="shared" si="1"/>
        <v>1</v>
      </c>
      <c r="AA18" s="139"/>
    </row>
    <row r="19" spans="2:27" ht="48" customHeight="1" x14ac:dyDescent="0.2">
      <c r="B19" s="504"/>
      <c r="C19" s="502"/>
      <c r="D19" s="498"/>
      <c r="E19" s="144" t="s">
        <v>576</v>
      </c>
      <c r="F19" s="144" t="s">
        <v>577</v>
      </c>
      <c r="G19" s="144">
        <v>4</v>
      </c>
      <c r="H19" s="144">
        <v>6</v>
      </c>
      <c r="I19" s="50">
        <v>2</v>
      </c>
      <c r="J19" s="50">
        <v>0</v>
      </c>
      <c r="K19" s="50">
        <v>0</v>
      </c>
      <c r="L19" s="50">
        <v>0</v>
      </c>
      <c r="M19" s="12">
        <v>2</v>
      </c>
      <c r="N19" s="50">
        <v>0</v>
      </c>
      <c r="O19" s="50"/>
      <c r="P19" s="188">
        <v>0</v>
      </c>
      <c r="Q19" s="188"/>
      <c r="R19" s="188">
        <v>0</v>
      </c>
      <c r="S19" s="188"/>
      <c r="T19" s="188">
        <v>2</v>
      </c>
      <c r="U19" s="188"/>
      <c r="V19" s="162" t="s">
        <v>177</v>
      </c>
      <c r="W19" s="162" t="s">
        <v>177</v>
      </c>
      <c r="X19" s="162" t="s">
        <v>177</v>
      </c>
      <c r="Y19" s="162">
        <f t="shared" si="0"/>
        <v>1</v>
      </c>
      <c r="Z19" s="162">
        <f t="shared" si="1"/>
        <v>1</v>
      </c>
      <c r="AA19" s="139"/>
    </row>
    <row r="20" spans="2:27" ht="48" customHeight="1" x14ac:dyDescent="0.2">
      <c r="B20" s="504"/>
      <c r="C20" s="502"/>
      <c r="D20" s="498"/>
      <c r="E20" s="144" t="s">
        <v>578</v>
      </c>
      <c r="F20" s="144" t="s">
        <v>579</v>
      </c>
      <c r="G20" s="144">
        <v>4</v>
      </c>
      <c r="H20" s="144">
        <v>4</v>
      </c>
      <c r="I20" s="50">
        <v>4</v>
      </c>
      <c r="J20" s="50">
        <v>0</v>
      </c>
      <c r="K20" s="50">
        <v>0</v>
      </c>
      <c r="L20" s="50">
        <v>0</v>
      </c>
      <c r="M20" s="12">
        <v>4</v>
      </c>
      <c r="N20" s="50">
        <v>0</v>
      </c>
      <c r="O20" s="50"/>
      <c r="P20" s="135">
        <v>0</v>
      </c>
      <c r="Q20" s="135"/>
      <c r="R20" s="135">
        <v>0</v>
      </c>
      <c r="S20" s="135"/>
      <c r="T20" s="135">
        <v>4</v>
      </c>
      <c r="U20" s="135"/>
      <c r="V20" s="162" t="s">
        <v>177</v>
      </c>
      <c r="W20" s="162" t="s">
        <v>177</v>
      </c>
      <c r="X20" s="162" t="s">
        <v>177</v>
      </c>
      <c r="Y20" s="162">
        <f t="shared" si="0"/>
        <v>1</v>
      </c>
      <c r="Z20" s="162">
        <f t="shared" si="1"/>
        <v>1</v>
      </c>
      <c r="AA20" s="139"/>
    </row>
    <row r="21" spans="2:27" ht="50.25" customHeight="1" x14ac:dyDescent="0.2">
      <c r="B21" s="504"/>
      <c r="C21" s="502"/>
      <c r="D21" s="498"/>
      <c r="E21" s="144" t="s">
        <v>580</v>
      </c>
      <c r="F21" s="144" t="s">
        <v>581</v>
      </c>
      <c r="G21" s="144">
        <v>1</v>
      </c>
      <c r="H21" s="144">
        <v>5</v>
      </c>
      <c r="I21" s="50">
        <v>4</v>
      </c>
      <c r="J21" s="50">
        <v>1</v>
      </c>
      <c r="K21" s="50">
        <v>1</v>
      </c>
      <c r="L21" s="50">
        <v>1</v>
      </c>
      <c r="M21" s="12">
        <v>1</v>
      </c>
      <c r="N21" s="50">
        <v>10</v>
      </c>
      <c r="O21" s="50"/>
      <c r="P21" s="135">
        <v>0</v>
      </c>
      <c r="Q21" s="135"/>
      <c r="R21" s="135">
        <v>1</v>
      </c>
      <c r="S21" s="135"/>
      <c r="T21" s="135">
        <v>1</v>
      </c>
      <c r="U21" s="135"/>
      <c r="V21" s="162">
        <v>1</v>
      </c>
      <c r="W21" s="162">
        <v>0</v>
      </c>
      <c r="X21" s="162">
        <v>1</v>
      </c>
      <c r="Y21" s="162">
        <f t="shared" si="0"/>
        <v>1</v>
      </c>
      <c r="Z21" s="162">
        <f t="shared" si="1"/>
        <v>1</v>
      </c>
      <c r="AA21" s="139"/>
    </row>
    <row r="22" spans="2:27" ht="48" customHeight="1" x14ac:dyDescent="0.2">
      <c r="B22" s="504"/>
      <c r="C22" s="502"/>
      <c r="D22" s="498"/>
      <c r="E22" s="144" t="s">
        <v>582</v>
      </c>
      <c r="F22" s="144" t="s">
        <v>583</v>
      </c>
      <c r="G22" s="144">
        <v>0</v>
      </c>
      <c r="H22" s="144">
        <v>2</v>
      </c>
      <c r="I22" s="50">
        <v>2</v>
      </c>
      <c r="J22" s="50">
        <v>1</v>
      </c>
      <c r="K22" s="50">
        <v>1</v>
      </c>
      <c r="L22" s="50">
        <v>0</v>
      </c>
      <c r="M22" s="12"/>
      <c r="N22" s="50">
        <v>1</v>
      </c>
      <c r="O22" s="50"/>
      <c r="P22" s="135">
        <v>1</v>
      </c>
      <c r="Q22" s="135"/>
      <c r="R22" s="135">
        <v>0</v>
      </c>
      <c r="S22" s="135"/>
      <c r="T22" s="135">
        <v>0</v>
      </c>
      <c r="U22" s="135"/>
      <c r="V22" s="162">
        <v>1</v>
      </c>
      <c r="W22" s="162">
        <v>1</v>
      </c>
      <c r="X22" s="162" t="s">
        <v>177</v>
      </c>
      <c r="Y22" s="162" t="str">
        <f t="shared" si="0"/>
        <v>-</v>
      </c>
      <c r="Z22" s="162">
        <f t="shared" si="1"/>
        <v>1</v>
      </c>
      <c r="AA22" s="139"/>
    </row>
    <row r="23" spans="2:27" ht="63.75" customHeight="1" x14ac:dyDescent="0.2">
      <c r="B23" s="504"/>
      <c r="C23" s="502"/>
      <c r="D23" s="498"/>
      <c r="E23" s="144" t="s">
        <v>584</v>
      </c>
      <c r="F23" s="144" t="s">
        <v>585</v>
      </c>
      <c r="G23" s="144">
        <v>0</v>
      </c>
      <c r="H23" s="144">
        <v>21</v>
      </c>
      <c r="I23" s="50">
        <v>21</v>
      </c>
      <c r="J23" s="50">
        <v>0</v>
      </c>
      <c r="K23" s="50">
        <v>7</v>
      </c>
      <c r="L23" s="50">
        <v>0</v>
      </c>
      <c r="M23" s="12">
        <v>7</v>
      </c>
      <c r="N23" s="50">
        <v>0</v>
      </c>
      <c r="O23" s="50"/>
      <c r="P23" s="135">
        <v>7</v>
      </c>
      <c r="Q23" s="135"/>
      <c r="R23" s="135">
        <v>7</v>
      </c>
      <c r="S23" s="135"/>
      <c r="T23" s="135">
        <v>7</v>
      </c>
      <c r="U23" s="135"/>
      <c r="V23" s="162" t="s">
        <v>177</v>
      </c>
      <c r="W23" s="162">
        <v>1</v>
      </c>
      <c r="X23" s="162" t="s">
        <v>177</v>
      </c>
      <c r="Y23" s="162">
        <f t="shared" si="0"/>
        <v>1</v>
      </c>
      <c r="Z23" s="162">
        <f t="shared" si="1"/>
        <v>1</v>
      </c>
      <c r="AA23" s="139"/>
    </row>
    <row r="24" spans="2:27" ht="48" customHeight="1" x14ac:dyDescent="0.2">
      <c r="B24" s="504"/>
      <c r="C24" s="502"/>
      <c r="D24" s="498"/>
      <c r="E24" s="144" t="s">
        <v>586</v>
      </c>
      <c r="F24" s="144" t="s">
        <v>583</v>
      </c>
      <c r="G24" s="144">
        <v>2</v>
      </c>
      <c r="H24" s="144">
        <v>4</v>
      </c>
      <c r="I24" s="50">
        <v>2</v>
      </c>
      <c r="J24" s="50">
        <v>0</v>
      </c>
      <c r="K24" s="50">
        <v>0</v>
      </c>
      <c r="L24" s="50">
        <v>0</v>
      </c>
      <c r="M24" s="12">
        <v>2</v>
      </c>
      <c r="N24" s="50">
        <v>0</v>
      </c>
      <c r="O24" s="50"/>
      <c r="P24" s="135">
        <v>0</v>
      </c>
      <c r="Q24" s="135"/>
      <c r="R24" s="135">
        <v>0</v>
      </c>
      <c r="S24" s="135"/>
      <c r="T24" s="135">
        <v>2</v>
      </c>
      <c r="U24" s="135">
        <v>0</v>
      </c>
      <c r="V24" s="162" t="s">
        <v>177</v>
      </c>
      <c r="W24" s="162" t="s">
        <v>177</v>
      </c>
      <c r="X24" s="162" t="s">
        <v>177</v>
      </c>
      <c r="Y24" s="162">
        <f t="shared" si="0"/>
        <v>1</v>
      </c>
      <c r="Z24" s="162">
        <f t="shared" si="1"/>
        <v>1</v>
      </c>
      <c r="AA24" s="139"/>
    </row>
    <row r="25" spans="2:27" ht="48" customHeight="1" x14ac:dyDescent="0.2">
      <c r="B25" s="504"/>
      <c r="C25" s="502"/>
      <c r="D25" s="498"/>
      <c r="E25" s="144" t="s">
        <v>587</v>
      </c>
      <c r="F25" s="144" t="s">
        <v>588</v>
      </c>
      <c r="G25" s="144">
        <v>0</v>
      </c>
      <c r="H25" s="144">
        <v>20</v>
      </c>
      <c r="I25" s="50">
        <v>20</v>
      </c>
      <c r="J25" s="50">
        <v>0</v>
      </c>
      <c r="K25" s="50">
        <v>0</v>
      </c>
      <c r="L25" s="50">
        <v>0</v>
      </c>
      <c r="M25" s="12">
        <v>20</v>
      </c>
      <c r="N25" s="199">
        <v>0</v>
      </c>
      <c r="O25" s="199"/>
      <c r="P25" s="21">
        <v>0</v>
      </c>
      <c r="Q25" s="21"/>
      <c r="R25" s="21">
        <v>0</v>
      </c>
      <c r="S25" s="21"/>
      <c r="T25" s="21">
        <v>20</v>
      </c>
      <c r="U25" s="21"/>
      <c r="V25" s="162" t="s">
        <v>177</v>
      </c>
      <c r="W25" s="162" t="s">
        <v>177</v>
      </c>
      <c r="X25" s="162" t="s">
        <v>177</v>
      </c>
      <c r="Y25" s="162">
        <f t="shared" si="0"/>
        <v>1</v>
      </c>
      <c r="Z25" s="162">
        <f t="shared" si="1"/>
        <v>1</v>
      </c>
      <c r="AA25" s="139"/>
    </row>
    <row r="26" spans="2:27" ht="48" customHeight="1" x14ac:dyDescent="0.2">
      <c r="B26" s="504"/>
      <c r="C26" s="502"/>
      <c r="D26" s="498"/>
      <c r="E26" s="144" t="s">
        <v>589</v>
      </c>
      <c r="F26" s="144" t="s">
        <v>590</v>
      </c>
      <c r="G26" s="144">
        <v>21</v>
      </c>
      <c r="H26" s="144">
        <v>21</v>
      </c>
      <c r="I26" s="49">
        <v>21</v>
      </c>
      <c r="J26" s="49">
        <v>5</v>
      </c>
      <c r="K26" s="49">
        <v>16</v>
      </c>
      <c r="L26" s="49">
        <v>0</v>
      </c>
      <c r="M26" s="12"/>
      <c r="N26" s="49">
        <v>0</v>
      </c>
      <c r="O26" s="49">
        <v>5</v>
      </c>
      <c r="P26" s="12">
        <v>21</v>
      </c>
      <c r="Q26" s="12"/>
      <c r="R26" s="12">
        <v>0</v>
      </c>
      <c r="S26" s="12"/>
      <c r="T26" s="12">
        <v>0</v>
      </c>
      <c r="U26" s="12"/>
      <c r="V26" s="162">
        <v>0</v>
      </c>
      <c r="W26" s="162">
        <v>1</v>
      </c>
      <c r="X26" s="162" t="s">
        <v>177</v>
      </c>
      <c r="Y26" s="162" t="str">
        <f t="shared" si="0"/>
        <v>-</v>
      </c>
      <c r="Z26" s="162">
        <f t="shared" si="1"/>
        <v>1</v>
      </c>
      <c r="AA26" s="139"/>
    </row>
    <row r="27" spans="2:27" ht="67.5" customHeight="1" x14ac:dyDescent="0.2">
      <c r="B27" s="504"/>
      <c r="C27" s="502"/>
      <c r="D27" s="498"/>
      <c r="E27" s="144" t="s">
        <v>591</v>
      </c>
      <c r="F27" s="144" t="s">
        <v>592</v>
      </c>
      <c r="G27" s="144">
        <v>0</v>
      </c>
      <c r="H27" s="144">
        <v>4</v>
      </c>
      <c r="I27" s="50">
        <v>4</v>
      </c>
      <c r="J27" s="50">
        <v>1</v>
      </c>
      <c r="K27" s="49">
        <v>0</v>
      </c>
      <c r="L27" s="49">
        <v>1</v>
      </c>
      <c r="M27" s="12"/>
      <c r="N27" s="50">
        <v>1</v>
      </c>
      <c r="O27" s="50"/>
      <c r="P27" s="135">
        <v>0</v>
      </c>
      <c r="Q27" s="135"/>
      <c r="R27" s="135">
        <v>1</v>
      </c>
      <c r="S27" s="135"/>
      <c r="T27" s="135">
        <v>2</v>
      </c>
      <c r="U27" s="135"/>
      <c r="V27" s="162">
        <v>1</v>
      </c>
      <c r="W27" s="162" t="s">
        <v>177</v>
      </c>
      <c r="X27" s="162">
        <v>1</v>
      </c>
      <c r="Y27" s="162" t="str">
        <f t="shared" si="0"/>
        <v>-</v>
      </c>
      <c r="Z27" s="162">
        <f t="shared" si="1"/>
        <v>1</v>
      </c>
      <c r="AA27" s="139"/>
    </row>
    <row r="28" spans="2:27" ht="69" customHeight="1" x14ac:dyDescent="0.2">
      <c r="B28" s="504"/>
      <c r="C28" s="502"/>
      <c r="D28" s="498"/>
      <c r="E28" s="144" t="s">
        <v>593</v>
      </c>
      <c r="F28" s="144" t="s">
        <v>594</v>
      </c>
      <c r="G28" s="144">
        <v>0</v>
      </c>
      <c r="H28" s="144">
        <v>1</v>
      </c>
      <c r="I28" s="50">
        <v>1</v>
      </c>
      <c r="J28" s="50">
        <v>0</v>
      </c>
      <c r="K28" s="49">
        <v>0</v>
      </c>
      <c r="L28" s="49">
        <v>0</v>
      </c>
      <c r="M28" s="12"/>
      <c r="N28" s="50">
        <v>0</v>
      </c>
      <c r="O28" s="50"/>
      <c r="P28" s="135">
        <v>0</v>
      </c>
      <c r="Q28" s="135"/>
      <c r="R28" s="135">
        <v>1</v>
      </c>
      <c r="S28" s="135"/>
      <c r="T28" s="135">
        <v>0</v>
      </c>
      <c r="U28" s="135"/>
      <c r="V28" s="162" t="s">
        <v>177</v>
      </c>
      <c r="W28" s="162" t="s">
        <v>177</v>
      </c>
      <c r="X28" s="162" t="s">
        <v>177</v>
      </c>
      <c r="Y28" s="162" t="str">
        <f t="shared" si="0"/>
        <v>-</v>
      </c>
      <c r="Z28" s="162">
        <f t="shared" si="1"/>
        <v>1</v>
      </c>
      <c r="AA28" s="139"/>
    </row>
    <row r="29" spans="2:27" ht="48" customHeight="1" x14ac:dyDescent="0.2">
      <c r="B29" s="504"/>
      <c r="C29" s="502"/>
      <c r="D29" s="498"/>
      <c r="E29" s="144" t="s">
        <v>595</v>
      </c>
      <c r="F29" s="144" t="s">
        <v>596</v>
      </c>
      <c r="G29" s="144">
        <v>1</v>
      </c>
      <c r="H29" s="144">
        <v>5</v>
      </c>
      <c r="I29" s="50">
        <v>4</v>
      </c>
      <c r="J29" s="50">
        <v>1</v>
      </c>
      <c r="K29" s="50">
        <v>2</v>
      </c>
      <c r="L29" s="50">
        <v>1</v>
      </c>
      <c r="M29" s="12"/>
      <c r="N29" s="50">
        <v>1</v>
      </c>
      <c r="O29" s="50"/>
      <c r="P29" s="135">
        <v>2</v>
      </c>
      <c r="Q29" s="135"/>
      <c r="R29" s="135">
        <v>1</v>
      </c>
      <c r="S29" s="135"/>
      <c r="T29" s="135">
        <v>0</v>
      </c>
      <c r="U29" s="135"/>
      <c r="V29" s="162">
        <v>1</v>
      </c>
      <c r="W29" s="162">
        <v>1</v>
      </c>
      <c r="X29" s="162">
        <v>1</v>
      </c>
      <c r="Y29" s="162" t="str">
        <f t="shared" si="0"/>
        <v>-</v>
      </c>
      <c r="Z29" s="162">
        <f t="shared" si="1"/>
        <v>1</v>
      </c>
      <c r="AA29" s="139"/>
    </row>
    <row r="30" spans="2:27" ht="48" customHeight="1" x14ac:dyDescent="0.2">
      <c r="B30" s="504"/>
      <c r="C30" s="502"/>
      <c r="D30" s="498"/>
      <c r="E30" s="144" t="s">
        <v>597</v>
      </c>
      <c r="F30" s="144" t="s">
        <v>557</v>
      </c>
      <c r="G30" s="144">
        <v>0</v>
      </c>
      <c r="H30" s="144">
        <v>1</v>
      </c>
      <c r="I30" s="50">
        <v>1</v>
      </c>
      <c r="J30" s="50">
        <v>0</v>
      </c>
      <c r="K30" s="50">
        <v>0</v>
      </c>
      <c r="L30" s="50">
        <v>0</v>
      </c>
      <c r="M30" s="12">
        <v>1</v>
      </c>
      <c r="N30" s="50">
        <v>0</v>
      </c>
      <c r="O30" s="50"/>
      <c r="P30" s="135">
        <v>0</v>
      </c>
      <c r="Q30" s="135"/>
      <c r="R30" s="135">
        <v>0</v>
      </c>
      <c r="S30" s="135"/>
      <c r="T30" s="135">
        <v>1</v>
      </c>
      <c r="U30" s="135"/>
      <c r="V30" s="162" t="s">
        <v>177</v>
      </c>
      <c r="W30" s="162" t="s">
        <v>177</v>
      </c>
      <c r="X30" s="162" t="s">
        <v>177</v>
      </c>
      <c r="Y30" s="162">
        <f t="shared" si="0"/>
        <v>1</v>
      </c>
      <c r="Z30" s="162">
        <f t="shared" si="1"/>
        <v>1</v>
      </c>
      <c r="AA30" s="139"/>
    </row>
    <row r="31" spans="2:27" ht="48" customHeight="1" x14ac:dyDescent="0.2">
      <c r="B31" s="504"/>
      <c r="C31" s="502"/>
      <c r="D31" s="498"/>
      <c r="E31" s="144" t="s">
        <v>598</v>
      </c>
      <c r="F31" s="144" t="s">
        <v>599</v>
      </c>
      <c r="G31" s="144">
        <v>6</v>
      </c>
      <c r="H31" s="144">
        <v>10</v>
      </c>
      <c r="I31" s="50">
        <v>4</v>
      </c>
      <c r="J31" s="50">
        <v>1</v>
      </c>
      <c r="K31" s="50">
        <v>1</v>
      </c>
      <c r="L31" s="50">
        <v>1</v>
      </c>
      <c r="M31" s="12"/>
      <c r="N31" s="50">
        <v>6</v>
      </c>
      <c r="O31" s="50"/>
      <c r="P31" s="135">
        <v>1</v>
      </c>
      <c r="Q31" s="135"/>
      <c r="R31" s="135">
        <v>1</v>
      </c>
      <c r="S31" s="135"/>
      <c r="T31" s="135">
        <v>1</v>
      </c>
      <c r="U31" s="135"/>
      <c r="V31" s="162">
        <v>1</v>
      </c>
      <c r="W31" s="162">
        <v>1</v>
      </c>
      <c r="X31" s="162">
        <v>1</v>
      </c>
      <c r="Y31" s="162" t="str">
        <f t="shared" si="0"/>
        <v>-</v>
      </c>
      <c r="Z31" s="162">
        <f t="shared" si="1"/>
        <v>1</v>
      </c>
      <c r="AA31" s="139"/>
    </row>
    <row r="32" spans="2:27" ht="75" customHeight="1" x14ac:dyDescent="0.2">
      <c r="B32" s="504"/>
      <c r="C32" s="502"/>
      <c r="D32" s="498"/>
      <c r="E32" s="144" t="s">
        <v>600</v>
      </c>
      <c r="F32" s="144" t="s">
        <v>601</v>
      </c>
      <c r="G32" s="144">
        <v>0</v>
      </c>
      <c r="H32" s="144">
        <v>2</v>
      </c>
      <c r="I32" s="50">
        <v>2</v>
      </c>
      <c r="J32" s="50">
        <v>0</v>
      </c>
      <c r="K32" s="50">
        <v>1</v>
      </c>
      <c r="L32" s="50">
        <v>0</v>
      </c>
      <c r="M32" s="12">
        <v>1</v>
      </c>
      <c r="N32" s="50">
        <v>0</v>
      </c>
      <c r="O32" s="50"/>
      <c r="P32" s="135">
        <v>1</v>
      </c>
      <c r="Q32" s="135"/>
      <c r="R32" s="135">
        <v>0</v>
      </c>
      <c r="S32" s="135"/>
      <c r="T32" s="135">
        <v>1</v>
      </c>
      <c r="U32" s="135"/>
      <c r="V32" s="162" t="s">
        <v>177</v>
      </c>
      <c r="W32" s="162">
        <v>1</v>
      </c>
      <c r="X32" s="162" t="s">
        <v>177</v>
      </c>
      <c r="Y32" s="162">
        <f t="shared" si="0"/>
        <v>1</v>
      </c>
      <c r="Z32" s="162">
        <f t="shared" si="1"/>
        <v>1</v>
      </c>
      <c r="AA32" s="139"/>
    </row>
    <row r="33" spans="1:27" ht="48" customHeight="1" x14ac:dyDescent="0.2">
      <c r="A33" s="138"/>
      <c r="B33" s="504"/>
      <c r="C33" s="502"/>
      <c r="D33" s="498"/>
      <c r="E33" s="34" t="s">
        <v>602</v>
      </c>
      <c r="F33" s="34" t="s">
        <v>603</v>
      </c>
      <c r="G33" s="34">
        <v>6</v>
      </c>
      <c r="H33" s="34">
        <v>10</v>
      </c>
      <c r="I33" s="200">
        <v>4</v>
      </c>
      <c r="J33" s="200">
        <v>0</v>
      </c>
      <c r="K33" s="50">
        <v>0</v>
      </c>
      <c r="L33" s="50">
        <v>4</v>
      </c>
      <c r="M33" s="12"/>
      <c r="N33" s="50">
        <v>0</v>
      </c>
      <c r="O33" s="50"/>
      <c r="P33" s="135">
        <v>0</v>
      </c>
      <c r="Q33" s="135"/>
      <c r="R33" s="135">
        <v>4</v>
      </c>
      <c r="S33" s="135"/>
      <c r="T33" s="135">
        <v>0</v>
      </c>
      <c r="U33" s="135"/>
      <c r="V33" s="162" t="s">
        <v>177</v>
      </c>
      <c r="W33" s="162" t="s">
        <v>177</v>
      </c>
      <c r="X33" s="162">
        <v>1</v>
      </c>
      <c r="Y33" s="162" t="str">
        <f t="shared" si="0"/>
        <v>-</v>
      </c>
      <c r="Z33" s="162">
        <f t="shared" si="1"/>
        <v>1</v>
      </c>
      <c r="AA33" s="139"/>
    </row>
    <row r="34" spans="1:27" ht="83.25" customHeight="1" x14ac:dyDescent="0.2">
      <c r="A34" s="138"/>
      <c r="B34" s="504"/>
      <c r="C34" s="502"/>
      <c r="D34" s="499"/>
      <c r="E34" s="144" t="s">
        <v>604</v>
      </c>
      <c r="F34" s="144" t="s">
        <v>605</v>
      </c>
      <c r="G34" s="144">
        <v>0</v>
      </c>
      <c r="H34" s="144">
        <v>1</v>
      </c>
      <c r="I34" s="50">
        <v>1</v>
      </c>
      <c r="J34" s="50">
        <v>0</v>
      </c>
      <c r="K34" s="50">
        <v>0</v>
      </c>
      <c r="L34" s="50">
        <v>0</v>
      </c>
      <c r="M34" s="12">
        <v>1</v>
      </c>
      <c r="N34" s="50">
        <v>0</v>
      </c>
      <c r="O34" s="50"/>
      <c r="P34" s="135">
        <v>0</v>
      </c>
      <c r="Q34" s="135"/>
      <c r="R34" s="135">
        <v>0</v>
      </c>
      <c r="S34" s="135"/>
      <c r="T34" s="135">
        <v>1</v>
      </c>
      <c r="U34" s="135"/>
      <c r="V34" s="162" t="s">
        <v>177</v>
      </c>
      <c r="W34" s="162" t="s">
        <v>177</v>
      </c>
      <c r="X34" s="162" t="s">
        <v>177</v>
      </c>
      <c r="Y34" s="162">
        <f t="shared" si="0"/>
        <v>1</v>
      </c>
      <c r="Z34" s="162">
        <f t="shared" si="1"/>
        <v>1</v>
      </c>
      <c r="AA34" s="139"/>
    </row>
    <row r="35" spans="1:27" ht="63.75" customHeight="1" x14ac:dyDescent="0.2">
      <c r="A35" s="138"/>
      <c r="B35" s="504"/>
      <c r="C35" s="502"/>
      <c r="D35" s="500" t="s">
        <v>606</v>
      </c>
      <c r="E35" s="144" t="s">
        <v>607</v>
      </c>
      <c r="F35" s="144" t="s">
        <v>608</v>
      </c>
      <c r="G35" s="144">
        <v>3</v>
      </c>
      <c r="H35" s="144">
        <v>8</v>
      </c>
      <c r="I35" s="50">
        <v>5</v>
      </c>
      <c r="J35" s="50">
        <v>1</v>
      </c>
      <c r="K35" s="50">
        <v>1</v>
      </c>
      <c r="L35" s="50">
        <v>1</v>
      </c>
      <c r="M35" s="12">
        <v>2</v>
      </c>
      <c r="N35" s="50">
        <v>2</v>
      </c>
      <c r="O35" s="50"/>
      <c r="P35" s="135">
        <v>1</v>
      </c>
      <c r="Q35" s="135"/>
      <c r="R35" s="135">
        <v>1</v>
      </c>
      <c r="S35" s="135"/>
      <c r="T35" s="135">
        <v>2</v>
      </c>
      <c r="U35" s="135"/>
      <c r="V35" s="162">
        <v>1</v>
      </c>
      <c r="W35" s="162">
        <v>1</v>
      </c>
      <c r="X35" s="162">
        <v>1</v>
      </c>
      <c r="Y35" s="162">
        <f t="shared" si="0"/>
        <v>1</v>
      </c>
      <c r="Z35" s="162">
        <f t="shared" si="1"/>
        <v>1</v>
      </c>
      <c r="AA35" s="139"/>
    </row>
    <row r="36" spans="1:27" ht="43.5" customHeight="1" x14ac:dyDescent="0.2">
      <c r="A36" s="138"/>
      <c r="B36" s="504"/>
      <c r="C36" s="502"/>
      <c r="D36" s="498"/>
      <c r="E36" s="144" t="s">
        <v>609</v>
      </c>
      <c r="F36" s="144" t="s">
        <v>567</v>
      </c>
      <c r="G36" s="144">
        <v>0</v>
      </c>
      <c r="H36" s="144">
        <v>1</v>
      </c>
      <c r="I36" s="50">
        <v>1</v>
      </c>
      <c r="J36" s="50">
        <v>0</v>
      </c>
      <c r="K36" s="50">
        <v>0</v>
      </c>
      <c r="L36" s="50">
        <v>0</v>
      </c>
      <c r="M36" s="12">
        <v>1</v>
      </c>
      <c r="N36" s="50">
        <v>0</v>
      </c>
      <c r="O36" s="50"/>
      <c r="P36" s="135">
        <v>0</v>
      </c>
      <c r="Q36" s="135"/>
      <c r="R36" s="135">
        <v>0</v>
      </c>
      <c r="S36" s="135"/>
      <c r="T36" s="135">
        <v>0.85</v>
      </c>
      <c r="U36" s="135"/>
      <c r="V36" s="162" t="s">
        <v>177</v>
      </c>
      <c r="W36" s="162" t="s">
        <v>177</v>
      </c>
      <c r="X36" s="162" t="s">
        <v>177</v>
      </c>
      <c r="Y36" s="162">
        <f t="shared" ref="Y36:Y60" si="2">IF(M36=0,"-",IF((T36/M36)&lt;=1,(T36/M36),1))</f>
        <v>0.85</v>
      </c>
      <c r="Z36" s="162">
        <f t="shared" si="1"/>
        <v>0.85</v>
      </c>
      <c r="AA36" s="139"/>
    </row>
    <row r="37" spans="1:27" ht="54.75" customHeight="1" x14ac:dyDescent="0.2">
      <c r="A37" s="138"/>
      <c r="B37" s="504"/>
      <c r="C37" s="502"/>
      <c r="D37" s="498"/>
      <c r="E37" s="144" t="s">
        <v>610</v>
      </c>
      <c r="F37" s="144" t="s">
        <v>611</v>
      </c>
      <c r="G37" s="144">
        <v>4</v>
      </c>
      <c r="H37" s="144">
        <v>7</v>
      </c>
      <c r="I37" s="50">
        <v>3</v>
      </c>
      <c r="J37" s="50">
        <v>1</v>
      </c>
      <c r="K37" s="50">
        <v>2</v>
      </c>
      <c r="L37" s="50">
        <v>0</v>
      </c>
      <c r="M37" s="12"/>
      <c r="N37" s="50">
        <v>2</v>
      </c>
      <c r="O37" s="50">
        <v>4</v>
      </c>
      <c r="P37" s="21">
        <v>12</v>
      </c>
      <c r="Q37" s="21"/>
      <c r="R37" s="21">
        <v>0</v>
      </c>
      <c r="S37" s="21"/>
      <c r="T37" s="21">
        <v>0</v>
      </c>
      <c r="U37" s="21"/>
      <c r="V37" s="162">
        <v>1</v>
      </c>
      <c r="W37" s="162">
        <v>1</v>
      </c>
      <c r="X37" s="162" t="s">
        <v>177</v>
      </c>
      <c r="Y37" s="162" t="str">
        <f t="shared" si="2"/>
        <v>-</v>
      </c>
      <c r="Z37" s="162">
        <f t="shared" si="1"/>
        <v>1</v>
      </c>
      <c r="AA37" s="139"/>
    </row>
    <row r="38" spans="1:27" ht="48.75" customHeight="1" x14ac:dyDescent="0.2">
      <c r="A38" s="138"/>
      <c r="B38" s="504"/>
      <c r="C38" s="502"/>
      <c r="D38" s="498"/>
      <c r="E38" s="144" t="s">
        <v>612</v>
      </c>
      <c r="F38" s="144" t="s">
        <v>613</v>
      </c>
      <c r="G38" s="144">
        <v>1</v>
      </c>
      <c r="H38" s="144">
        <v>2</v>
      </c>
      <c r="I38" s="49">
        <v>1</v>
      </c>
      <c r="J38" s="201">
        <v>0</v>
      </c>
      <c r="K38" s="50">
        <v>0</v>
      </c>
      <c r="L38" s="50">
        <v>1</v>
      </c>
      <c r="M38" s="12"/>
      <c r="N38" s="49">
        <v>0</v>
      </c>
      <c r="O38" s="49"/>
      <c r="P38" s="12">
        <v>0</v>
      </c>
      <c r="Q38" s="12"/>
      <c r="R38" s="12">
        <v>1</v>
      </c>
      <c r="S38" s="12"/>
      <c r="T38" s="12">
        <v>0</v>
      </c>
      <c r="U38" s="12"/>
      <c r="V38" s="162" t="s">
        <v>177</v>
      </c>
      <c r="W38" s="162" t="s">
        <v>177</v>
      </c>
      <c r="X38" s="162">
        <v>1</v>
      </c>
      <c r="Y38" s="162" t="str">
        <f t="shared" si="2"/>
        <v>-</v>
      </c>
      <c r="Z38" s="162">
        <f t="shared" si="1"/>
        <v>1</v>
      </c>
      <c r="AA38" s="139"/>
    </row>
    <row r="39" spans="1:27" ht="63.75" customHeight="1" x14ac:dyDescent="0.2">
      <c r="A39" s="138"/>
      <c r="B39" s="504"/>
      <c r="C39" s="502"/>
      <c r="D39" s="498"/>
      <c r="E39" s="144" t="s">
        <v>614</v>
      </c>
      <c r="F39" s="144" t="s">
        <v>615</v>
      </c>
      <c r="G39" s="144">
        <v>0</v>
      </c>
      <c r="H39" s="144">
        <v>2</v>
      </c>
      <c r="I39" s="49">
        <v>2</v>
      </c>
      <c r="J39" s="49">
        <v>0</v>
      </c>
      <c r="K39" s="50">
        <v>0</v>
      </c>
      <c r="L39" s="50">
        <v>0</v>
      </c>
      <c r="M39" s="12">
        <v>2</v>
      </c>
      <c r="N39" s="49">
        <v>0</v>
      </c>
      <c r="O39" s="49"/>
      <c r="P39" s="12">
        <v>0</v>
      </c>
      <c r="Q39" s="12"/>
      <c r="R39" s="12">
        <v>0</v>
      </c>
      <c r="S39" s="12"/>
      <c r="T39" s="12">
        <v>3</v>
      </c>
      <c r="U39" s="12">
        <v>2</v>
      </c>
      <c r="V39" s="162" t="s">
        <v>177</v>
      </c>
      <c r="W39" s="162" t="s">
        <v>177</v>
      </c>
      <c r="X39" s="162" t="s">
        <v>177</v>
      </c>
      <c r="Y39" s="162">
        <f t="shared" si="2"/>
        <v>1</v>
      </c>
      <c r="Z39" s="162">
        <f t="shared" ref="Z39:Z60" si="3">IF(((N39+P39+R39+T39)/(I39))&lt;=1,((N39+P39+R39+T39)/(I39)),1)</f>
        <v>1</v>
      </c>
      <c r="AA39" s="139"/>
    </row>
    <row r="40" spans="1:27" ht="63.75" customHeight="1" x14ac:dyDescent="0.2">
      <c r="A40" s="138"/>
      <c r="B40" s="504"/>
      <c r="C40" s="502"/>
      <c r="D40" s="498"/>
      <c r="E40" s="144" t="s">
        <v>616</v>
      </c>
      <c r="F40" s="144" t="s">
        <v>617</v>
      </c>
      <c r="G40" s="144">
        <v>3</v>
      </c>
      <c r="H40" s="144">
        <v>4</v>
      </c>
      <c r="I40" s="50">
        <v>1</v>
      </c>
      <c r="J40" s="50">
        <v>1</v>
      </c>
      <c r="K40" s="50">
        <v>0</v>
      </c>
      <c r="L40" s="50">
        <v>0</v>
      </c>
      <c r="M40" s="12"/>
      <c r="N40" s="50">
        <v>1</v>
      </c>
      <c r="O40" s="50"/>
      <c r="P40" s="135">
        <v>0</v>
      </c>
      <c r="Q40" s="135"/>
      <c r="R40" s="135">
        <v>0</v>
      </c>
      <c r="S40" s="135"/>
      <c r="T40" s="135">
        <v>0</v>
      </c>
      <c r="U40" s="135"/>
      <c r="V40" s="162">
        <v>1</v>
      </c>
      <c r="W40" s="162" t="s">
        <v>177</v>
      </c>
      <c r="X40" s="162" t="s">
        <v>177</v>
      </c>
      <c r="Y40" s="162" t="str">
        <f t="shared" si="2"/>
        <v>-</v>
      </c>
      <c r="Z40" s="162">
        <f t="shared" si="3"/>
        <v>1</v>
      </c>
      <c r="AA40" s="139"/>
    </row>
    <row r="41" spans="1:27" ht="63.75" customHeight="1" x14ac:dyDescent="0.2">
      <c r="A41" s="138"/>
      <c r="B41" s="504"/>
      <c r="C41" s="502"/>
      <c r="D41" s="498"/>
      <c r="E41" s="144" t="s">
        <v>618</v>
      </c>
      <c r="F41" s="144" t="s">
        <v>615</v>
      </c>
      <c r="G41" s="144">
        <v>0</v>
      </c>
      <c r="H41" s="144">
        <v>2</v>
      </c>
      <c r="I41" s="50">
        <v>2</v>
      </c>
      <c r="J41" s="50">
        <v>0</v>
      </c>
      <c r="K41" s="50">
        <v>0</v>
      </c>
      <c r="L41" s="50">
        <v>0</v>
      </c>
      <c r="M41" s="12">
        <v>2</v>
      </c>
      <c r="N41" s="50">
        <v>0</v>
      </c>
      <c r="O41" s="50"/>
      <c r="P41" s="135">
        <v>0</v>
      </c>
      <c r="Q41" s="135"/>
      <c r="R41" s="135">
        <v>0</v>
      </c>
      <c r="S41" s="135"/>
      <c r="T41" s="135">
        <v>1.5</v>
      </c>
      <c r="U41" s="135">
        <v>3</v>
      </c>
      <c r="V41" s="162" t="s">
        <v>177</v>
      </c>
      <c r="W41" s="162" t="s">
        <v>177</v>
      </c>
      <c r="X41" s="162" t="s">
        <v>177</v>
      </c>
      <c r="Y41" s="162">
        <f t="shared" si="2"/>
        <v>0.75</v>
      </c>
      <c r="Z41" s="162">
        <f t="shared" si="3"/>
        <v>0.75</v>
      </c>
      <c r="AA41" s="139"/>
    </row>
    <row r="42" spans="1:27" ht="63.75" customHeight="1" x14ac:dyDescent="0.2">
      <c r="A42" s="138"/>
      <c r="B42" s="504"/>
      <c r="C42" s="502"/>
      <c r="D42" s="498"/>
      <c r="E42" s="34" t="s">
        <v>619</v>
      </c>
      <c r="F42" s="34" t="s">
        <v>620</v>
      </c>
      <c r="G42" s="34">
        <v>12</v>
      </c>
      <c r="H42" s="34">
        <v>14</v>
      </c>
      <c r="I42" s="50">
        <v>2</v>
      </c>
      <c r="J42" s="50">
        <v>0</v>
      </c>
      <c r="K42" s="50">
        <v>1</v>
      </c>
      <c r="L42" s="50">
        <v>0</v>
      </c>
      <c r="M42" s="12">
        <v>1</v>
      </c>
      <c r="N42" s="50">
        <v>0</v>
      </c>
      <c r="O42" s="50"/>
      <c r="P42" s="135">
        <v>1</v>
      </c>
      <c r="Q42" s="135"/>
      <c r="R42" s="135">
        <v>0</v>
      </c>
      <c r="S42" s="135"/>
      <c r="T42" s="135">
        <v>1</v>
      </c>
      <c r="U42" s="135"/>
      <c r="V42" s="162" t="s">
        <v>177</v>
      </c>
      <c r="W42" s="162">
        <v>1</v>
      </c>
      <c r="X42" s="162" t="s">
        <v>177</v>
      </c>
      <c r="Y42" s="162">
        <f t="shared" si="2"/>
        <v>1</v>
      </c>
      <c r="Z42" s="162">
        <f t="shared" si="3"/>
        <v>1</v>
      </c>
      <c r="AA42" s="139"/>
    </row>
    <row r="43" spans="1:27" ht="45.75" customHeight="1" x14ac:dyDescent="0.2">
      <c r="A43" s="138"/>
      <c r="B43" s="504"/>
      <c r="C43" s="502"/>
      <c r="D43" s="498"/>
      <c r="E43" s="144" t="s">
        <v>621</v>
      </c>
      <c r="F43" s="144" t="s">
        <v>622</v>
      </c>
      <c r="G43" s="144">
        <v>0</v>
      </c>
      <c r="H43" s="144">
        <v>1</v>
      </c>
      <c r="I43" s="50">
        <v>1</v>
      </c>
      <c r="J43" s="50">
        <v>0.25</v>
      </c>
      <c r="K43" s="50">
        <v>1</v>
      </c>
      <c r="L43" s="50">
        <v>0</v>
      </c>
      <c r="M43" s="12"/>
      <c r="N43" s="50">
        <v>0.25</v>
      </c>
      <c r="O43" s="50">
        <v>1</v>
      </c>
      <c r="P43" s="21">
        <v>1</v>
      </c>
      <c r="Q43" s="21"/>
      <c r="R43" s="21">
        <v>0</v>
      </c>
      <c r="S43" s="21"/>
      <c r="T43" s="21">
        <v>0</v>
      </c>
      <c r="U43" s="21"/>
      <c r="V43" s="162">
        <v>1</v>
      </c>
      <c r="W43" s="162">
        <v>1</v>
      </c>
      <c r="X43" s="162" t="s">
        <v>177</v>
      </c>
      <c r="Y43" s="162" t="str">
        <f t="shared" si="2"/>
        <v>-</v>
      </c>
      <c r="Z43" s="162">
        <f t="shared" si="3"/>
        <v>1</v>
      </c>
      <c r="AA43" s="139"/>
    </row>
    <row r="44" spans="1:27" ht="63.75" customHeight="1" x14ac:dyDescent="0.2">
      <c r="A44" s="138"/>
      <c r="B44" s="504"/>
      <c r="C44" s="502"/>
      <c r="D44" s="498"/>
      <c r="E44" s="144" t="s">
        <v>623</v>
      </c>
      <c r="F44" s="144" t="s">
        <v>624</v>
      </c>
      <c r="G44" s="144">
        <v>5</v>
      </c>
      <c r="H44" s="144">
        <v>7</v>
      </c>
      <c r="I44" s="50">
        <v>24</v>
      </c>
      <c r="J44" s="50">
        <v>5</v>
      </c>
      <c r="K44" s="50">
        <v>6</v>
      </c>
      <c r="L44" s="50">
        <v>7</v>
      </c>
      <c r="M44" s="12">
        <v>5</v>
      </c>
      <c r="N44" s="199">
        <v>6</v>
      </c>
      <c r="O44" s="199"/>
      <c r="P44" s="135">
        <v>6</v>
      </c>
      <c r="Q44" s="135"/>
      <c r="R44" s="135">
        <v>5</v>
      </c>
      <c r="S44" s="135"/>
      <c r="T44" s="135">
        <v>6</v>
      </c>
      <c r="U44" s="135"/>
      <c r="V44" s="162">
        <v>1</v>
      </c>
      <c r="W44" s="162">
        <v>1</v>
      </c>
      <c r="X44" s="162">
        <v>0.7142857142857143</v>
      </c>
      <c r="Y44" s="162">
        <f t="shared" si="2"/>
        <v>1</v>
      </c>
      <c r="Z44" s="162">
        <f t="shared" si="3"/>
        <v>0.95833333333333337</v>
      </c>
      <c r="AA44" s="139"/>
    </row>
    <row r="45" spans="1:27" ht="51.75" customHeight="1" x14ac:dyDescent="0.2">
      <c r="A45" s="138"/>
      <c r="B45" s="504"/>
      <c r="C45" s="502"/>
      <c r="D45" s="498"/>
      <c r="E45" s="144" t="s">
        <v>625</v>
      </c>
      <c r="F45" s="144" t="s">
        <v>626</v>
      </c>
      <c r="G45" s="144">
        <v>1</v>
      </c>
      <c r="H45" s="144">
        <v>1</v>
      </c>
      <c r="I45" s="50">
        <v>3.25</v>
      </c>
      <c r="J45" s="50">
        <v>0.25</v>
      </c>
      <c r="K45" s="50">
        <v>1</v>
      </c>
      <c r="L45" s="50">
        <v>1</v>
      </c>
      <c r="M45" s="12">
        <v>1</v>
      </c>
      <c r="N45" s="50">
        <v>0.25</v>
      </c>
      <c r="O45" s="50">
        <v>1</v>
      </c>
      <c r="P45" s="135">
        <v>1</v>
      </c>
      <c r="Q45" s="135"/>
      <c r="R45" s="135">
        <v>1</v>
      </c>
      <c r="S45" s="135"/>
      <c r="T45" s="135">
        <v>1</v>
      </c>
      <c r="U45" s="135"/>
      <c r="V45" s="162">
        <v>1</v>
      </c>
      <c r="W45" s="162">
        <v>1</v>
      </c>
      <c r="X45" s="162">
        <v>1</v>
      </c>
      <c r="Y45" s="162">
        <f t="shared" si="2"/>
        <v>1</v>
      </c>
      <c r="Z45" s="162">
        <f t="shared" si="3"/>
        <v>1</v>
      </c>
      <c r="AA45" s="139"/>
    </row>
    <row r="46" spans="1:27" ht="63.75" customHeight="1" x14ac:dyDescent="0.2">
      <c r="A46" s="138"/>
      <c r="B46" s="504"/>
      <c r="C46" s="502"/>
      <c r="D46" s="498"/>
      <c r="E46" s="144" t="s">
        <v>627</v>
      </c>
      <c r="F46" s="144" t="s">
        <v>628</v>
      </c>
      <c r="G46" s="144">
        <v>39453</v>
      </c>
      <c r="H46" s="144">
        <v>39453</v>
      </c>
      <c r="I46" s="49">
        <f>39453*4</f>
        <v>157812</v>
      </c>
      <c r="J46" s="49">
        <v>39453</v>
      </c>
      <c r="K46" s="49">
        <v>39453</v>
      </c>
      <c r="L46" s="49">
        <v>39453</v>
      </c>
      <c r="M46" s="12">
        <v>39453</v>
      </c>
      <c r="N46" s="50">
        <v>39453</v>
      </c>
      <c r="O46" s="50"/>
      <c r="P46" s="135">
        <v>40240</v>
      </c>
      <c r="Q46" s="135"/>
      <c r="R46" s="135">
        <v>41394</v>
      </c>
      <c r="S46" s="135"/>
      <c r="T46" s="135">
        <v>42209</v>
      </c>
      <c r="U46" s="135"/>
      <c r="V46" s="162">
        <v>1</v>
      </c>
      <c r="W46" s="162">
        <v>1</v>
      </c>
      <c r="X46" s="162">
        <v>1</v>
      </c>
      <c r="Y46" s="162">
        <f t="shared" si="2"/>
        <v>1</v>
      </c>
      <c r="Z46" s="162">
        <f t="shared" si="3"/>
        <v>1</v>
      </c>
      <c r="AA46" s="139"/>
    </row>
    <row r="47" spans="1:27" ht="45" customHeight="1" x14ac:dyDescent="0.2">
      <c r="A47" s="138"/>
      <c r="B47" s="504"/>
      <c r="C47" s="502"/>
      <c r="D47" s="498"/>
      <c r="E47" s="144" t="s">
        <v>629</v>
      </c>
      <c r="F47" s="144" t="s">
        <v>630</v>
      </c>
      <c r="G47" s="144">
        <v>750</v>
      </c>
      <c r="H47" s="144">
        <v>787</v>
      </c>
      <c r="I47" s="50">
        <f>770*4</f>
        <v>3080</v>
      </c>
      <c r="J47" s="50">
        <v>760</v>
      </c>
      <c r="K47" s="50">
        <v>770</v>
      </c>
      <c r="L47" s="50">
        <v>780</v>
      </c>
      <c r="M47" s="12">
        <v>787</v>
      </c>
      <c r="N47" s="50">
        <v>760</v>
      </c>
      <c r="O47" s="50"/>
      <c r="P47" s="21">
        <v>780</v>
      </c>
      <c r="Q47" s="21"/>
      <c r="R47" s="21">
        <v>890</v>
      </c>
      <c r="S47" s="21"/>
      <c r="T47" s="21">
        <v>970</v>
      </c>
      <c r="U47" s="21"/>
      <c r="V47" s="162">
        <v>1</v>
      </c>
      <c r="W47" s="162">
        <v>1</v>
      </c>
      <c r="X47" s="162">
        <v>1</v>
      </c>
      <c r="Y47" s="162">
        <f t="shared" si="2"/>
        <v>1</v>
      </c>
      <c r="Z47" s="162">
        <f t="shared" si="3"/>
        <v>1</v>
      </c>
      <c r="AA47" s="139"/>
    </row>
    <row r="48" spans="1:27" ht="84.75" customHeight="1" x14ac:dyDescent="0.2">
      <c r="A48" s="138"/>
      <c r="B48" s="504"/>
      <c r="C48" s="502"/>
      <c r="D48" s="498"/>
      <c r="E48" s="144" t="s">
        <v>631</v>
      </c>
      <c r="F48" s="144" t="s">
        <v>632</v>
      </c>
      <c r="G48" s="144">
        <v>1</v>
      </c>
      <c r="H48" s="144">
        <v>1</v>
      </c>
      <c r="I48" s="50">
        <v>3.25</v>
      </c>
      <c r="J48" s="50">
        <v>0.25</v>
      </c>
      <c r="K48" s="50">
        <v>1</v>
      </c>
      <c r="L48" s="50">
        <v>1</v>
      </c>
      <c r="M48" s="12">
        <v>1</v>
      </c>
      <c r="N48" s="50">
        <v>0.25</v>
      </c>
      <c r="O48" s="50">
        <v>1</v>
      </c>
      <c r="P48" s="135">
        <v>1</v>
      </c>
      <c r="Q48" s="135"/>
      <c r="R48" s="135">
        <v>1</v>
      </c>
      <c r="S48" s="135"/>
      <c r="T48" s="135">
        <v>1</v>
      </c>
      <c r="U48" s="135"/>
      <c r="V48" s="162">
        <v>1</v>
      </c>
      <c r="W48" s="162">
        <v>1</v>
      </c>
      <c r="X48" s="162">
        <v>1</v>
      </c>
      <c r="Y48" s="162">
        <f t="shared" si="2"/>
        <v>1</v>
      </c>
      <c r="Z48" s="162">
        <f t="shared" si="3"/>
        <v>1</v>
      </c>
      <c r="AA48" s="139"/>
    </row>
    <row r="49" spans="1:27" ht="87" customHeight="1" x14ac:dyDescent="0.2">
      <c r="A49" s="138"/>
      <c r="B49" s="504"/>
      <c r="C49" s="502"/>
      <c r="D49" s="498"/>
      <c r="E49" s="144" t="s">
        <v>633</v>
      </c>
      <c r="F49" s="144" t="s">
        <v>634</v>
      </c>
      <c r="G49" s="144">
        <v>150</v>
      </c>
      <c r="H49" s="144">
        <v>250</v>
      </c>
      <c r="I49" s="50">
        <f>+J49+K49+L49+M49</f>
        <v>780</v>
      </c>
      <c r="J49" s="50">
        <v>150</v>
      </c>
      <c r="K49" s="50">
        <v>180</v>
      </c>
      <c r="L49" s="50">
        <v>200</v>
      </c>
      <c r="M49" s="12">
        <v>250</v>
      </c>
      <c r="N49" s="50">
        <v>255</v>
      </c>
      <c r="O49" s="50"/>
      <c r="P49" s="135">
        <v>484</v>
      </c>
      <c r="Q49" s="135"/>
      <c r="R49" s="135">
        <v>1082</v>
      </c>
      <c r="S49" s="135"/>
      <c r="T49" s="135">
        <v>671</v>
      </c>
      <c r="U49" s="135"/>
      <c r="V49" s="162">
        <v>1</v>
      </c>
      <c r="W49" s="162">
        <v>1</v>
      </c>
      <c r="X49" s="162">
        <v>1</v>
      </c>
      <c r="Y49" s="162">
        <f t="shared" si="2"/>
        <v>1</v>
      </c>
      <c r="Z49" s="162">
        <f t="shared" si="3"/>
        <v>1</v>
      </c>
      <c r="AA49" s="139"/>
    </row>
    <row r="50" spans="1:27" ht="92.25" customHeight="1" x14ac:dyDescent="0.2">
      <c r="A50" s="138"/>
      <c r="B50" s="504"/>
      <c r="C50" s="502"/>
      <c r="D50" s="499"/>
      <c r="E50" s="144" t="s">
        <v>635</v>
      </c>
      <c r="F50" s="144" t="s">
        <v>626</v>
      </c>
      <c r="G50" s="144">
        <v>1</v>
      </c>
      <c r="H50" s="144">
        <v>1</v>
      </c>
      <c r="I50" s="50">
        <v>3.25</v>
      </c>
      <c r="J50" s="50">
        <v>0.25</v>
      </c>
      <c r="K50" s="50">
        <v>1</v>
      </c>
      <c r="L50" s="50">
        <v>1</v>
      </c>
      <c r="M50" s="12">
        <v>1</v>
      </c>
      <c r="N50" s="50">
        <v>0.25</v>
      </c>
      <c r="O50" s="50">
        <v>1</v>
      </c>
      <c r="P50" s="135">
        <v>1</v>
      </c>
      <c r="Q50" s="135"/>
      <c r="R50" s="135">
        <v>1</v>
      </c>
      <c r="S50" s="135"/>
      <c r="T50" s="135">
        <v>1</v>
      </c>
      <c r="U50" s="135"/>
      <c r="V50" s="162">
        <v>1</v>
      </c>
      <c r="W50" s="162">
        <v>1</v>
      </c>
      <c r="X50" s="162">
        <v>1</v>
      </c>
      <c r="Y50" s="162">
        <f t="shared" si="2"/>
        <v>1</v>
      </c>
      <c r="Z50" s="162">
        <f t="shared" si="3"/>
        <v>1</v>
      </c>
      <c r="AA50" s="139"/>
    </row>
    <row r="51" spans="1:27" ht="75.75" customHeight="1" x14ac:dyDescent="0.2">
      <c r="A51" s="138"/>
      <c r="B51" s="504"/>
      <c r="C51" s="502"/>
      <c r="D51" s="500" t="s">
        <v>636</v>
      </c>
      <c r="E51" s="144" t="s">
        <v>637</v>
      </c>
      <c r="F51" s="144" t="s">
        <v>638</v>
      </c>
      <c r="G51" s="144">
        <v>5</v>
      </c>
      <c r="H51" s="144">
        <v>9</v>
      </c>
      <c r="I51" s="50">
        <v>4</v>
      </c>
      <c r="J51" s="50">
        <v>1</v>
      </c>
      <c r="K51" s="50">
        <v>1</v>
      </c>
      <c r="L51" s="50">
        <v>1</v>
      </c>
      <c r="M51" s="12">
        <v>1</v>
      </c>
      <c r="N51" s="50">
        <v>0</v>
      </c>
      <c r="O51" s="50"/>
      <c r="P51" s="135">
        <v>1</v>
      </c>
      <c r="Q51" s="135"/>
      <c r="R51" s="135">
        <v>1</v>
      </c>
      <c r="S51" s="135"/>
      <c r="T51" s="135">
        <v>2</v>
      </c>
      <c r="U51" s="135"/>
      <c r="V51" s="162">
        <v>0</v>
      </c>
      <c r="W51" s="162">
        <v>1</v>
      </c>
      <c r="X51" s="162">
        <v>1</v>
      </c>
      <c r="Y51" s="162">
        <f t="shared" si="2"/>
        <v>1</v>
      </c>
      <c r="Z51" s="162">
        <f t="shared" si="3"/>
        <v>1</v>
      </c>
      <c r="AA51" s="139"/>
    </row>
    <row r="52" spans="1:27" ht="53.25" customHeight="1" x14ac:dyDescent="0.2">
      <c r="A52" s="138"/>
      <c r="B52" s="504"/>
      <c r="C52" s="502"/>
      <c r="D52" s="498"/>
      <c r="E52" s="144" t="s">
        <v>639</v>
      </c>
      <c r="F52" s="144" t="s">
        <v>640</v>
      </c>
      <c r="G52" s="144">
        <v>4</v>
      </c>
      <c r="H52" s="144">
        <v>10</v>
      </c>
      <c r="I52" s="50">
        <v>6</v>
      </c>
      <c r="J52" s="50">
        <v>2</v>
      </c>
      <c r="K52" s="50">
        <v>0</v>
      </c>
      <c r="L52" s="50">
        <v>4</v>
      </c>
      <c r="M52" s="12"/>
      <c r="N52" s="50">
        <v>1</v>
      </c>
      <c r="O52" s="50"/>
      <c r="P52" s="135">
        <v>0</v>
      </c>
      <c r="Q52" s="135"/>
      <c r="R52" s="135">
        <v>5</v>
      </c>
      <c r="S52" s="135"/>
      <c r="T52" s="135">
        <v>0</v>
      </c>
      <c r="U52" s="135"/>
      <c r="V52" s="162">
        <v>0.5</v>
      </c>
      <c r="W52" s="162" t="s">
        <v>177</v>
      </c>
      <c r="X52" s="162">
        <v>1</v>
      </c>
      <c r="Y52" s="162" t="str">
        <f t="shared" si="2"/>
        <v>-</v>
      </c>
      <c r="Z52" s="162">
        <f t="shared" si="3"/>
        <v>1</v>
      </c>
      <c r="AA52" s="139"/>
    </row>
    <row r="53" spans="1:27" ht="49.5" customHeight="1" x14ac:dyDescent="0.2">
      <c r="A53" s="138"/>
      <c r="B53" s="504"/>
      <c r="C53" s="502"/>
      <c r="D53" s="499"/>
      <c r="E53" s="144" t="s">
        <v>641</v>
      </c>
      <c r="F53" s="144" t="s">
        <v>642</v>
      </c>
      <c r="G53" s="144">
        <v>4</v>
      </c>
      <c r="H53" s="144">
        <v>4</v>
      </c>
      <c r="I53" s="50">
        <v>13</v>
      </c>
      <c r="J53" s="50">
        <v>1</v>
      </c>
      <c r="K53" s="50">
        <v>4</v>
      </c>
      <c r="L53" s="50">
        <v>4</v>
      </c>
      <c r="M53" s="12">
        <v>4</v>
      </c>
      <c r="N53" s="50">
        <v>1</v>
      </c>
      <c r="O53" s="50">
        <v>4</v>
      </c>
      <c r="P53" s="135">
        <v>4</v>
      </c>
      <c r="Q53" s="135"/>
      <c r="R53" s="135">
        <v>4</v>
      </c>
      <c r="S53" s="135"/>
      <c r="T53" s="135">
        <v>4</v>
      </c>
      <c r="U53" s="135"/>
      <c r="V53" s="162">
        <v>1</v>
      </c>
      <c r="W53" s="162">
        <v>1</v>
      </c>
      <c r="X53" s="162">
        <v>1</v>
      </c>
      <c r="Y53" s="162">
        <f t="shared" si="2"/>
        <v>1</v>
      </c>
      <c r="Z53" s="162">
        <f t="shared" si="3"/>
        <v>1</v>
      </c>
      <c r="AA53" s="139"/>
    </row>
    <row r="54" spans="1:27" ht="86.25" customHeight="1" x14ac:dyDescent="0.2">
      <c r="A54" s="138"/>
      <c r="B54" s="504"/>
      <c r="C54" s="502"/>
      <c r="D54" s="500" t="s">
        <v>643</v>
      </c>
      <c r="E54" s="144" t="s">
        <v>644</v>
      </c>
      <c r="F54" s="144" t="s">
        <v>645</v>
      </c>
      <c r="G54" s="144">
        <v>0</v>
      </c>
      <c r="H54" s="144">
        <v>1</v>
      </c>
      <c r="I54" s="50">
        <v>1</v>
      </c>
      <c r="J54" s="50">
        <v>0</v>
      </c>
      <c r="K54" s="50">
        <v>1</v>
      </c>
      <c r="L54" s="50">
        <v>0</v>
      </c>
      <c r="M54" s="12"/>
      <c r="N54" s="50">
        <v>0</v>
      </c>
      <c r="O54" s="50"/>
      <c r="P54" s="135">
        <v>1</v>
      </c>
      <c r="Q54" s="135"/>
      <c r="R54" s="135">
        <v>0</v>
      </c>
      <c r="S54" s="135"/>
      <c r="T54" s="135">
        <v>0</v>
      </c>
      <c r="U54" s="135"/>
      <c r="V54" s="162" t="s">
        <v>177</v>
      </c>
      <c r="W54" s="162">
        <v>1</v>
      </c>
      <c r="X54" s="162" t="s">
        <v>177</v>
      </c>
      <c r="Y54" s="162" t="str">
        <f t="shared" si="2"/>
        <v>-</v>
      </c>
      <c r="Z54" s="162">
        <f t="shared" si="3"/>
        <v>1</v>
      </c>
      <c r="AA54" s="139"/>
    </row>
    <row r="55" spans="1:27" ht="76.5" customHeight="1" x14ac:dyDescent="0.2">
      <c r="A55" s="138"/>
      <c r="B55" s="504"/>
      <c r="C55" s="502"/>
      <c r="D55" s="498"/>
      <c r="E55" s="144" t="s">
        <v>646</v>
      </c>
      <c r="F55" s="144" t="s">
        <v>430</v>
      </c>
      <c r="G55" s="144">
        <v>1</v>
      </c>
      <c r="H55" s="144">
        <v>2</v>
      </c>
      <c r="I55" s="50">
        <v>1</v>
      </c>
      <c r="J55" s="50">
        <v>0</v>
      </c>
      <c r="K55" s="50">
        <v>1</v>
      </c>
      <c r="L55" s="50">
        <v>0</v>
      </c>
      <c r="M55" s="12"/>
      <c r="N55" s="50">
        <v>0</v>
      </c>
      <c r="O55" s="50"/>
      <c r="P55" s="135">
        <v>1</v>
      </c>
      <c r="Q55" s="135"/>
      <c r="R55" s="135">
        <v>0</v>
      </c>
      <c r="S55" s="135"/>
      <c r="T55" s="135">
        <v>0</v>
      </c>
      <c r="U55" s="135"/>
      <c r="V55" s="162" t="s">
        <v>177</v>
      </c>
      <c r="W55" s="162">
        <v>1</v>
      </c>
      <c r="X55" s="162" t="s">
        <v>177</v>
      </c>
      <c r="Y55" s="162" t="str">
        <f t="shared" si="2"/>
        <v>-</v>
      </c>
      <c r="Z55" s="162">
        <f t="shared" si="3"/>
        <v>1</v>
      </c>
      <c r="AA55" s="139"/>
    </row>
    <row r="56" spans="1:27" s="23" customFormat="1" ht="60" customHeight="1" x14ac:dyDescent="0.2">
      <c r="A56" s="138"/>
      <c r="B56" s="504"/>
      <c r="C56" s="502"/>
      <c r="D56" s="498"/>
      <c r="E56" s="144" t="s">
        <v>647</v>
      </c>
      <c r="F56" s="144" t="s">
        <v>648</v>
      </c>
      <c r="G56" s="144">
        <v>2200</v>
      </c>
      <c r="H56" s="144">
        <v>7200</v>
      </c>
      <c r="I56" s="50">
        <f>5000*4</f>
        <v>20000</v>
      </c>
      <c r="J56" s="50">
        <v>1250</v>
      </c>
      <c r="K56" s="50">
        <v>4700</v>
      </c>
      <c r="L56" s="50">
        <v>5950</v>
      </c>
      <c r="M56" s="12">
        <v>7200</v>
      </c>
      <c r="N56" s="50">
        <v>3037</v>
      </c>
      <c r="O56" s="50"/>
      <c r="P56" s="135">
        <v>7410</v>
      </c>
      <c r="Q56" s="135"/>
      <c r="R56" s="135">
        <v>6498</v>
      </c>
      <c r="S56" s="135"/>
      <c r="T56" s="135">
        <v>7533</v>
      </c>
      <c r="U56" s="135"/>
      <c r="V56" s="162">
        <v>1</v>
      </c>
      <c r="W56" s="162">
        <v>1</v>
      </c>
      <c r="X56" s="162">
        <v>1</v>
      </c>
      <c r="Y56" s="162">
        <f t="shared" si="2"/>
        <v>1</v>
      </c>
      <c r="Z56" s="162">
        <f t="shared" si="3"/>
        <v>1</v>
      </c>
      <c r="AA56" s="24"/>
    </row>
    <row r="57" spans="1:27" s="23" customFormat="1" ht="79.5" customHeight="1" x14ac:dyDescent="0.2">
      <c r="A57" s="138"/>
      <c r="B57" s="504"/>
      <c r="C57" s="503"/>
      <c r="D57" s="499"/>
      <c r="E57" s="40" t="s">
        <v>649</v>
      </c>
      <c r="F57" s="40" t="s">
        <v>430</v>
      </c>
      <c r="G57" s="40">
        <v>1</v>
      </c>
      <c r="H57" s="40">
        <v>2</v>
      </c>
      <c r="I57" s="202">
        <v>1</v>
      </c>
      <c r="J57" s="202">
        <v>0</v>
      </c>
      <c r="K57" s="50">
        <v>0</v>
      </c>
      <c r="L57" s="50">
        <v>0</v>
      </c>
      <c r="M57" s="12">
        <v>1</v>
      </c>
      <c r="N57" s="202">
        <v>0</v>
      </c>
      <c r="O57" s="202"/>
      <c r="P57" s="194">
        <v>0</v>
      </c>
      <c r="Q57" s="194"/>
      <c r="R57" s="135">
        <v>0</v>
      </c>
      <c r="S57" s="135"/>
      <c r="T57" s="135">
        <v>0</v>
      </c>
      <c r="U57" s="135"/>
      <c r="V57" s="162" t="s">
        <v>177</v>
      </c>
      <c r="W57" s="162" t="s">
        <v>177</v>
      </c>
      <c r="X57" s="162" t="s">
        <v>177</v>
      </c>
      <c r="Y57" s="162">
        <f t="shared" si="2"/>
        <v>0</v>
      </c>
      <c r="Z57" s="162">
        <f t="shared" si="3"/>
        <v>0</v>
      </c>
      <c r="AA57" s="24"/>
    </row>
    <row r="58" spans="1:27" s="23" customFormat="1" ht="60.75" customHeight="1" x14ac:dyDescent="0.2">
      <c r="A58" s="138"/>
      <c r="B58" s="508" t="s">
        <v>650</v>
      </c>
      <c r="C58" s="505" t="s">
        <v>543</v>
      </c>
      <c r="D58" s="500" t="s">
        <v>651</v>
      </c>
      <c r="E58" s="40" t="s">
        <v>652</v>
      </c>
      <c r="F58" s="40" t="s">
        <v>653</v>
      </c>
      <c r="G58" s="40">
        <v>4</v>
      </c>
      <c r="H58" s="40">
        <v>4</v>
      </c>
      <c r="I58" s="202">
        <v>1</v>
      </c>
      <c r="J58" s="202">
        <v>0</v>
      </c>
      <c r="K58" s="50">
        <v>0</v>
      </c>
      <c r="L58" s="50">
        <v>0</v>
      </c>
      <c r="M58" s="12">
        <v>1</v>
      </c>
      <c r="N58" s="202">
        <v>0</v>
      </c>
      <c r="O58" s="202"/>
      <c r="P58" s="194">
        <v>0</v>
      </c>
      <c r="Q58" s="194"/>
      <c r="R58" s="135">
        <v>0</v>
      </c>
      <c r="S58" s="135"/>
      <c r="T58" s="135">
        <v>1</v>
      </c>
      <c r="U58" s="135"/>
      <c r="V58" s="162" t="s">
        <v>177</v>
      </c>
      <c r="W58" s="162" t="s">
        <v>177</v>
      </c>
      <c r="X58" s="162" t="s">
        <v>177</v>
      </c>
      <c r="Y58" s="162">
        <f t="shared" si="2"/>
        <v>1</v>
      </c>
      <c r="Z58" s="162">
        <f t="shared" si="3"/>
        <v>1</v>
      </c>
      <c r="AA58" s="24"/>
    </row>
    <row r="59" spans="1:27" s="23" customFormat="1" ht="42.75" customHeight="1" x14ac:dyDescent="0.2">
      <c r="A59" s="138"/>
      <c r="B59" s="508"/>
      <c r="C59" s="506"/>
      <c r="D59" s="498"/>
      <c r="E59" s="40" t="s">
        <v>654</v>
      </c>
      <c r="F59" s="40" t="s">
        <v>655</v>
      </c>
      <c r="G59" s="40">
        <v>0</v>
      </c>
      <c r="H59" s="40">
        <v>1</v>
      </c>
      <c r="I59" s="202">
        <v>1</v>
      </c>
      <c r="J59" s="202">
        <v>0</v>
      </c>
      <c r="K59" s="50">
        <v>0</v>
      </c>
      <c r="L59" s="50">
        <v>0</v>
      </c>
      <c r="M59" s="12">
        <v>1</v>
      </c>
      <c r="N59" s="202">
        <v>0</v>
      </c>
      <c r="O59" s="202"/>
      <c r="P59" s="194">
        <v>0</v>
      </c>
      <c r="Q59" s="194"/>
      <c r="R59" s="135">
        <v>0</v>
      </c>
      <c r="S59" s="135"/>
      <c r="T59" s="135">
        <v>1</v>
      </c>
      <c r="U59" s="135"/>
      <c r="V59" s="162" t="s">
        <v>177</v>
      </c>
      <c r="W59" s="162" t="s">
        <v>177</v>
      </c>
      <c r="X59" s="162" t="s">
        <v>177</v>
      </c>
      <c r="Y59" s="162">
        <f t="shared" si="2"/>
        <v>1</v>
      </c>
      <c r="Z59" s="162">
        <f t="shared" si="3"/>
        <v>1</v>
      </c>
      <c r="AA59" s="24"/>
    </row>
    <row r="60" spans="1:27" s="23" customFormat="1" ht="80.25" customHeight="1" thickBot="1" x14ac:dyDescent="0.25">
      <c r="A60" s="138"/>
      <c r="B60" s="508"/>
      <c r="C60" s="507"/>
      <c r="D60" s="498"/>
      <c r="E60" s="40" t="s">
        <v>656</v>
      </c>
      <c r="F60" s="40" t="s">
        <v>657</v>
      </c>
      <c r="G60" s="40">
        <v>21</v>
      </c>
      <c r="H60" s="40">
        <v>21</v>
      </c>
      <c r="I60" s="50">
        <f>21*4</f>
        <v>84</v>
      </c>
      <c r="J60" s="50">
        <v>21</v>
      </c>
      <c r="K60" s="50">
        <v>21</v>
      </c>
      <c r="L60" s="50">
        <v>21</v>
      </c>
      <c r="M60" s="12">
        <v>21</v>
      </c>
      <c r="N60" s="50">
        <v>21</v>
      </c>
      <c r="O60" s="50"/>
      <c r="P60" s="135">
        <v>21</v>
      </c>
      <c r="Q60" s="135"/>
      <c r="R60" s="135">
        <v>21</v>
      </c>
      <c r="S60" s="135"/>
      <c r="T60" s="135">
        <v>21</v>
      </c>
      <c r="U60" s="135"/>
      <c r="V60" s="162">
        <v>1</v>
      </c>
      <c r="W60" s="162">
        <v>1</v>
      </c>
      <c r="X60" s="162">
        <v>1</v>
      </c>
      <c r="Y60" s="162">
        <f t="shared" si="2"/>
        <v>1</v>
      </c>
      <c r="Z60" s="162">
        <f t="shared" si="3"/>
        <v>1</v>
      </c>
      <c r="AA60" s="24"/>
    </row>
    <row r="61" spans="1:27" ht="69" customHeight="1" thickBot="1" x14ac:dyDescent="0.25">
      <c r="A61" s="138"/>
      <c r="B61" s="494" t="s">
        <v>69</v>
      </c>
      <c r="C61" s="495" t="s">
        <v>70</v>
      </c>
      <c r="D61" s="496" t="s">
        <v>254</v>
      </c>
      <c r="E61" s="299" t="s">
        <v>72</v>
      </c>
      <c r="F61" s="295"/>
      <c r="G61" s="333"/>
      <c r="H61" s="333"/>
      <c r="I61" s="438" t="s">
        <v>73</v>
      </c>
      <c r="J61" s="293" t="s">
        <v>74</v>
      </c>
      <c r="K61" s="25" t="s">
        <v>75</v>
      </c>
      <c r="L61" s="25" t="s">
        <v>76</v>
      </c>
      <c r="M61" s="68" t="s">
        <v>77</v>
      </c>
      <c r="N61" s="117" t="s">
        <v>78</v>
      </c>
      <c r="O61" s="404"/>
      <c r="P61" s="25" t="s">
        <v>79</v>
      </c>
      <c r="Q61" s="35"/>
      <c r="R61" s="231" t="s">
        <v>80</v>
      </c>
      <c r="S61" s="26"/>
      <c r="T61" s="26" t="s">
        <v>1409</v>
      </c>
      <c r="U61" s="35"/>
      <c r="V61" s="27" t="s">
        <v>15</v>
      </c>
      <c r="W61" s="27" t="s">
        <v>151</v>
      </c>
      <c r="X61" s="27" t="s">
        <v>152</v>
      </c>
      <c r="Y61" s="27" t="s">
        <v>1408</v>
      </c>
      <c r="Z61" s="28" t="s">
        <v>16</v>
      </c>
      <c r="AA61" s="138"/>
    </row>
    <row r="62" spans="1:27" ht="44.25" customHeight="1" thickBot="1" x14ac:dyDescent="0.25">
      <c r="A62" s="138"/>
      <c r="B62" s="494"/>
      <c r="C62" s="495"/>
      <c r="D62" s="496"/>
      <c r="E62" s="299">
        <f>COUNTA(E4:E60)</f>
        <v>57</v>
      </c>
      <c r="F62" s="36"/>
      <c r="G62" s="36"/>
      <c r="H62" s="36"/>
      <c r="I62" s="439"/>
      <c r="J62" s="299">
        <f t="shared" ref="J62:T62" si="4">COUNTIF(J4:J60,"&gt;0")</f>
        <v>29</v>
      </c>
      <c r="K62" s="299">
        <f t="shared" si="4"/>
        <v>36</v>
      </c>
      <c r="L62" s="305">
        <f t="shared" si="4"/>
        <v>25</v>
      </c>
      <c r="M62" s="69">
        <f t="shared" si="4"/>
        <v>35</v>
      </c>
      <c r="N62" s="118">
        <f t="shared" si="4"/>
        <v>28</v>
      </c>
      <c r="O62" s="118"/>
      <c r="P62" s="299">
        <f t="shared" si="4"/>
        <v>36</v>
      </c>
      <c r="Q62" s="365"/>
      <c r="R62" s="305">
        <f t="shared" si="4"/>
        <v>29</v>
      </c>
      <c r="S62" s="365"/>
      <c r="T62" s="332">
        <f t="shared" si="4"/>
        <v>35</v>
      </c>
      <c r="U62" s="409"/>
      <c r="V62" s="119">
        <v>0.91666666666666663</v>
      </c>
      <c r="W62" s="115">
        <v>0.97222222222222221</v>
      </c>
      <c r="X62" s="115">
        <v>0.98447947454844009</v>
      </c>
      <c r="Y62" s="115">
        <f>AVERAGE(Y4:Y60)</f>
        <v>0.90164596273291919</v>
      </c>
      <c r="Z62" s="121">
        <f>AVERAGE(Z4:Z60)</f>
        <v>0.96067251461988301</v>
      </c>
      <c r="AA62" s="138"/>
    </row>
    <row r="63" spans="1:27" ht="49.5" customHeight="1" thickBot="1" x14ac:dyDescent="0.25">
      <c r="A63" s="138"/>
      <c r="B63" s="493" t="s">
        <v>658</v>
      </c>
      <c r="C63" s="467"/>
      <c r="D63" s="468"/>
      <c r="E63" s="466" t="s">
        <v>659</v>
      </c>
      <c r="F63" s="468"/>
      <c r="G63" s="337"/>
      <c r="H63" s="337"/>
      <c r="I63" s="466"/>
      <c r="J63" s="467"/>
      <c r="K63" s="468"/>
      <c r="L63" s="131" t="s">
        <v>198</v>
      </c>
      <c r="M63" s="81" t="s">
        <v>199</v>
      </c>
      <c r="N63" s="81" t="s">
        <v>200</v>
      </c>
      <c r="O63" s="81"/>
      <c r="P63" s="81"/>
      <c r="Q63" s="81"/>
      <c r="R63" s="81"/>
      <c r="S63" s="81"/>
      <c r="T63" s="81"/>
      <c r="U63" s="116"/>
      <c r="V63" s="116" t="s">
        <v>201</v>
      </c>
      <c r="W63" s="82" t="s">
        <v>202</v>
      </c>
      <c r="X63" s="164"/>
      <c r="Y63" s="164"/>
      <c r="Z63" s="138"/>
      <c r="AA63" s="138"/>
    </row>
    <row r="64" spans="1:27" ht="36.75" customHeight="1" thickBot="1" x14ac:dyDescent="0.25">
      <c r="A64" s="138"/>
      <c r="B64" s="490" t="s">
        <v>660</v>
      </c>
      <c r="C64" s="492"/>
      <c r="D64" s="491"/>
      <c r="E64" s="490" t="s">
        <v>661</v>
      </c>
      <c r="F64" s="491"/>
      <c r="G64" s="338"/>
      <c r="H64" s="338"/>
      <c r="I64" s="490"/>
      <c r="J64" s="492"/>
      <c r="K64" s="491"/>
      <c r="L64" s="284"/>
      <c r="M64" s="85"/>
      <c r="N64" s="84"/>
      <c r="O64" s="84"/>
      <c r="P64" s="85"/>
      <c r="Q64" s="85"/>
      <c r="R64" s="85"/>
      <c r="S64" s="85"/>
      <c r="T64" s="85"/>
      <c r="U64" s="410"/>
      <c r="V64" s="120"/>
      <c r="W64" s="87"/>
      <c r="X64" s="163"/>
      <c r="Y64" s="163"/>
      <c r="Z64" s="138"/>
      <c r="AA64" s="138"/>
    </row>
    <row r="65" spans="2:25" s="2" customFormat="1" ht="36.75" customHeight="1" thickBot="1" x14ac:dyDescent="0.25">
      <c r="B65" s="247"/>
      <c r="C65" s="247"/>
      <c r="D65" s="247"/>
      <c r="E65" s="247"/>
      <c r="F65" s="247"/>
      <c r="G65" s="247"/>
      <c r="H65" s="247"/>
      <c r="I65" s="247"/>
      <c r="J65" s="247"/>
      <c r="K65" s="247"/>
      <c r="L65" s="288"/>
      <c r="M65" s="246"/>
      <c r="N65" s="246"/>
      <c r="O65" s="246"/>
      <c r="P65" s="246"/>
      <c r="Q65" s="246"/>
      <c r="R65" s="246"/>
      <c r="S65" s="246"/>
      <c r="T65" s="246"/>
      <c r="U65" s="246"/>
      <c r="V65" s="246"/>
      <c r="W65" s="246"/>
      <c r="X65" s="246"/>
      <c r="Y65" s="246"/>
    </row>
    <row r="66" spans="2:25" ht="26.25" customHeight="1" thickBot="1" x14ac:dyDescent="0.25">
      <c r="B66" s="138"/>
      <c r="C66" s="138"/>
      <c r="E66" s="138"/>
      <c r="F66" s="138"/>
      <c r="I66" s="138"/>
      <c r="J66" s="138"/>
      <c r="K66" s="138"/>
      <c r="M66" s="277" t="s">
        <v>205</v>
      </c>
      <c r="N66" s="248" t="s">
        <v>206</v>
      </c>
      <c r="O66" s="405"/>
      <c r="P66" s="249" t="s">
        <v>207</v>
      </c>
      <c r="Q66" s="373"/>
      <c r="R66" s="138"/>
      <c r="S66" s="138"/>
      <c r="T66" s="138"/>
      <c r="V66" s="138"/>
      <c r="W66" s="138"/>
    </row>
    <row r="67" spans="2:25" ht="30" customHeight="1" x14ac:dyDescent="0.2">
      <c r="B67" s="138"/>
      <c r="C67" s="138"/>
      <c r="E67" s="138"/>
      <c r="F67" s="138"/>
      <c r="I67" s="138"/>
      <c r="J67" s="138"/>
      <c r="K67" s="138"/>
      <c r="M67" s="278" t="s">
        <v>662</v>
      </c>
      <c r="N67" s="253">
        <v>374098110</v>
      </c>
      <c r="O67" s="406"/>
      <c r="P67" s="254">
        <v>0</v>
      </c>
      <c r="Q67" s="408"/>
      <c r="R67" s="138"/>
      <c r="S67" s="138"/>
      <c r="T67" s="138"/>
      <c r="V67" s="138"/>
      <c r="W67" s="138"/>
    </row>
    <row r="68" spans="2:25" ht="45" x14ac:dyDescent="0.2">
      <c r="B68" s="138"/>
      <c r="C68" s="138"/>
      <c r="E68" s="138"/>
      <c r="F68" s="138"/>
      <c r="I68" s="138"/>
      <c r="J68" s="138"/>
      <c r="K68" s="138"/>
      <c r="M68" s="265" t="s">
        <v>663</v>
      </c>
      <c r="N68" s="255">
        <v>9844392583.7999992</v>
      </c>
      <c r="O68" s="407"/>
      <c r="P68" s="256">
        <v>5139344082</v>
      </c>
      <c r="Q68" s="408"/>
      <c r="R68" s="138"/>
      <c r="S68" s="138"/>
      <c r="T68" s="138"/>
      <c r="V68" s="138"/>
      <c r="W68" s="138"/>
    </row>
    <row r="69" spans="2:25" s="138" customFormat="1" ht="56.25" x14ac:dyDescent="0.2">
      <c r="D69" s="62"/>
      <c r="L69" s="130"/>
      <c r="M69" s="265" t="s">
        <v>664</v>
      </c>
      <c r="N69" s="255">
        <v>124486584325.58</v>
      </c>
      <c r="O69" s="407"/>
      <c r="P69" s="256">
        <v>74776631374</v>
      </c>
      <c r="Q69" s="408"/>
    </row>
    <row r="70" spans="2:25" s="138" customFormat="1" ht="33.75" x14ac:dyDescent="0.2">
      <c r="D70" s="62"/>
      <c r="L70" s="130"/>
      <c r="M70" s="265" t="s">
        <v>665</v>
      </c>
      <c r="N70" s="255">
        <v>312000000</v>
      </c>
      <c r="O70" s="407"/>
      <c r="P70" s="256">
        <v>279621370</v>
      </c>
      <c r="Q70" s="408"/>
    </row>
    <row r="71" spans="2:25" s="138" customFormat="1" ht="112.5" x14ac:dyDescent="0.2">
      <c r="D71" s="62"/>
      <c r="L71" s="130"/>
      <c r="M71" s="265" t="s">
        <v>666</v>
      </c>
      <c r="N71" s="255">
        <v>4048397614</v>
      </c>
      <c r="O71" s="407"/>
      <c r="P71" s="256">
        <v>2549385266</v>
      </c>
      <c r="Q71" s="408"/>
    </row>
    <row r="72" spans="2:25" s="138" customFormat="1" ht="56.25" x14ac:dyDescent="0.2">
      <c r="D72" s="62"/>
      <c r="L72" s="130"/>
      <c r="M72" s="265" t="s">
        <v>667</v>
      </c>
      <c r="N72" s="255">
        <v>5929449496.8900003</v>
      </c>
      <c r="O72" s="407"/>
      <c r="P72" s="256">
        <v>4686131710</v>
      </c>
      <c r="Q72" s="408"/>
    </row>
    <row r="73" spans="2:25" ht="15.75" thickBot="1" x14ac:dyDescent="0.25">
      <c r="B73" s="138"/>
      <c r="C73" s="138"/>
      <c r="E73" s="138"/>
      <c r="F73" s="138"/>
      <c r="I73" s="138"/>
      <c r="J73" s="138"/>
      <c r="K73" s="138"/>
      <c r="M73" s="238" t="s">
        <v>171</v>
      </c>
      <c r="N73" s="239">
        <f>SUM(N67:N72)</f>
        <v>144994922130.27002</v>
      </c>
      <c r="O73" s="371"/>
      <c r="P73" s="240">
        <f>SUM(P67:P72)</f>
        <v>87431113802</v>
      </c>
      <c r="Q73" s="375"/>
      <c r="R73" s="138"/>
      <c r="S73" s="138"/>
      <c r="T73" s="138"/>
      <c r="V73" s="138"/>
      <c r="W73" s="138"/>
    </row>
    <row r="74" spans="2:25" x14ac:dyDescent="0.2">
      <c r="R74" s="138"/>
      <c r="S74" s="138"/>
      <c r="T74" s="138"/>
    </row>
    <row r="75" spans="2:25" x14ac:dyDescent="0.2">
      <c r="R75" s="138"/>
      <c r="S75" s="138"/>
      <c r="T75" s="138"/>
    </row>
    <row r="76" spans="2:25" x14ac:dyDescent="0.2">
      <c r="R76" s="138"/>
      <c r="S76" s="138"/>
      <c r="T76" s="138"/>
    </row>
  </sheetData>
  <sheetProtection formatCells="0" formatColumns="0" formatRows="0"/>
  <autoFilter ref="A3:AA73"/>
  <mergeCells count="21">
    <mergeCell ref="B1:W1"/>
    <mergeCell ref="B61:B62"/>
    <mergeCell ref="C61:C62"/>
    <mergeCell ref="D61:D62"/>
    <mergeCell ref="I61:I62"/>
    <mergeCell ref="D4:D7"/>
    <mergeCell ref="D8:D34"/>
    <mergeCell ref="D35:D50"/>
    <mergeCell ref="D51:D53"/>
    <mergeCell ref="D54:D57"/>
    <mergeCell ref="C4:C57"/>
    <mergeCell ref="B4:B57"/>
    <mergeCell ref="C58:C60"/>
    <mergeCell ref="B58:B60"/>
    <mergeCell ref="D58:D60"/>
    <mergeCell ref="B63:D63"/>
    <mergeCell ref="E63:F63"/>
    <mergeCell ref="I63:K63"/>
    <mergeCell ref="B64:D64"/>
    <mergeCell ref="E64:F64"/>
    <mergeCell ref="I64:K64"/>
  </mergeCells>
  <conditionalFormatting sqref="V4:X60 Z4:Z60">
    <cfRule type="cellIs" dxfId="164" priority="17" operator="equal">
      <formula>"-"</formula>
    </cfRule>
    <cfRule type="cellIs" dxfId="163" priority="18" operator="lessThan">
      <formula>0.5</formula>
    </cfRule>
    <cfRule type="cellIs" dxfId="162" priority="19" operator="between">
      <formula>0.5</formula>
      <formula>0.75</formula>
    </cfRule>
    <cfRule type="cellIs" dxfId="161" priority="20" operator="between">
      <formula>0.75</formula>
      <formula>1</formula>
    </cfRule>
  </conditionalFormatting>
  <conditionalFormatting sqref="V4:X60 Z4:Z60">
    <cfRule type="cellIs" dxfId="160" priority="16" operator="equal">
      <formula>0</formula>
    </cfRule>
  </conditionalFormatting>
  <conditionalFormatting sqref="Y4:Y60">
    <cfRule type="cellIs" dxfId="159" priority="2" operator="equal">
      <formula>"-"</formula>
    </cfRule>
    <cfRule type="cellIs" dxfId="158" priority="3" operator="lessThan">
      <formula>0.5</formula>
    </cfRule>
    <cfRule type="cellIs" dxfId="157" priority="4" operator="between">
      <formula>0.5</formula>
      <formula>0.75</formula>
    </cfRule>
    <cfRule type="cellIs" dxfId="156" priority="5" operator="between">
      <formula>0.75</formula>
      <formula>1</formula>
    </cfRule>
  </conditionalFormatting>
  <conditionalFormatting sqref="Y4:Y60">
    <cfRule type="cellIs" dxfId="155" priority="1" operator="equal">
      <formula>0</formula>
    </cfRule>
  </conditionalFormatting>
  <printOptions horizontalCentered="1" verticalCentered="1"/>
  <pageMargins left="0.31496062992125984" right="0.31496062992125984" top="0.74803149606299213" bottom="0.74803149606299213" header="0.31496062992125984" footer="0.31496062992125984"/>
  <pageSetup scale="36" orientation="landscape" r:id="rId1"/>
  <rowBreaks count="3" manualBreakCount="3">
    <brk id="21" max="16" man="1"/>
    <brk id="39" max="16383" man="1"/>
    <brk id="57" max="16" man="1"/>
  </rowBreaks>
  <colBreaks count="1" manualBreakCount="1">
    <brk id="25" max="63"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3399"/>
  </sheetPr>
  <dimension ref="A1:Z76"/>
  <sheetViews>
    <sheetView topLeftCell="H1" zoomScale="70" zoomScaleNormal="70" workbookViewId="0">
      <pane ySplit="3" topLeftCell="A58" activePane="bottomLeft" state="frozen"/>
      <selection pane="bottomLeft" activeCell="N3" sqref="N3:U3"/>
    </sheetView>
  </sheetViews>
  <sheetFormatPr baseColWidth="10" defaultColWidth="11.42578125" defaultRowHeight="15" x14ac:dyDescent="0.2"/>
  <cols>
    <col min="1" max="1" width="2.85546875" style="1" customWidth="1"/>
    <col min="2" max="2" width="20.5703125" style="1" customWidth="1"/>
    <col min="3" max="3" width="17.42578125" style="1" customWidth="1"/>
    <col min="4" max="4" width="27.7109375" style="1" customWidth="1"/>
    <col min="5" max="5" width="54.85546875" style="1" customWidth="1"/>
    <col min="6" max="6" width="62.7109375" style="1" customWidth="1"/>
    <col min="7" max="8" width="21.140625" style="138" customWidth="1"/>
    <col min="9" max="9" width="20.5703125" style="1" customWidth="1"/>
    <col min="10" max="11" width="15.42578125" style="1" customWidth="1"/>
    <col min="12" max="12" width="15.42578125" style="130" customWidth="1"/>
    <col min="13" max="13" width="15.42578125" style="1" customWidth="1"/>
    <col min="14" max="15" width="15.140625" style="46" customWidth="1"/>
    <col min="16" max="16" width="15.140625" style="1" customWidth="1"/>
    <col min="17" max="17" width="15.140625" style="138" customWidth="1"/>
    <col min="18" max="19" width="15.140625" style="130" customWidth="1"/>
    <col min="20" max="20" width="15.140625" style="1" customWidth="1"/>
    <col min="21" max="21" width="15.140625" style="138" customWidth="1"/>
    <col min="22" max="23" width="17.140625" style="1" customWidth="1"/>
    <col min="24" max="25" width="17.140625" style="138" customWidth="1"/>
    <col min="26" max="26" width="17.140625" style="1" customWidth="1"/>
    <col min="27" max="16384" width="11.42578125" style="1"/>
  </cols>
  <sheetData>
    <row r="1" spans="1:26" ht="15.75" x14ac:dyDescent="0.2">
      <c r="A1" s="138"/>
      <c r="B1" s="440" t="s">
        <v>668</v>
      </c>
      <c r="C1" s="440"/>
      <c r="D1" s="440"/>
      <c r="E1" s="440"/>
      <c r="F1" s="440"/>
      <c r="G1" s="440"/>
      <c r="H1" s="440"/>
      <c r="I1" s="440"/>
      <c r="J1" s="440"/>
      <c r="K1" s="440"/>
      <c r="L1" s="440"/>
      <c r="M1" s="440"/>
      <c r="N1" s="440"/>
      <c r="O1" s="440"/>
      <c r="P1" s="440"/>
      <c r="Q1" s="440"/>
      <c r="R1" s="440"/>
      <c r="S1" s="440"/>
      <c r="T1" s="440"/>
      <c r="U1" s="440"/>
      <c r="V1" s="440"/>
      <c r="W1" s="440"/>
      <c r="X1" s="294"/>
      <c r="Y1" s="302"/>
      <c r="Z1" s="138"/>
    </row>
    <row r="2" spans="1:26" ht="16.5" thickBot="1" x14ac:dyDescent="0.25">
      <c r="A2" s="138"/>
      <c r="B2" s="138"/>
      <c r="C2" s="138"/>
      <c r="D2" s="2"/>
      <c r="E2" s="294"/>
      <c r="F2" s="294"/>
      <c r="G2" s="334"/>
      <c r="H2" s="334"/>
      <c r="I2" s="294"/>
      <c r="J2" s="294"/>
      <c r="K2" s="294"/>
      <c r="L2" s="282"/>
      <c r="M2" s="294"/>
      <c r="N2" s="294"/>
      <c r="O2" s="363"/>
      <c r="P2" s="294"/>
      <c r="Q2" s="363"/>
      <c r="R2" s="282"/>
      <c r="S2" s="282"/>
      <c r="T2" s="294"/>
      <c r="U2" s="363"/>
      <c r="V2" s="294"/>
      <c r="W2" s="294"/>
      <c r="X2" s="294"/>
      <c r="Y2" s="302"/>
      <c r="Z2" s="138"/>
    </row>
    <row r="3" spans="1:26" ht="75.75" customHeight="1" thickBot="1" x14ac:dyDescent="0.25">
      <c r="A3" s="138"/>
      <c r="B3" s="3" t="s">
        <v>1</v>
      </c>
      <c r="C3" s="37" t="s">
        <v>2</v>
      </c>
      <c r="D3" s="4" t="s">
        <v>3</v>
      </c>
      <c r="E3" s="5" t="s">
        <v>4</v>
      </c>
      <c r="F3" s="5" t="s">
        <v>5</v>
      </c>
      <c r="G3" s="6" t="s">
        <v>1419</v>
      </c>
      <c r="H3" s="6" t="s">
        <v>1420</v>
      </c>
      <c r="I3" s="6" t="s">
        <v>6</v>
      </c>
      <c r="J3" s="6" t="s">
        <v>7</v>
      </c>
      <c r="K3" s="6" t="s">
        <v>8</v>
      </c>
      <c r="L3" s="6" t="s">
        <v>9</v>
      </c>
      <c r="M3" s="6" t="s">
        <v>10</v>
      </c>
      <c r="N3" s="6" t="s">
        <v>11</v>
      </c>
      <c r="O3" s="379" t="s">
        <v>1432</v>
      </c>
      <c r="P3" s="6" t="s">
        <v>12</v>
      </c>
      <c r="Q3" s="379" t="s">
        <v>1432</v>
      </c>
      <c r="R3" s="6" t="s">
        <v>13</v>
      </c>
      <c r="S3" s="379" t="s">
        <v>1432</v>
      </c>
      <c r="T3" s="6" t="s">
        <v>14</v>
      </c>
      <c r="U3" s="379" t="s">
        <v>1432</v>
      </c>
      <c r="V3" s="7" t="s">
        <v>15</v>
      </c>
      <c r="W3" s="7" t="s">
        <v>151</v>
      </c>
      <c r="X3" s="7" t="s">
        <v>152</v>
      </c>
      <c r="Y3" s="7" t="s">
        <v>1408</v>
      </c>
      <c r="Z3" s="8" t="s">
        <v>16</v>
      </c>
    </row>
    <row r="4" spans="1:26" ht="118.5" customHeight="1" x14ac:dyDescent="0.2">
      <c r="A4" s="2"/>
      <c r="B4" s="514" t="s">
        <v>669</v>
      </c>
      <c r="C4" s="473" t="s">
        <v>670</v>
      </c>
      <c r="D4" s="509" t="s">
        <v>671</v>
      </c>
      <c r="E4" s="33" t="s">
        <v>672</v>
      </c>
      <c r="F4" s="33" t="s">
        <v>673</v>
      </c>
      <c r="G4" s="144">
        <v>0</v>
      </c>
      <c r="H4" s="144">
        <v>1</v>
      </c>
      <c r="I4" s="9">
        <v>1</v>
      </c>
      <c r="J4" s="135">
        <v>0.25</v>
      </c>
      <c r="K4" s="135">
        <v>0.25</v>
      </c>
      <c r="L4" s="135">
        <v>0.25</v>
      </c>
      <c r="M4" s="135">
        <v>0.25</v>
      </c>
      <c r="N4" s="135">
        <v>0.25</v>
      </c>
      <c r="O4" s="215"/>
      <c r="P4" s="9">
        <v>0.25</v>
      </c>
      <c r="Q4" s="215"/>
      <c r="R4" s="135">
        <v>0.25</v>
      </c>
      <c r="S4" s="135"/>
      <c r="T4" s="16">
        <v>0.25</v>
      </c>
      <c r="U4" s="16">
        <v>0</v>
      </c>
      <c r="V4" s="162">
        <v>1</v>
      </c>
      <c r="W4" s="162">
        <v>1</v>
      </c>
      <c r="X4" s="162">
        <v>1</v>
      </c>
      <c r="Y4" s="162">
        <f>IF(M4=0,"-",IF((T4/M4)&lt;=1,(T4/M4),1))</f>
        <v>1</v>
      </c>
      <c r="Z4" s="162">
        <f>IF(((N4+P4+R4+T4)/(I4))&lt;=1,((N4+P4+R4+T4)/(I4)),1)</f>
        <v>1</v>
      </c>
    </row>
    <row r="5" spans="1:26" s="14" customFormat="1" ht="45" x14ac:dyDescent="0.2">
      <c r="A5" s="2"/>
      <c r="B5" s="515"/>
      <c r="C5" s="513"/>
      <c r="D5" s="510"/>
      <c r="E5" s="144" t="s">
        <v>674</v>
      </c>
      <c r="F5" s="144" t="s">
        <v>675</v>
      </c>
      <c r="G5" s="144">
        <v>0</v>
      </c>
      <c r="H5" s="144">
        <v>1</v>
      </c>
      <c r="I5" s="12">
        <v>1</v>
      </c>
      <c r="J5" s="135">
        <v>0.25</v>
      </c>
      <c r="K5" s="135">
        <v>0.25</v>
      </c>
      <c r="L5" s="135">
        <v>0.25</v>
      </c>
      <c r="M5" s="135">
        <v>0.25</v>
      </c>
      <c r="N5" s="135">
        <v>0.25</v>
      </c>
      <c r="O5" s="135"/>
      <c r="P5" s="179">
        <v>0.25</v>
      </c>
      <c r="Q5" s="179"/>
      <c r="R5" s="179">
        <v>0.25</v>
      </c>
      <c r="S5" s="179"/>
      <c r="T5" s="314">
        <v>0.25</v>
      </c>
      <c r="U5" s="314">
        <v>0</v>
      </c>
      <c r="V5" s="162">
        <v>1</v>
      </c>
      <c r="W5" s="162">
        <v>1</v>
      </c>
      <c r="X5" s="162">
        <v>1</v>
      </c>
      <c r="Y5" s="162">
        <f t="shared" ref="Y5:Y62" si="0">IF(M5=0,"-",IF((T5/M5)&lt;=1,(T5/M5),1))</f>
        <v>1</v>
      </c>
      <c r="Z5" s="162">
        <f t="shared" ref="Z5:Z62" si="1">IF(((N5+P5+R5+T5)/(I5))&lt;=1,((N5+P5+R5+T5)/(I5)),1)</f>
        <v>1</v>
      </c>
    </row>
    <row r="6" spans="1:26" s="14" customFormat="1" ht="66" customHeight="1" x14ac:dyDescent="0.2">
      <c r="A6" s="2"/>
      <c r="B6" s="515"/>
      <c r="C6" s="474"/>
      <c r="D6" s="511"/>
      <c r="E6" s="144" t="s">
        <v>676</v>
      </c>
      <c r="F6" s="144" t="s">
        <v>677</v>
      </c>
      <c r="G6" s="144">
        <v>4</v>
      </c>
      <c r="H6" s="144">
        <v>6</v>
      </c>
      <c r="I6" s="12">
        <v>2</v>
      </c>
      <c r="J6" s="179">
        <v>0.5</v>
      </c>
      <c r="K6" s="179">
        <v>0.5</v>
      </c>
      <c r="L6" s="179">
        <v>0.5</v>
      </c>
      <c r="M6" s="135">
        <v>0.25</v>
      </c>
      <c r="N6" s="179">
        <v>0.5</v>
      </c>
      <c r="O6" s="179"/>
      <c r="P6" s="179">
        <v>1</v>
      </c>
      <c r="Q6" s="179"/>
      <c r="R6" s="179">
        <v>0.25</v>
      </c>
      <c r="S6" s="179"/>
      <c r="T6" s="314">
        <v>0.25</v>
      </c>
      <c r="U6" s="314">
        <v>0</v>
      </c>
      <c r="V6" s="162">
        <v>1</v>
      </c>
      <c r="W6" s="162">
        <v>1</v>
      </c>
      <c r="X6" s="162">
        <v>0.5</v>
      </c>
      <c r="Y6" s="162">
        <f t="shared" si="0"/>
        <v>1</v>
      </c>
      <c r="Z6" s="162">
        <f t="shared" si="1"/>
        <v>1</v>
      </c>
    </row>
    <row r="7" spans="1:26" s="14" customFormat="1" ht="78.75" customHeight="1" x14ac:dyDescent="0.2">
      <c r="A7" s="2"/>
      <c r="B7" s="515"/>
      <c r="C7" s="473" t="s">
        <v>678</v>
      </c>
      <c r="D7" s="512" t="s">
        <v>679</v>
      </c>
      <c r="E7" s="144" t="s">
        <v>680</v>
      </c>
      <c r="F7" s="144" t="s">
        <v>681</v>
      </c>
      <c r="G7" s="144">
        <v>0</v>
      </c>
      <c r="H7" s="144">
        <v>1</v>
      </c>
      <c r="I7" s="12">
        <v>1</v>
      </c>
      <c r="J7" s="135">
        <v>0.25</v>
      </c>
      <c r="K7" s="135">
        <v>0.25</v>
      </c>
      <c r="L7" s="135">
        <v>0.25</v>
      </c>
      <c r="M7" s="135">
        <v>0.25</v>
      </c>
      <c r="N7" s="135">
        <v>0.25</v>
      </c>
      <c r="O7" s="135"/>
      <c r="P7" s="179">
        <v>0.25</v>
      </c>
      <c r="Q7" s="179"/>
      <c r="R7" s="179">
        <v>0.25</v>
      </c>
      <c r="S7" s="179"/>
      <c r="T7" s="314">
        <v>0.25</v>
      </c>
      <c r="U7" s="314">
        <v>0</v>
      </c>
      <c r="V7" s="162">
        <v>1</v>
      </c>
      <c r="W7" s="162">
        <v>1</v>
      </c>
      <c r="X7" s="162">
        <v>1</v>
      </c>
      <c r="Y7" s="162">
        <f t="shared" si="0"/>
        <v>1</v>
      </c>
      <c r="Z7" s="162">
        <f t="shared" si="1"/>
        <v>1</v>
      </c>
    </row>
    <row r="8" spans="1:26" s="14" customFormat="1" ht="45" x14ac:dyDescent="0.2">
      <c r="A8" s="2"/>
      <c r="B8" s="515"/>
      <c r="C8" s="513"/>
      <c r="D8" s="510"/>
      <c r="E8" s="144" t="s">
        <v>682</v>
      </c>
      <c r="F8" s="144" t="s">
        <v>683</v>
      </c>
      <c r="G8" s="144">
        <v>1</v>
      </c>
      <c r="H8" s="144">
        <v>2</v>
      </c>
      <c r="I8" s="12">
        <v>1</v>
      </c>
      <c r="J8" s="12">
        <v>0</v>
      </c>
      <c r="K8" s="203">
        <v>0.5</v>
      </c>
      <c r="L8" s="203">
        <v>0</v>
      </c>
      <c r="M8" s="12">
        <v>1</v>
      </c>
      <c r="N8" s="12">
        <v>0</v>
      </c>
      <c r="O8" s="12"/>
      <c r="P8" s="12">
        <v>0</v>
      </c>
      <c r="Q8" s="12"/>
      <c r="R8" s="12">
        <v>0</v>
      </c>
      <c r="S8" s="12"/>
      <c r="T8" s="17">
        <v>1</v>
      </c>
      <c r="U8" s="17"/>
      <c r="V8" s="162" t="s">
        <v>177</v>
      </c>
      <c r="W8" s="162">
        <v>0</v>
      </c>
      <c r="X8" s="162" t="s">
        <v>177</v>
      </c>
      <c r="Y8" s="162">
        <f t="shared" si="0"/>
        <v>1</v>
      </c>
      <c r="Z8" s="162">
        <f t="shared" si="1"/>
        <v>1</v>
      </c>
    </row>
    <row r="9" spans="1:26" s="14" customFormat="1" ht="60" x14ac:dyDescent="0.2">
      <c r="A9" s="2"/>
      <c r="B9" s="515"/>
      <c r="C9" s="513"/>
      <c r="D9" s="510"/>
      <c r="E9" s="144" t="s">
        <v>684</v>
      </c>
      <c r="F9" s="144" t="s">
        <v>685</v>
      </c>
      <c r="G9" s="144">
        <v>0</v>
      </c>
      <c r="H9" s="144">
        <v>1</v>
      </c>
      <c r="I9" s="12">
        <v>1</v>
      </c>
      <c r="J9" s="12">
        <v>0</v>
      </c>
      <c r="K9" s="203">
        <v>0.5</v>
      </c>
      <c r="L9" s="203">
        <v>0.5</v>
      </c>
      <c r="M9" s="12"/>
      <c r="N9" s="12">
        <v>0</v>
      </c>
      <c r="O9" s="12"/>
      <c r="P9" s="179">
        <v>0.35</v>
      </c>
      <c r="Q9" s="179"/>
      <c r="R9" s="179">
        <v>0.25</v>
      </c>
      <c r="S9" s="179">
        <v>0.5</v>
      </c>
      <c r="T9" s="314"/>
      <c r="U9" s="314"/>
      <c r="V9" s="162" t="s">
        <v>177</v>
      </c>
      <c r="W9" s="162">
        <v>0.7</v>
      </c>
      <c r="X9" s="162">
        <v>0.5</v>
      </c>
      <c r="Y9" s="162" t="str">
        <f t="shared" si="0"/>
        <v>-</v>
      </c>
      <c r="Z9" s="162">
        <f t="shared" si="1"/>
        <v>0.6</v>
      </c>
    </row>
    <row r="10" spans="1:26" s="14" customFormat="1" ht="30" x14ac:dyDescent="0.2">
      <c r="A10" s="2"/>
      <c r="B10" s="515"/>
      <c r="C10" s="513"/>
      <c r="D10" s="510"/>
      <c r="E10" s="144" t="s">
        <v>686</v>
      </c>
      <c r="F10" s="144" t="s">
        <v>687</v>
      </c>
      <c r="G10" s="144">
        <v>0</v>
      </c>
      <c r="H10" s="144">
        <v>1</v>
      </c>
      <c r="I10" s="12">
        <v>1</v>
      </c>
      <c r="J10" s="135">
        <v>0.25</v>
      </c>
      <c r="K10" s="135">
        <v>0.25</v>
      </c>
      <c r="L10" s="135">
        <v>0.25</v>
      </c>
      <c r="M10" s="135">
        <v>0.25</v>
      </c>
      <c r="N10" s="135">
        <v>0.25</v>
      </c>
      <c r="O10" s="135"/>
      <c r="P10" s="179">
        <v>0.25</v>
      </c>
      <c r="Q10" s="179"/>
      <c r="R10" s="179">
        <v>0.25</v>
      </c>
      <c r="S10" s="179"/>
      <c r="T10" s="314">
        <v>0.25</v>
      </c>
      <c r="U10" s="314">
        <v>0</v>
      </c>
      <c r="V10" s="162">
        <v>1</v>
      </c>
      <c r="W10" s="162">
        <v>1</v>
      </c>
      <c r="X10" s="162">
        <v>1</v>
      </c>
      <c r="Y10" s="162">
        <f t="shared" si="0"/>
        <v>1</v>
      </c>
      <c r="Z10" s="162">
        <f t="shared" si="1"/>
        <v>1</v>
      </c>
    </row>
    <row r="11" spans="1:26" s="14" customFormat="1" ht="45" x14ac:dyDescent="0.2">
      <c r="A11" s="2"/>
      <c r="B11" s="515"/>
      <c r="C11" s="513"/>
      <c r="D11" s="510"/>
      <c r="E11" s="144" t="s">
        <v>688</v>
      </c>
      <c r="F11" s="144" t="s">
        <v>689</v>
      </c>
      <c r="G11" s="144">
        <v>1</v>
      </c>
      <c r="H11" s="144">
        <v>1</v>
      </c>
      <c r="I11" s="135">
        <v>1</v>
      </c>
      <c r="J11" s="135">
        <v>0.25</v>
      </c>
      <c r="K11" s="135">
        <v>0.25</v>
      </c>
      <c r="L11" s="135">
        <v>0.25</v>
      </c>
      <c r="M11" s="135">
        <v>0.25</v>
      </c>
      <c r="N11" s="135">
        <v>0.25</v>
      </c>
      <c r="O11" s="135"/>
      <c r="P11" s="179">
        <v>0.25</v>
      </c>
      <c r="Q11" s="179"/>
      <c r="R11" s="179">
        <v>0.25</v>
      </c>
      <c r="S11" s="179"/>
      <c r="T11" s="314">
        <v>0</v>
      </c>
      <c r="U11" s="314"/>
      <c r="V11" s="162">
        <v>1</v>
      </c>
      <c r="W11" s="162">
        <v>1</v>
      </c>
      <c r="X11" s="162">
        <v>1</v>
      </c>
      <c r="Y11" s="162">
        <f t="shared" si="0"/>
        <v>0</v>
      </c>
      <c r="Z11" s="162">
        <f t="shared" si="1"/>
        <v>0.75</v>
      </c>
    </row>
    <row r="12" spans="1:26" ht="45" x14ac:dyDescent="0.2">
      <c r="A12" s="2"/>
      <c r="B12" s="515"/>
      <c r="C12" s="513"/>
      <c r="D12" s="510"/>
      <c r="E12" s="144" t="s">
        <v>690</v>
      </c>
      <c r="F12" s="144" t="s">
        <v>691</v>
      </c>
      <c r="G12" s="144">
        <v>1</v>
      </c>
      <c r="H12" s="144">
        <v>3</v>
      </c>
      <c r="I12" s="12">
        <v>2</v>
      </c>
      <c r="J12" s="12">
        <v>0</v>
      </c>
      <c r="K12" s="12">
        <v>1</v>
      </c>
      <c r="L12" s="12">
        <v>0.5</v>
      </c>
      <c r="M12" s="12">
        <v>0.5</v>
      </c>
      <c r="N12" s="12">
        <v>0</v>
      </c>
      <c r="O12" s="12"/>
      <c r="P12" s="12">
        <v>1</v>
      </c>
      <c r="Q12" s="12"/>
      <c r="R12" s="203">
        <v>0.5</v>
      </c>
      <c r="S12" s="203"/>
      <c r="T12" s="315">
        <v>1</v>
      </c>
      <c r="U12" s="315"/>
      <c r="V12" s="162" t="s">
        <v>177</v>
      </c>
      <c r="W12" s="162">
        <v>1</v>
      </c>
      <c r="X12" s="162">
        <v>1</v>
      </c>
      <c r="Y12" s="162">
        <f t="shared" si="0"/>
        <v>1</v>
      </c>
      <c r="Z12" s="162">
        <f t="shared" si="1"/>
        <v>1</v>
      </c>
    </row>
    <row r="13" spans="1:26" ht="45" x14ac:dyDescent="0.2">
      <c r="A13" s="138"/>
      <c r="B13" s="515"/>
      <c r="C13" s="513"/>
      <c r="D13" s="511"/>
      <c r="E13" s="144" t="s">
        <v>692</v>
      </c>
      <c r="F13" s="144" t="s">
        <v>693</v>
      </c>
      <c r="G13" s="144">
        <v>1</v>
      </c>
      <c r="H13" s="144">
        <v>1</v>
      </c>
      <c r="I13" s="135">
        <v>1</v>
      </c>
      <c r="J13" s="135">
        <v>0.25</v>
      </c>
      <c r="K13" s="135">
        <v>0.25</v>
      </c>
      <c r="L13" s="135">
        <v>0.25</v>
      </c>
      <c r="M13" s="135">
        <v>0.25</v>
      </c>
      <c r="N13" s="135">
        <v>0.25</v>
      </c>
      <c r="O13" s="135"/>
      <c r="P13" s="135">
        <v>0.25</v>
      </c>
      <c r="Q13" s="135"/>
      <c r="R13" s="135">
        <v>0.25</v>
      </c>
      <c r="S13" s="135"/>
      <c r="T13" s="16">
        <v>0.25</v>
      </c>
      <c r="U13" s="16">
        <v>0</v>
      </c>
      <c r="V13" s="162">
        <v>1</v>
      </c>
      <c r="W13" s="162">
        <v>1</v>
      </c>
      <c r="X13" s="162">
        <v>1</v>
      </c>
      <c r="Y13" s="162">
        <f t="shared" si="0"/>
        <v>1</v>
      </c>
      <c r="Z13" s="162">
        <f t="shared" si="1"/>
        <v>1</v>
      </c>
    </row>
    <row r="14" spans="1:26" ht="45" x14ac:dyDescent="0.2">
      <c r="A14" s="138"/>
      <c r="B14" s="515"/>
      <c r="C14" s="513"/>
      <c r="D14" s="512" t="s">
        <v>694</v>
      </c>
      <c r="E14" s="144" t="s">
        <v>695</v>
      </c>
      <c r="F14" s="144" t="s">
        <v>696</v>
      </c>
      <c r="G14" s="144">
        <v>1</v>
      </c>
      <c r="H14" s="144">
        <v>1</v>
      </c>
      <c r="I14" s="135">
        <v>48</v>
      </c>
      <c r="J14" s="135">
        <v>12</v>
      </c>
      <c r="K14" s="135">
        <v>12</v>
      </c>
      <c r="L14" s="135">
        <v>12</v>
      </c>
      <c r="M14" s="12">
        <v>12</v>
      </c>
      <c r="N14" s="135">
        <v>0</v>
      </c>
      <c r="O14" s="135"/>
      <c r="P14" s="135">
        <v>12</v>
      </c>
      <c r="Q14" s="135"/>
      <c r="R14" s="135">
        <v>12</v>
      </c>
      <c r="S14" s="135"/>
      <c r="T14" s="16">
        <v>12</v>
      </c>
      <c r="U14" s="16">
        <v>10</v>
      </c>
      <c r="V14" s="162">
        <v>0</v>
      </c>
      <c r="W14" s="162">
        <v>1</v>
      </c>
      <c r="X14" s="162">
        <v>1</v>
      </c>
      <c r="Y14" s="162">
        <f t="shared" si="0"/>
        <v>1</v>
      </c>
      <c r="Z14" s="162">
        <f t="shared" si="1"/>
        <v>0.75</v>
      </c>
    </row>
    <row r="15" spans="1:26" ht="75" x14ac:dyDescent="0.2">
      <c r="A15" s="138"/>
      <c r="B15" s="515"/>
      <c r="C15" s="513"/>
      <c r="D15" s="510"/>
      <c r="E15" s="144" t="s">
        <v>697</v>
      </c>
      <c r="F15" s="144" t="s">
        <v>698</v>
      </c>
      <c r="G15" s="144">
        <v>1</v>
      </c>
      <c r="H15" s="144">
        <v>1</v>
      </c>
      <c r="I15" s="135">
        <v>20</v>
      </c>
      <c r="J15" s="135">
        <v>5</v>
      </c>
      <c r="K15" s="135">
        <v>5</v>
      </c>
      <c r="L15" s="135">
        <v>5</v>
      </c>
      <c r="M15" s="12">
        <v>5</v>
      </c>
      <c r="N15" s="135">
        <v>5</v>
      </c>
      <c r="O15" s="135"/>
      <c r="P15" s="135">
        <v>5</v>
      </c>
      <c r="Q15" s="135"/>
      <c r="R15" s="135">
        <v>5</v>
      </c>
      <c r="S15" s="135"/>
      <c r="T15" s="16">
        <v>5</v>
      </c>
      <c r="U15" s="16">
        <v>2</v>
      </c>
      <c r="V15" s="162">
        <v>1</v>
      </c>
      <c r="W15" s="162">
        <v>1</v>
      </c>
      <c r="X15" s="162">
        <v>1</v>
      </c>
      <c r="Y15" s="162">
        <f t="shared" si="0"/>
        <v>1</v>
      </c>
      <c r="Z15" s="162">
        <f t="shared" si="1"/>
        <v>1</v>
      </c>
    </row>
    <row r="16" spans="1:26" ht="75" x14ac:dyDescent="0.2">
      <c r="A16" s="138"/>
      <c r="B16" s="515"/>
      <c r="C16" s="513"/>
      <c r="D16" s="510"/>
      <c r="E16" s="144" t="s">
        <v>699</v>
      </c>
      <c r="F16" s="144" t="s">
        <v>700</v>
      </c>
      <c r="G16" s="144">
        <v>0</v>
      </c>
      <c r="H16" s="144">
        <v>4</v>
      </c>
      <c r="I16" s="135">
        <v>4</v>
      </c>
      <c r="J16" s="135">
        <v>1</v>
      </c>
      <c r="K16" s="135">
        <v>1</v>
      </c>
      <c r="L16" s="135">
        <v>1</v>
      </c>
      <c r="M16" s="12">
        <v>1</v>
      </c>
      <c r="N16" s="135">
        <v>1</v>
      </c>
      <c r="O16" s="135"/>
      <c r="P16" s="135">
        <v>1</v>
      </c>
      <c r="Q16" s="135"/>
      <c r="R16" s="135">
        <v>1</v>
      </c>
      <c r="S16" s="135"/>
      <c r="T16" s="16">
        <v>1</v>
      </c>
      <c r="U16" s="16"/>
      <c r="V16" s="162">
        <v>1</v>
      </c>
      <c r="W16" s="162">
        <v>1</v>
      </c>
      <c r="X16" s="162">
        <v>1</v>
      </c>
      <c r="Y16" s="162">
        <f t="shared" si="0"/>
        <v>1</v>
      </c>
      <c r="Z16" s="162">
        <f t="shared" si="1"/>
        <v>1</v>
      </c>
    </row>
    <row r="17" spans="2:26" ht="45" x14ac:dyDescent="0.2">
      <c r="B17" s="515"/>
      <c r="C17" s="513"/>
      <c r="D17" s="510"/>
      <c r="E17" s="144" t="s">
        <v>701</v>
      </c>
      <c r="F17" s="144" t="s">
        <v>702</v>
      </c>
      <c r="G17" s="144">
        <v>3</v>
      </c>
      <c r="H17" s="144">
        <v>3</v>
      </c>
      <c r="I17" s="135">
        <v>12</v>
      </c>
      <c r="J17" s="135">
        <v>3</v>
      </c>
      <c r="K17" s="135">
        <v>3</v>
      </c>
      <c r="L17" s="135">
        <v>3</v>
      </c>
      <c r="M17" s="12">
        <v>3</v>
      </c>
      <c r="N17" s="135">
        <v>3</v>
      </c>
      <c r="O17" s="135"/>
      <c r="P17" s="135">
        <v>2</v>
      </c>
      <c r="Q17" s="135"/>
      <c r="R17" s="135">
        <v>3</v>
      </c>
      <c r="S17" s="135"/>
      <c r="T17" s="16">
        <v>3</v>
      </c>
      <c r="U17" s="16">
        <v>0</v>
      </c>
      <c r="V17" s="162">
        <v>1</v>
      </c>
      <c r="W17" s="162">
        <v>0.66666666666666663</v>
      </c>
      <c r="X17" s="162">
        <v>1</v>
      </c>
      <c r="Y17" s="162">
        <f t="shared" si="0"/>
        <v>1</v>
      </c>
      <c r="Z17" s="162">
        <f t="shared" si="1"/>
        <v>0.91666666666666663</v>
      </c>
    </row>
    <row r="18" spans="2:26" ht="45" x14ac:dyDescent="0.2">
      <c r="B18" s="515"/>
      <c r="C18" s="513"/>
      <c r="D18" s="510"/>
      <c r="E18" s="144" t="s">
        <v>703</v>
      </c>
      <c r="F18" s="144" t="s">
        <v>698</v>
      </c>
      <c r="G18" s="144">
        <v>1</v>
      </c>
      <c r="H18" s="144">
        <v>1</v>
      </c>
      <c r="I18" s="135">
        <v>20</v>
      </c>
      <c r="J18" s="135">
        <v>5</v>
      </c>
      <c r="K18" s="135">
        <v>5</v>
      </c>
      <c r="L18" s="135">
        <v>5</v>
      </c>
      <c r="M18" s="12">
        <v>5</v>
      </c>
      <c r="N18" s="135">
        <v>4</v>
      </c>
      <c r="O18" s="135"/>
      <c r="P18" s="135">
        <v>5</v>
      </c>
      <c r="Q18" s="135"/>
      <c r="R18" s="135">
        <v>5</v>
      </c>
      <c r="S18" s="135"/>
      <c r="T18" s="16">
        <v>5</v>
      </c>
      <c r="U18" s="16">
        <v>2</v>
      </c>
      <c r="V18" s="162">
        <v>0.8</v>
      </c>
      <c r="W18" s="162">
        <v>1</v>
      </c>
      <c r="X18" s="162">
        <v>1</v>
      </c>
      <c r="Y18" s="162">
        <f t="shared" si="0"/>
        <v>1</v>
      </c>
      <c r="Z18" s="162">
        <f t="shared" si="1"/>
        <v>0.95</v>
      </c>
    </row>
    <row r="19" spans="2:26" ht="30" x14ac:dyDescent="0.2">
      <c r="B19" s="515"/>
      <c r="C19" s="513"/>
      <c r="D19" s="510"/>
      <c r="E19" s="144" t="s">
        <v>704</v>
      </c>
      <c r="F19" s="144" t="s">
        <v>705</v>
      </c>
      <c r="G19" s="144">
        <v>1</v>
      </c>
      <c r="H19" s="144">
        <v>1</v>
      </c>
      <c r="I19" s="21">
        <v>1</v>
      </c>
      <c r="J19" s="21">
        <v>0</v>
      </c>
      <c r="K19" s="59">
        <v>0.5</v>
      </c>
      <c r="L19" s="59">
        <v>0</v>
      </c>
      <c r="M19" s="12">
        <v>0.5</v>
      </c>
      <c r="N19" s="21">
        <v>0</v>
      </c>
      <c r="O19" s="21"/>
      <c r="P19" s="135">
        <v>0.4</v>
      </c>
      <c r="Q19" s="135"/>
      <c r="R19" s="135">
        <v>0</v>
      </c>
      <c r="S19" s="135"/>
      <c r="T19" s="16">
        <v>1</v>
      </c>
      <c r="U19" s="16"/>
      <c r="V19" s="162" t="s">
        <v>177</v>
      </c>
      <c r="W19" s="162">
        <v>0.8</v>
      </c>
      <c r="X19" s="162" t="s">
        <v>177</v>
      </c>
      <c r="Y19" s="162">
        <f t="shared" si="0"/>
        <v>1</v>
      </c>
      <c r="Z19" s="162">
        <f t="shared" si="1"/>
        <v>1</v>
      </c>
    </row>
    <row r="20" spans="2:26" ht="45" x14ac:dyDescent="0.2">
      <c r="B20" s="515"/>
      <c r="C20" s="513"/>
      <c r="D20" s="510"/>
      <c r="E20" s="144" t="s">
        <v>706</v>
      </c>
      <c r="F20" s="144" t="s">
        <v>683</v>
      </c>
      <c r="G20" s="144">
        <v>0</v>
      </c>
      <c r="H20" s="144">
        <v>1</v>
      </c>
      <c r="I20" s="135">
        <v>1</v>
      </c>
      <c r="J20" s="59">
        <v>0.25</v>
      </c>
      <c r="K20" s="59">
        <v>0.25</v>
      </c>
      <c r="L20" s="59">
        <v>0</v>
      </c>
      <c r="M20" s="12">
        <v>0.5</v>
      </c>
      <c r="N20" s="59">
        <v>0.25</v>
      </c>
      <c r="O20" s="59"/>
      <c r="P20" s="135">
        <v>0.25</v>
      </c>
      <c r="Q20" s="135"/>
      <c r="R20" s="135">
        <v>0</v>
      </c>
      <c r="S20" s="135"/>
      <c r="T20" s="16">
        <v>0.5</v>
      </c>
      <c r="U20" s="16">
        <v>0</v>
      </c>
      <c r="V20" s="162">
        <v>1</v>
      </c>
      <c r="W20" s="162">
        <v>1</v>
      </c>
      <c r="X20" s="162" t="s">
        <v>177</v>
      </c>
      <c r="Y20" s="162">
        <f t="shared" si="0"/>
        <v>1</v>
      </c>
      <c r="Z20" s="162">
        <f t="shared" si="1"/>
        <v>1</v>
      </c>
    </row>
    <row r="21" spans="2:26" ht="45" x14ac:dyDescent="0.2">
      <c r="B21" s="515"/>
      <c r="C21" s="513"/>
      <c r="D21" s="510"/>
      <c r="E21" s="144" t="s">
        <v>707</v>
      </c>
      <c r="F21" s="144" t="s">
        <v>391</v>
      </c>
      <c r="G21" s="144">
        <v>0</v>
      </c>
      <c r="H21" s="144">
        <v>1</v>
      </c>
      <c r="I21" s="135">
        <v>1</v>
      </c>
      <c r="J21" s="59">
        <v>0.25</v>
      </c>
      <c r="K21" s="59">
        <v>0.25</v>
      </c>
      <c r="L21" s="59">
        <v>0.25</v>
      </c>
      <c r="M21" s="12">
        <v>0.25</v>
      </c>
      <c r="N21" s="59">
        <v>0.25</v>
      </c>
      <c r="O21" s="59"/>
      <c r="P21" s="135">
        <v>0.25</v>
      </c>
      <c r="Q21" s="135"/>
      <c r="R21" s="135">
        <v>0.25</v>
      </c>
      <c r="S21" s="135"/>
      <c r="T21" s="16">
        <v>0.25</v>
      </c>
      <c r="U21" s="16">
        <v>0</v>
      </c>
      <c r="V21" s="162">
        <v>1</v>
      </c>
      <c r="W21" s="162">
        <v>1</v>
      </c>
      <c r="X21" s="162">
        <v>1</v>
      </c>
      <c r="Y21" s="162">
        <f t="shared" si="0"/>
        <v>1</v>
      </c>
      <c r="Z21" s="162">
        <f t="shared" si="1"/>
        <v>1</v>
      </c>
    </row>
    <row r="22" spans="2:26" ht="30" x14ac:dyDescent="0.2">
      <c r="B22" s="515"/>
      <c r="C22" s="513"/>
      <c r="D22" s="511"/>
      <c r="E22" s="144" t="s">
        <v>708</v>
      </c>
      <c r="F22" s="144" t="s">
        <v>709</v>
      </c>
      <c r="G22" s="144">
        <v>0</v>
      </c>
      <c r="H22" s="144">
        <v>1</v>
      </c>
      <c r="I22" s="135">
        <v>1</v>
      </c>
      <c r="J22" s="135">
        <v>0</v>
      </c>
      <c r="K22" s="135">
        <v>1</v>
      </c>
      <c r="L22" s="135">
        <v>0</v>
      </c>
      <c r="M22" s="12"/>
      <c r="N22" s="135">
        <v>0</v>
      </c>
      <c r="O22" s="135"/>
      <c r="P22" s="135">
        <v>1</v>
      </c>
      <c r="Q22" s="135"/>
      <c r="R22" s="135">
        <v>0</v>
      </c>
      <c r="S22" s="135"/>
      <c r="T22" s="16"/>
      <c r="U22" s="16"/>
      <c r="V22" s="162" t="s">
        <v>177</v>
      </c>
      <c r="W22" s="162">
        <v>1</v>
      </c>
      <c r="X22" s="162" t="s">
        <v>177</v>
      </c>
      <c r="Y22" s="162" t="str">
        <f t="shared" si="0"/>
        <v>-</v>
      </c>
      <c r="Z22" s="162">
        <f t="shared" si="1"/>
        <v>1</v>
      </c>
    </row>
    <row r="23" spans="2:26" ht="45" x14ac:dyDescent="0.2">
      <c r="B23" s="515"/>
      <c r="C23" s="513"/>
      <c r="D23" s="94" t="s">
        <v>710</v>
      </c>
      <c r="E23" s="144" t="s">
        <v>711</v>
      </c>
      <c r="F23" s="144" t="s">
        <v>391</v>
      </c>
      <c r="G23" s="144">
        <v>0</v>
      </c>
      <c r="H23" s="144">
        <v>1</v>
      </c>
      <c r="I23" s="135">
        <v>1</v>
      </c>
      <c r="J23" s="59">
        <v>0.25</v>
      </c>
      <c r="K23" s="59">
        <v>0.25</v>
      </c>
      <c r="L23" s="59">
        <v>0.25</v>
      </c>
      <c r="M23" s="59">
        <v>0.25</v>
      </c>
      <c r="N23" s="59">
        <v>0.25</v>
      </c>
      <c r="O23" s="59">
        <v>0.5</v>
      </c>
      <c r="P23" s="135">
        <v>0.25</v>
      </c>
      <c r="Q23" s="135"/>
      <c r="R23" s="135">
        <v>0.25</v>
      </c>
      <c r="S23" s="135"/>
      <c r="T23" s="16">
        <v>0</v>
      </c>
      <c r="U23" s="16"/>
      <c r="V23" s="162">
        <v>1</v>
      </c>
      <c r="W23" s="162">
        <v>1</v>
      </c>
      <c r="X23" s="162">
        <v>1</v>
      </c>
      <c r="Y23" s="162">
        <f t="shared" si="0"/>
        <v>0</v>
      </c>
      <c r="Z23" s="162">
        <f t="shared" si="1"/>
        <v>0.75</v>
      </c>
    </row>
    <row r="24" spans="2:26" ht="45" x14ac:dyDescent="0.2">
      <c r="B24" s="515"/>
      <c r="C24" s="513"/>
      <c r="D24" s="512" t="s">
        <v>712</v>
      </c>
      <c r="E24" s="144" t="s">
        <v>713</v>
      </c>
      <c r="F24" s="144" t="s">
        <v>714</v>
      </c>
      <c r="G24" s="144">
        <v>4</v>
      </c>
      <c r="H24" s="144">
        <v>6</v>
      </c>
      <c r="I24" s="135">
        <v>8</v>
      </c>
      <c r="J24" s="135">
        <v>2</v>
      </c>
      <c r="K24" s="135">
        <v>2</v>
      </c>
      <c r="L24" s="135">
        <v>2</v>
      </c>
      <c r="M24" s="12">
        <v>2</v>
      </c>
      <c r="N24" s="135">
        <v>2</v>
      </c>
      <c r="O24" s="135"/>
      <c r="P24" s="135">
        <v>1.6</v>
      </c>
      <c r="Q24" s="135"/>
      <c r="R24" s="135">
        <v>2</v>
      </c>
      <c r="S24" s="135"/>
      <c r="T24" s="16">
        <v>2</v>
      </c>
      <c r="U24" s="16">
        <v>1</v>
      </c>
      <c r="V24" s="162">
        <v>1</v>
      </c>
      <c r="W24" s="162">
        <v>0.8</v>
      </c>
      <c r="X24" s="162">
        <v>1</v>
      </c>
      <c r="Y24" s="162">
        <f t="shared" si="0"/>
        <v>1</v>
      </c>
      <c r="Z24" s="162">
        <f t="shared" si="1"/>
        <v>0.95</v>
      </c>
    </row>
    <row r="25" spans="2:26" ht="60" x14ac:dyDescent="0.2">
      <c r="B25" s="515"/>
      <c r="C25" s="513"/>
      <c r="D25" s="510"/>
      <c r="E25" s="144" t="s">
        <v>715</v>
      </c>
      <c r="F25" s="144" t="s">
        <v>716</v>
      </c>
      <c r="G25" s="144">
        <v>4</v>
      </c>
      <c r="H25" s="144">
        <v>8</v>
      </c>
      <c r="I25" s="21">
        <v>4</v>
      </c>
      <c r="J25" s="21">
        <v>1</v>
      </c>
      <c r="K25" s="21">
        <v>1</v>
      </c>
      <c r="L25" s="21">
        <v>1</v>
      </c>
      <c r="M25" s="12">
        <v>1</v>
      </c>
      <c r="N25" s="21">
        <v>1</v>
      </c>
      <c r="O25" s="21"/>
      <c r="P25" s="21">
        <v>1</v>
      </c>
      <c r="Q25" s="21"/>
      <c r="R25" s="21">
        <v>1</v>
      </c>
      <c r="S25" s="21"/>
      <c r="T25" s="316">
        <v>1</v>
      </c>
      <c r="U25" s="415">
        <v>0.3</v>
      </c>
      <c r="V25" s="162">
        <v>1</v>
      </c>
      <c r="W25" s="162">
        <v>1</v>
      </c>
      <c r="X25" s="162">
        <v>1</v>
      </c>
      <c r="Y25" s="162">
        <f t="shared" si="0"/>
        <v>1</v>
      </c>
      <c r="Z25" s="162">
        <f t="shared" si="1"/>
        <v>1</v>
      </c>
    </row>
    <row r="26" spans="2:26" ht="45" x14ac:dyDescent="0.2">
      <c r="B26" s="515"/>
      <c r="C26" s="513"/>
      <c r="D26" s="510"/>
      <c r="E26" s="144" t="s">
        <v>717</v>
      </c>
      <c r="F26" s="144" t="s">
        <v>718</v>
      </c>
      <c r="G26" s="144">
        <v>0</v>
      </c>
      <c r="H26" s="144">
        <v>1</v>
      </c>
      <c r="I26" s="12">
        <v>1</v>
      </c>
      <c r="J26" s="12">
        <v>0</v>
      </c>
      <c r="K26" s="12">
        <v>0</v>
      </c>
      <c r="L26" s="12">
        <v>0.5</v>
      </c>
      <c r="M26" s="12">
        <v>0.5</v>
      </c>
      <c r="N26" s="12">
        <v>0</v>
      </c>
      <c r="O26" s="12"/>
      <c r="P26" s="12">
        <v>0</v>
      </c>
      <c r="Q26" s="12"/>
      <c r="R26" s="12">
        <v>0</v>
      </c>
      <c r="S26" s="12"/>
      <c r="T26" s="315">
        <v>0.8</v>
      </c>
      <c r="U26" s="315">
        <v>0.5</v>
      </c>
      <c r="V26" s="162" t="s">
        <v>177</v>
      </c>
      <c r="W26" s="162" t="s">
        <v>177</v>
      </c>
      <c r="X26" s="162">
        <v>0</v>
      </c>
      <c r="Y26" s="162">
        <f t="shared" si="0"/>
        <v>1</v>
      </c>
      <c r="Z26" s="162">
        <f t="shared" si="1"/>
        <v>0.8</v>
      </c>
    </row>
    <row r="27" spans="2:26" ht="30" x14ac:dyDescent="0.2">
      <c r="B27" s="515"/>
      <c r="C27" s="513"/>
      <c r="D27" s="510"/>
      <c r="E27" s="144" t="s">
        <v>719</v>
      </c>
      <c r="F27" s="144" t="s">
        <v>720</v>
      </c>
      <c r="G27" s="144">
        <v>0</v>
      </c>
      <c r="H27" s="144">
        <v>1</v>
      </c>
      <c r="I27" s="135">
        <v>1</v>
      </c>
      <c r="J27" s="12">
        <v>0</v>
      </c>
      <c r="K27" s="12">
        <v>0</v>
      </c>
      <c r="L27" s="12">
        <v>0</v>
      </c>
      <c r="M27" s="12">
        <v>1</v>
      </c>
      <c r="N27" s="12">
        <v>0</v>
      </c>
      <c r="O27" s="12"/>
      <c r="P27" s="135">
        <v>0</v>
      </c>
      <c r="Q27" s="135"/>
      <c r="R27" s="135">
        <v>0</v>
      </c>
      <c r="S27" s="135"/>
      <c r="T27" s="16">
        <v>0.6</v>
      </c>
      <c r="U27" s="16">
        <v>0.8</v>
      </c>
      <c r="V27" s="162" t="s">
        <v>177</v>
      </c>
      <c r="W27" s="162" t="s">
        <v>177</v>
      </c>
      <c r="X27" s="162" t="s">
        <v>177</v>
      </c>
      <c r="Y27" s="162">
        <f t="shared" si="0"/>
        <v>0.6</v>
      </c>
      <c r="Z27" s="162">
        <f t="shared" si="1"/>
        <v>0.6</v>
      </c>
    </row>
    <row r="28" spans="2:26" ht="60" x14ac:dyDescent="0.2">
      <c r="B28" s="515"/>
      <c r="C28" s="513"/>
      <c r="D28" s="510"/>
      <c r="E28" s="144" t="s">
        <v>721</v>
      </c>
      <c r="F28" s="144" t="s">
        <v>722</v>
      </c>
      <c r="G28" s="144">
        <v>0</v>
      </c>
      <c r="H28" s="144">
        <v>4</v>
      </c>
      <c r="I28" s="135">
        <v>16</v>
      </c>
      <c r="J28" s="135">
        <v>4</v>
      </c>
      <c r="K28" s="135">
        <v>4</v>
      </c>
      <c r="L28" s="135">
        <v>4</v>
      </c>
      <c r="M28" s="12">
        <v>4</v>
      </c>
      <c r="N28" s="135">
        <v>4</v>
      </c>
      <c r="O28" s="135"/>
      <c r="P28" s="135">
        <v>4</v>
      </c>
      <c r="Q28" s="135"/>
      <c r="R28" s="135">
        <v>4</v>
      </c>
      <c r="S28" s="135"/>
      <c r="T28" s="16">
        <v>4</v>
      </c>
      <c r="U28" s="16">
        <v>2</v>
      </c>
      <c r="V28" s="162">
        <v>1</v>
      </c>
      <c r="W28" s="162">
        <v>1</v>
      </c>
      <c r="X28" s="162">
        <v>1</v>
      </c>
      <c r="Y28" s="162">
        <f t="shared" si="0"/>
        <v>1</v>
      </c>
      <c r="Z28" s="162">
        <f t="shared" si="1"/>
        <v>1</v>
      </c>
    </row>
    <row r="29" spans="2:26" ht="30" x14ac:dyDescent="0.2">
      <c r="B29" s="515"/>
      <c r="C29" s="513"/>
      <c r="D29" s="510"/>
      <c r="E29" s="144" t="s">
        <v>723</v>
      </c>
      <c r="F29" s="144" t="s">
        <v>389</v>
      </c>
      <c r="G29" s="144">
        <v>0</v>
      </c>
      <c r="H29" s="144">
        <v>1</v>
      </c>
      <c r="I29" s="135">
        <v>1</v>
      </c>
      <c r="J29" s="59">
        <v>0.25</v>
      </c>
      <c r="K29" s="59">
        <v>0.25</v>
      </c>
      <c r="L29" s="59">
        <v>0.25</v>
      </c>
      <c r="M29" s="59">
        <v>0.25</v>
      </c>
      <c r="N29" s="59">
        <v>0.25</v>
      </c>
      <c r="O29" s="59"/>
      <c r="P29" s="174">
        <v>0.2</v>
      </c>
      <c r="Q29" s="174"/>
      <c r="R29" s="174">
        <v>0.15</v>
      </c>
      <c r="S29" s="174"/>
      <c r="T29" s="317"/>
      <c r="U29" s="317"/>
      <c r="V29" s="162">
        <v>1</v>
      </c>
      <c r="W29" s="162">
        <v>0.8</v>
      </c>
      <c r="X29" s="162">
        <v>0.6</v>
      </c>
      <c r="Y29" s="162">
        <f t="shared" si="0"/>
        <v>0</v>
      </c>
      <c r="Z29" s="162">
        <f t="shared" si="1"/>
        <v>0.6</v>
      </c>
    </row>
    <row r="30" spans="2:26" ht="60" x14ac:dyDescent="0.2">
      <c r="B30" s="515"/>
      <c r="C30" s="513"/>
      <c r="D30" s="510"/>
      <c r="E30" s="144" t="s">
        <v>724</v>
      </c>
      <c r="F30" s="144" t="s">
        <v>391</v>
      </c>
      <c r="G30" s="144">
        <v>0</v>
      </c>
      <c r="H30" s="144">
        <v>1</v>
      </c>
      <c r="I30" s="135">
        <v>1</v>
      </c>
      <c r="J30" s="135">
        <v>0</v>
      </c>
      <c r="K30" s="135">
        <v>0</v>
      </c>
      <c r="L30" s="135">
        <v>1</v>
      </c>
      <c r="M30" s="12"/>
      <c r="N30" s="135">
        <v>0</v>
      </c>
      <c r="O30" s="135"/>
      <c r="P30" s="135">
        <v>0</v>
      </c>
      <c r="Q30" s="135"/>
      <c r="R30" s="135">
        <v>0.5</v>
      </c>
      <c r="S30" s="135"/>
      <c r="T30" s="16">
        <v>0.5</v>
      </c>
      <c r="U30" s="16"/>
      <c r="V30" s="162" t="s">
        <v>177</v>
      </c>
      <c r="W30" s="162" t="s">
        <v>177</v>
      </c>
      <c r="X30" s="162">
        <v>0.5</v>
      </c>
      <c r="Y30" s="162" t="str">
        <f t="shared" si="0"/>
        <v>-</v>
      </c>
      <c r="Z30" s="162">
        <f t="shared" si="1"/>
        <v>1</v>
      </c>
    </row>
    <row r="31" spans="2:26" ht="30" x14ac:dyDescent="0.2">
      <c r="B31" s="515"/>
      <c r="C31" s="513"/>
      <c r="D31" s="510"/>
      <c r="E31" s="144" t="s">
        <v>725</v>
      </c>
      <c r="F31" s="144" t="s">
        <v>726</v>
      </c>
      <c r="G31" s="144">
        <v>0</v>
      </c>
      <c r="H31" s="144">
        <v>1</v>
      </c>
      <c r="I31" s="135">
        <v>1</v>
      </c>
      <c r="J31" s="135">
        <v>0</v>
      </c>
      <c r="K31" s="135">
        <v>0</v>
      </c>
      <c r="L31" s="135">
        <v>0</v>
      </c>
      <c r="M31" s="12">
        <v>1</v>
      </c>
      <c r="N31" s="135">
        <v>0</v>
      </c>
      <c r="O31" s="135"/>
      <c r="P31" s="135">
        <v>0</v>
      </c>
      <c r="Q31" s="135"/>
      <c r="R31" s="135">
        <v>0</v>
      </c>
      <c r="S31" s="135"/>
      <c r="T31" s="16">
        <v>1</v>
      </c>
      <c r="U31" s="16">
        <v>0.1</v>
      </c>
      <c r="V31" s="162" t="s">
        <v>177</v>
      </c>
      <c r="W31" s="162" t="s">
        <v>177</v>
      </c>
      <c r="X31" s="162" t="s">
        <v>177</v>
      </c>
      <c r="Y31" s="162">
        <f t="shared" si="0"/>
        <v>1</v>
      </c>
      <c r="Z31" s="162">
        <f t="shared" si="1"/>
        <v>1</v>
      </c>
    </row>
    <row r="32" spans="2:26" ht="45" x14ac:dyDescent="0.2">
      <c r="B32" s="515"/>
      <c r="C32" s="513"/>
      <c r="D32" s="511"/>
      <c r="E32" s="144" t="s">
        <v>727</v>
      </c>
      <c r="F32" s="144" t="s">
        <v>728</v>
      </c>
      <c r="G32" s="144">
        <v>1</v>
      </c>
      <c r="H32" s="144">
        <v>1</v>
      </c>
      <c r="I32" s="135">
        <v>1</v>
      </c>
      <c r="J32" s="135">
        <v>0</v>
      </c>
      <c r="K32" s="135">
        <v>0</v>
      </c>
      <c r="L32" s="135">
        <v>1</v>
      </c>
      <c r="M32" s="12"/>
      <c r="N32" s="135">
        <v>0</v>
      </c>
      <c r="O32" s="135"/>
      <c r="P32" s="135">
        <v>0</v>
      </c>
      <c r="Q32" s="135"/>
      <c r="R32" s="135">
        <v>0.5</v>
      </c>
      <c r="S32" s="135"/>
      <c r="T32" s="16">
        <v>0.5</v>
      </c>
      <c r="U32" s="16">
        <v>0</v>
      </c>
      <c r="V32" s="162" t="s">
        <v>177</v>
      </c>
      <c r="W32" s="162" t="s">
        <v>177</v>
      </c>
      <c r="X32" s="162">
        <v>0.5</v>
      </c>
      <c r="Y32" s="162" t="str">
        <f t="shared" si="0"/>
        <v>-</v>
      </c>
      <c r="Z32" s="162">
        <f t="shared" si="1"/>
        <v>1</v>
      </c>
    </row>
    <row r="33" spans="2:26" ht="30" x14ac:dyDescent="0.2">
      <c r="B33" s="515"/>
      <c r="C33" s="513"/>
      <c r="D33" s="512" t="s">
        <v>729</v>
      </c>
      <c r="E33" s="34" t="s">
        <v>730</v>
      </c>
      <c r="F33" s="34" t="s">
        <v>731</v>
      </c>
      <c r="G33" s="34">
        <v>0</v>
      </c>
      <c r="H33" s="34">
        <v>1</v>
      </c>
      <c r="I33" s="22">
        <v>1</v>
      </c>
      <c r="J33" s="22">
        <v>1</v>
      </c>
      <c r="K33" s="22">
        <v>0</v>
      </c>
      <c r="L33" s="22">
        <v>0</v>
      </c>
      <c r="M33" s="12"/>
      <c r="N33" s="135">
        <v>1</v>
      </c>
      <c r="O33" s="135"/>
      <c r="P33" s="135">
        <v>0</v>
      </c>
      <c r="Q33" s="135"/>
      <c r="R33" s="135">
        <v>0</v>
      </c>
      <c r="S33" s="135"/>
      <c r="T33" s="16"/>
      <c r="U33" s="16"/>
      <c r="V33" s="162">
        <v>1</v>
      </c>
      <c r="W33" s="162" t="s">
        <v>177</v>
      </c>
      <c r="X33" s="162" t="s">
        <v>177</v>
      </c>
      <c r="Y33" s="162" t="str">
        <f t="shared" si="0"/>
        <v>-</v>
      </c>
      <c r="Z33" s="162">
        <f t="shared" si="1"/>
        <v>1</v>
      </c>
    </row>
    <row r="34" spans="2:26" ht="60" x14ac:dyDescent="0.2">
      <c r="B34" s="515"/>
      <c r="C34" s="513"/>
      <c r="D34" s="510"/>
      <c r="E34" s="144" t="s">
        <v>732</v>
      </c>
      <c r="F34" s="144" t="s">
        <v>430</v>
      </c>
      <c r="G34" s="144">
        <v>0</v>
      </c>
      <c r="H34" s="144">
        <v>1</v>
      </c>
      <c r="I34" s="135">
        <v>1</v>
      </c>
      <c r="J34" s="59">
        <v>0.25</v>
      </c>
      <c r="K34" s="59">
        <v>0.25</v>
      </c>
      <c r="L34" s="59">
        <v>0.25</v>
      </c>
      <c r="M34" s="59">
        <v>0.25</v>
      </c>
      <c r="N34" s="59">
        <v>0.25</v>
      </c>
      <c r="O34" s="59"/>
      <c r="P34" s="135">
        <v>0.25</v>
      </c>
      <c r="Q34" s="135"/>
      <c r="R34" s="174">
        <v>0.25</v>
      </c>
      <c r="S34" s="174"/>
      <c r="T34" s="317">
        <v>0.25</v>
      </c>
      <c r="U34" s="317">
        <v>0.2</v>
      </c>
      <c r="V34" s="162">
        <v>1</v>
      </c>
      <c r="W34" s="162">
        <v>1</v>
      </c>
      <c r="X34" s="162">
        <v>1</v>
      </c>
      <c r="Y34" s="162">
        <f t="shared" si="0"/>
        <v>1</v>
      </c>
      <c r="Z34" s="162">
        <f t="shared" si="1"/>
        <v>1</v>
      </c>
    </row>
    <row r="35" spans="2:26" ht="120" x14ac:dyDescent="0.2">
      <c r="B35" s="515"/>
      <c r="C35" s="513"/>
      <c r="D35" s="510"/>
      <c r="E35" s="144" t="s">
        <v>733</v>
      </c>
      <c r="F35" s="144" t="s">
        <v>734</v>
      </c>
      <c r="G35" s="144">
        <v>0</v>
      </c>
      <c r="H35" s="144">
        <v>1</v>
      </c>
      <c r="I35" s="135">
        <v>1</v>
      </c>
      <c r="J35" s="59">
        <v>0.25</v>
      </c>
      <c r="K35" s="59">
        <v>0.25</v>
      </c>
      <c r="L35" s="59">
        <v>0.25</v>
      </c>
      <c r="M35" s="59">
        <v>0.5</v>
      </c>
      <c r="N35" s="135">
        <v>0</v>
      </c>
      <c r="O35" s="135"/>
      <c r="P35" s="135">
        <v>0.25</v>
      </c>
      <c r="Q35" s="135"/>
      <c r="R35" s="174">
        <v>0.25</v>
      </c>
      <c r="S35" s="174"/>
      <c r="T35" s="317">
        <v>0.5</v>
      </c>
      <c r="U35" s="317">
        <v>0.2</v>
      </c>
      <c r="V35" s="162">
        <v>0</v>
      </c>
      <c r="W35" s="162">
        <v>1</v>
      </c>
      <c r="X35" s="162">
        <v>1</v>
      </c>
      <c r="Y35" s="162">
        <f t="shared" si="0"/>
        <v>1</v>
      </c>
      <c r="Z35" s="162">
        <f t="shared" si="1"/>
        <v>1</v>
      </c>
    </row>
    <row r="36" spans="2:26" ht="75" x14ac:dyDescent="0.2">
      <c r="B36" s="515"/>
      <c r="C36" s="513"/>
      <c r="D36" s="510"/>
      <c r="E36" s="144" t="s">
        <v>735</v>
      </c>
      <c r="F36" s="144" t="s">
        <v>391</v>
      </c>
      <c r="G36" s="144">
        <v>0</v>
      </c>
      <c r="H36" s="144">
        <v>1</v>
      </c>
      <c r="I36" s="135">
        <v>1</v>
      </c>
      <c r="J36" s="59">
        <v>0.25</v>
      </c>
      <c r="K36" s="59">
        <v>0.25</v>
      </c>
      <c r="L36" s="59">
        <v>0.25</v>
      </c>
      <c r="M36" s="59">
        <v>0.25</v>
      </c>
      <c r="N36" s="135">
        <v>0</v>
      </c>
      <c r="O36" s="135"/>
      <c r="P36" s="135">
        <v>0.5</v>
      </c>
      <c r="Q36" s="135"/>
      <c r="R36" s="135">
        <v>0.25</v>
      </c>
      <c r="S36" s="135"/>
      <c r="T36" s="16">
        <v>0.25</v>
      </c>
      <c r="U36" s="16">
        <v>0.3</v>
      </c>
      <c r="V36" s="162">
        <v>0</v>
      </c>
      <c r="W36" s="162">
        <v>1</v>
      </c>
      <c r="X36" s="162">
        <v>1</v>
      </c>
      <c r="Y36" s="162">
        <f t="shared" si="0"/>
        <v>1</v>
      </c>
      <c r="Z36" s="162">
        <f t="shared" si="1"/>
        <v>1</v>
      </c>
    </row>
    <row r="37" spans="2:26" ht="75" x14ac:dyDescent="0.2">
      <c r="B37" s="515"/>
      <c r="C37" s="513"/>
      <c r="D37" s="510"/>
      <c r="E37" s="144" t="s">
        <v>736</v>
      </c>
      <c r="F37" s="144" t="s">
        <v>389</v>
      </c>
      <c r="G37" s="144">
        <v>0</v>
      </c>
      <c r="H37" s="144">
        <v>1</v>
      </c>
      <c r="I37" s="21">
        <v>1</v>
      </c>
      <c r="J37" s="59">
        <v>0.25</v>
      </c>
      <c r="K37" s="59">
        <v>0.25</v>
      </c>
      <c r="L37" s="59">
        <v>0.25</v>
      </c>
      <c r="M37" s="59">
        <v>0.25</v>
      </c>
      <c r="N37" s="174">
        <v>0.25</v>
      </c>
      <c r="O37" s="174">
        <v>0</v>
      </c>
      <c r="P37" s="12">
        <v>0</v>
      </c>
      <c r="Q37" s="12"/>
      <c r="R37" s="179">
        <v>0.25</v>
      </c>
      <c r="S37" s="179"/>
      <c r="T37" s="314">
        <v>0.25</v>
      </c>
      <c r="U37" s="314">
        <v>0.2</v>
      </c>
      <c r="V37" s="162">
        <v>1</v>
      </c>
      <c r="W37" s="162">
        <v>0</v>
      </c>
      <c r="X37" s="162">
        <v>1</v>
      </c>
      <c r="Y37" s="162">
        <f t="shared" si="0"/>
        <v>1</v>
      </c>
      <c r="Z37" s="162">
        <f t="shared" si="1"/>
        <v>0.75</v>
      </c>
    </row>
    <row r="38" spans="2:26" ht="45" x14ac:dyDescent="0.2">
      <c r="B38" s="515"/>
      <c r="C38" s="513"/>
      <c r="D38" s="511"/>
      <c r="E38" s="144" t="s">
        <v>737</v>
      </c>
      <c r="F38" s="144" t="s">
        <v>738</v>
      </c>
      <c r="G38" s="144">
        <v>5</v>
      </c>
      <c r="H38" s="144">
        <v>20</v>
      </c>
      <c r="I38" s="12">
        <v>15</v>
      </c>
      <c r="J38" s="12">
        <v>2</v>
      </c>
      <c r="K38" s="12">
        <v>5</v>
      </c>
      <c r="L38" s="12">
        <v>6</v>
      </c>
      <c r="M38" s="12">
        <v>2</v>
      </c>
      <c r="N38" s="12">
        <v>2</v>
      </c>
      <c r="O38" s="12">
        <v>0</v>
      </c>
      <c r="P38" s="12">
        <v>4</v>
      </c>
      <c r="Q38" s="12"/>
      <c r="R38" s="12">
        <v>6</v>
      </c>
      <c r="S38" s="12"/>
      <c r="T38" s="17"/>
      <c r="U38" s="17"/>
      <c r="V38" s="162">
        <v>1</v>
      </c>
      <c r="W38" s="162">
        <v>0.8</v>
      </c>
      <c r="X38" s="162">
        <v>1</v>
      </c>
      <c r="Y38" s="162">
        <f t="shared" si="0"/>
        <v>0</v>
      </c>
      <c r="Z38" s="162">
        <f t="shared" si="1"/>
        <v>0.8</v>
      </c>
    </row>
    <row r="39" spans="2:26" ht="60" x14ac:dyDescent="0.2">
      <c r="B39" s="515"/>
      <c r="C39" s="513"/>
      <c r="D39" s="512" t="s">
        <v>739</v>
      </c>
      <c r="E39" s="144" t="s">
        <v>740</v>
      </c>
      <c r="F39" s="144" t="s">
        <v>741</v>
      </c>
      <c r="G39" s="144">
        <v>0</v>
      </c>
      <c r="H39" s="144">
        <v>1</v>
      </c>
      <c r="I39" s="12">
        <v>1</v>
      </c>
      <c r="J39" s="12">
        <v>1</v>
      </c>
      <c r="K39" s="12">
        <v>0</v>
      </c>
      <c r="L39" s="12">
        <v>0</v>
      </c>
      <c r="M39" s="12"/>
      <c r="N39" s="12">
        <v>1</v>
      </c>
      <c r="O39" s="12"/>
      <c r="P39" s="12">
        <v>0</v>
      </c>
      <c r="Q39" s="12">
        <v>1</v>
      </c>
      <c r="R39" s="12">
        <v>0</v>
      </c>
      <c r="S39" s="12"/>
      <c r="T39" s="17"/>
      <c r="U39" s="17"/>
      <c r="V39" s="162">
        <v>1</v>
      </c>
      <c r="W39" s="162" t="s">
        <v>177</v>
      </c>
      <c r="X39" s="162" t="s">
        <v>177</v>
      </c>
      <c r="Y39" s="162" t="str">
        <f t="shared" si="0"/>
        <v>-</v>
      </c>
      <c r="Z39" s="162">
        <f t="shared" si="1"/>
        <v>1</v>
      </c>
    </row>
    <row r="40" spans="2:26" ht="30" x14ac:dyDescent="0.2">
      <c r="B40" s="515"/>
      <c r="C40" s="513"/>
      <c r="D40" s="511"/>
      <c r="E40" s="144" t="s">
        <v>742</v>
      </c>
      <c r="F40" s="144" t="s">
        <v>391</v>
      </c>
      <c r="G40" s="144">
        <v>0</v>
      </c>
      <c r="H40" s="144">
        <v>1</v>
      </c>
      <c r="I40" s="135">
        <v>1</v>
      </c>
      <c r="J40" s="59">
        <v>0.25</v>
      </c>
      <c r="K40" s="59">
        <v>0.25</v>
      </c>
      <c r="L40" s="59">
        <v>0</v>
      </c>
      <c r="M40" s="12">
        <v>0.5</v>
      </c>
      <c r="N40" s="59">
        <v>0</v>
      </c>
      <c r="O40" s="59"/>
      <c r="P40" s="135">
        <v>0</v>
      </c>
      <c r="Q40" s="135"/>
      <c r="R40" s="135">
        <v>0</v>
      </c>
      <c r="S40" s="135"/>
      <c r="T40" s="16">
        <v>1</v>
      </c>
      <c r="U40" s="16"/>
      <c r="V40" s="162">
        <v>0</v>
      </c>
      <c r="W40" s="162">
        <v>0</v>
      </c>
      <c r="X40" s="162" t="s">
        <v>177</v>
      </c>
      <c r="Y40" s="162">
        <f t="shared" si="0"/>
        <v>1</v>
      </c>
      <c r="Z40" s="162">
        <f t="shared" si="1"/>
        <v>1</v>
      </c>
    </row>
    <row r="41" spans="2:26" ht="45" x14ac:dyDescent="0.2">
      <c r="B41" s="515"/>
      <c r="C41" s="513"/>
      <c r="D41" s="512" t="s">
        <v>743</v>
      </c>
      <c r="E41" s="34" t="s">
        <v>744</v>
      </c>
      <c r="F41" s="34" t="s">
        <v>745</v>
      </c>
      <c r="G41" s="34">
        <v>0</v>
      </c>
      <c r="H41" s="34">
        <v>1</v>
      </c>
      <c r="I41" s="135">
        <v>1</v>
      </c>
      <c r="J41" s="135">
        <v>0</v>
      </c>
      <c r="K41" s="135">
        <v>1</v>
      </c>
      <c r="L41" s="135">
        <v>0</v>
      </c>
      <c r="M41" s="12"/>
      <c r="N41" s="135">
        <v>0</v>
      </c>
      <c r="O41" s="135"/>
      <c r="P41" s="135">
        <v>1</v>
      </c>
      <c r="Q41" s="135"/>
      <c r="R41" s="135">
        <v>0</v>
      </c>
      <c r="S41" s="135"/>
      <c r="T41" s="16"/>
      <c r="U41" s="16"/>
      <c r="V41" s="162" t="s">
        <v>177</v>
      </c>
      <c r="W41" s="162">
        <v>1</v>
      </c>
      <c r="X41" s="162" t="s">
        <v>177</v>
      </c>
      <c r="Y41" s="162" t="str">
        <f t="shared" si="0"/>
        <v>-</v>
      </c>
      <c r="Z41" s="162">
        <f t="shared" si="1"/>
        <v>1</v>
      </c>
    </row>
    <row r="42" spans="2:26" ht="90" x14ac:dyDescent="0.2">
      <c r="B42" s="515"/>
      <c r="C42" s="513"/>
      <c r="D42" s="510"/>
      <c r="E42" s="34" t="s">
        <v>746</v>
      </c>
      <c r="F42" s="34" t="s">
        <v>371</v>
      </c>
      <c r="G42" s="34">
        <v>1</v>
      </c>
      <c r="H42" s="34">
        <v>5</v>
      </c>
      <c r="I42" s="135">
        <v>4</v>
      </c>
      <c r="J42" s="135">
        <v>1</v>
      </c>
      <c r="K42" s="135">
        <v>1</v>
      </c>
      <c r="L42" s="135">
        <v>1</v>
      </c>
      <c r="M42" s="12">
        <v>1</v>
      </c>
      <c r="N42" s="135">
        <v>1</v>
      </c>
      <c r="O42" s="135"/>
      <c r="P42" s="135">
        <v>1</v>
      </c>
      <c r="Q42" s="135"/>
      <c r="R42" s="135">
        <v>1</v>
      </c>
      <c r="S42" s="135"/>
      <c r="T42" s="16">
        <v>1</v>
      </c>
      <c r="U42" s="16"/>
      <c r="V42" s="162">
        <v>1</v>
      </c>
      <c r="W42" s="162">
        <v>1</v>
      </c>
      <c r="X42" s="162">
        <v>1</v>
      </c>
      <c r="Y42" s="162">
        <f t="shared" si="0"/>
        <v>1</v>
      </c>
      <c r="Z42" s="162">
        <f t="shared" si="1"/>
        <v>1</v>
      </c>
    </row>
    <row r="43" spans="2:26" ht="60" x14ac:dyDescent="0.2">
      <c r="B43" s="515"/>
      <c r="C43" s="513"/>
      <c r="D43" s="510"/>
      <c r="E43" s="34" t="s">
        <v>747</v>
      </c>
      <c r="F43" s="34" t="s">
        <v>748</v>
      </c>
      <c r="G43" s="34">
        <v>400</v>
      </c>
      <c r="H43" s="34">
        <v>1200</v>
      </c>
      <c r="I43" s="135">
        <v>800</v>
      </c>
      <c r="J43" s="135">
        <v>100</v>
      </c>
      <c r="K43" s="135">
        <v>500</v>
      </c>
      <c r="L43" s="135">
        <v>100</v>
      </c>
      <c r="M43" s="12">
        <v>100</v>
      </c>
      <c r="N43" s="135">
        <v>100</v>
      </c>
      <c r="O43" s="135"/>
      <c r="P43" s="135">
        <v>742</v>
      </c>
      <c r="Q43" s="135"/>
      <c r="R43" s="135">
        <v>1100</v>
      </c>
      <c r="S43" s="135"/>
      <c r="T43" s="16">
        <v>329</v>
      </c>
      <c r="U43" s="16">
        <v>150</v>
      </c>
      <c r="V43" s="162">
        <v>1</v>
      </c>
      <c r="W43" s="162">
        <v>1</v>
      </c>
      <c r="X43" s="162">
        <v>1</v>
      </c>
      <c r="Y43" s="162">
        <f t="shared" si="0"/>
        <v>1</v>
      </c>
      <c r="Z43" s="162">
        <f t="shared" si="1"/>
        <v>1</v>
      </c>
    </row>
    <row r="44" spans="2:26" ht="60" x14ac:dyDescent="0.2">
      <c r="B44" s="515"/>
      <c r="C44" s="513"/>
      <c r="D44" s="510"/>
      <c r="E44" s="34" t="s">
        <v>749</v>
      </c>
      <c r="F44" s="34" t="s">
        <v>389</v>
      </c>
      <c r="G44" s="34">
        <v>1</v>
      </c>
      <c r="H44" s="34">
        <v>1</v>
      </c>
      <c r="I44" s="135">
        <v>1</v>
      </c>
      <c r="J44" s="59">
        <v>0.25</v>
      </c>
      <c r="K44" s="59">
        <v>0.25</v>
      </c>
      <c r="L44" s="59">
        <v>0.25</v>
      </c>
      <c r="M44" s="59">
        <v>0.25</v>
      </c>
      <c r="N44" s="135">
        <v>0.25</v>
      </c>
      <c r="O44" s="135"/>
      <c r="P44" s="135">
        <v>0.25</v>
      </c>
      <c r="Q44" s="135"/>
      <c r="R44" s="135">
        <v>0.25</v>
      </c>
      <c r="S44" s="135"/>
      <c r="T44" s="317">
        <v>0.25</v>
      </c>
      <c r="U44" s="317">
        <v>0.3</v>
      </c>
      <c r="V44" s="162">
        <v>1</v>
      </c>
      <c r="W44" s="162">
        <v>1</v>
      </c>
      <c r="X44" s="162">
        <v>1</v>
      </c>
      <c r="Y44" s="162">
        <f t="shared" si="0"/>
        <v>1</v>
      </c>
      <c r="Z44" s="162">
        <f t="shared" si="1"/>
        <v>1</v>
      </c>
    </row>
    <row r="45" spans="2:26" ht="30" x14ac:dyDescent="0.2">
      <c r="B45" s="515"/>
      <c r="C45" s="513"/>
      <c r="D45" s="510"/>
      <c r="E45" s="34" t="s">
        <v>750</v>
      </c>
      <c r="F45" s="34" t="s">
        <v>751</v>
      </c>
      <c r="G45" s="34">
        <v>1</v>
      </c>
      <c r="H45" s="34">
        <v>1</v>
      </c>
      <c r="I45" s="135">
        <v>1</v>
      </c>
      <c r="J45" s="59">
        <v>0.25</v>
      </c>
      <c r="K45" s="59">
        <v>0.25</v>
      </c>
      <c r="L45" s="59">
        <v>0.25</v>
      </c>
      <c r="M45" s="59">
        <v>0.25</v>
      </c>
      <c r="N45" s="59">
        <v>0.25</v>
      </c>
      <c r="O45" s="59"/>
      <c r="P45" s="135">
        <v>0.25</v>
      </c>
      <c r="Q45" s="135"/>
      <c r="R45" s="135">
        <v>0.25</v>
      </c>
      <c r="S45" s="135"/>
      <c r="T45" s="317">
        <v>0.25</v>
      </c>
      <c r="U45" s="317">
        <v>0.2</v>
      </c>
      <c r="V45" s="162">
        <v>1</v>
      </c>
      <c r="W45" s="162">
        <v>1</v>
      </c>
      <c r="X45" s="162">
        <v>1</v>
      </c>
      <c r="Y45" s="162">
        <f t="shared" si="0"/>
        <v>1</v>
      </c>
      <c r="Z45" s="162">
        <f t="shared" si="1"/>
        <v>1</v>
      </c>
    </row>
    <row r="46" spans="2:26" ht="45" x14ac:dyDescent="0.2">
      <c r="B46" s="515"/>
      <c r="C46" s="513"/>
      <c r="D46" s="510"/>
      <c r="E46" s="34" t="s">
        <v>752</v>
      </c>
      <c r="F46" s="34" t="s">
        <v>753</v>
      </c>
      <c r="G46" s="34">
        <v>1</v>
      </c>
      <c r="H46" s="34">
        <v>1</v>
      </c>
      <c r="I46" s="135">
        <v>1</v>
      </c>
      <c r="J46" s="59">
        <v>0.25</v>
      </c>
      <c r="K46" s="59">
        <v>0.25</v>
      </c>
      <c r="L46" s="59">
        <v>0</v>
      </c>
      <c r="M46" s="59">
        <v>0.5</v>
      </c>
      <c r="N46" s="59">
        <v>0</v>
      </c>
      <c r="O46" s="59"/>
      <c r="P46" s="135">
        <v>0.25</v>
      </c>
      <c r="Q46" s="135"/>
      <c r="R46" s="135">
        <v>0.1</v>
      </c>
      <c r="S46" s="135"/>
      <c r="T46" s="16">
        <v>0</v>
      </c>
      <c r="U46" s="16"/>
      <c r="V46" s="162">
        <v>0</v>
      </c>
      <c r="W46" s="162">
        <v>1</v>
      </c>
      <c r="X46" s="162" t="s">
        <v>177</v>
      </c>
      <c r="Y46" s="162">
        <f t="shared" si="0"/>
        <v>0</v>
      </c>
      <c r="Z46" s="162">
        <f t="shared" si="1"/>
        <v>0.35</v>
      </c>
    </row>
    <row r="47" spans="2:26" ht="30" x14ac:dyDescent="0.2">
      <c r="B47" s="515"/>
      <c r="C47" s="513"/>
      <c r="D47" s="510"/>
      <c r="E47" s="34" t="s">
        <v>754</v>
      </c>
      <c r="F47" s="34" t="s">
        <v>755</v>
      </c>
      <c r="G47" s="34">
        <v>1</v>
      </c>
      <c r="H47" s="34">
        <v>1</v>
      </c>
      <c r="I47" s="135">
        <v>1</v>
      </c>
      <c r="J47" s="59">
        <v>0.25</v>
      </c>
      <c r="K47" s="59">
        <v>0.25</v>
      </c>
      <c r="L47" s="59">
        <v>0.25</v>
      </c>
      <c r="M47" s="59">
        <v>0.25</v>
      </c>
      <c r="N47" s="59">
        <v>0.25</v>
      </c>
      <c r="O47" s="59"/>
      <c r="P47" s="135">
        <v>0.25</v>
      </c>
      <c r="Q47" s="135"/>
      <c r="R47" s="135">
        <v>0.23</v>
      </c>
      <c r="S47" s="135"/>
      <c r="T47" s="16">
        <v>0.25</v>
      </c>
      <c r="U47" s="16">
        <v>0.2</v>
      </c>
      <c r="V47" s="162">
        <v>1</v>
      </c>
      <c r="W47" s="162">
        <v>1</v>
      </c>
      <c r="X47" s="162">
        <v>0.92</v>
      </c>
      <c r="Y47" s="162">
        <f t="shared" si="0"/>
        <v>1</v>
      </c>
      <c r="Z47" s="162">
        <f t="shared" si="1"/>
        <v>0.98</v>
      </c>
    </row>
    <row r="48" spans="2:26" ht="30" x14ac:dyDescent="0.2">
      <c r="B48" s="515"/>
      <c r="C48" s="513"/>
      <c r="D48" s="510"/>
      <c r="E48" s="34" t="s">
        <v>756</v>
      </c>
      <c r="F48" s="34" t="s">
        <v>757</v>
      </c>
      <c r="G48" s="34">
        <v>1</v>
      </c>
      <c r="H48" s="34">
        <v>1</v>
      </c>
      <c r="I48" s="135">
        <v>1</v>
      </c>
      <c r="J48" s="59">
        <v>0</v>
      </c>
      <c r="K48" s="59">
        <v>0.5</v>
      </c>
      <c r="L48" s="59">
        <v>0.25</v>
      </c>
      <c r="M48" s="59">
        <v>0.25</v>
      </c>
      <c r="N48" s="135">
        <v>0</v>
      </c>
      <c r="O48" s="135"/>
      <c r="P48" s="135">
        <v>0.5</v>
      </c>
      <c r="Q48" s="135"/>
      <c r="R48" s="135">
        <v>0.5</v>
      </c>
      <c r="S48" s="135"/>
      <c r="T48" s="16">
        <v>0.5</v>
      </c>
      <c r="U48" s="16">
        <v>0.3</v>
      </c>
      <c r="V48" s="162" t="s">
        <v>177</v>
      </c>
      <c r="W48" s="162">
        <v>1</v>
      </c>
      <c r="X48" s="162">
        <v>1</v>
      </c>
      <c r="Y48" s="162">
        <f t="shared" si="0"/>
        <v>1</v>
      </c>
      <c r="Z48" s="162">
        <f t="shared" si="1"/>
        <v>1</v>
      </c>
    </row>
    <row r="49" spans="2:26" ht="30" x14ac:dyDescent="0.2">
      <c r="B49" s="515"/>
      <c r="C49" s="513"/>
      <c r="D49" s="510"/>
      <c r="E49" s="34" t="s">
        <v>758</v>
      </c>
      <c r="F49" s="34" t="s">
        <v>759</v>
      </c>
      <c r="G49" s="34">
        <v>1</v>
      </c>
      <c r="H49" s="34">
        <v>2</v>
      </c>
      <c r="I49" s="135">
        <v>1</v>
      </c>
      <c r="J49" s="59">
        <v>0.25</v>
      </c>
      <c r="K49" s="59">
        <v>0.25</v>
      </c>
      <c r="L49" s="59">
        <v>0.25</v>
      </c>
      <c r="M49" s="59">
        <v>0.25</v>
      </c>
      <c r="N49" s="135">
        <v>0.25</v>
      </c>
      <c r="O49" s="135">
        <v>0</v>
      </c>
      <c r="P49" s="174">
        <v>0.25</v>
      </c>
      <c r="Q49" s="174"/>
      <c r="R49" s="174">
        <v>0.25</v>
      </c>
      <c r="S49" s="174"/>
      <c r="T49" s="317">
        <v>0.25</v>
      </c>
      <c r="U49" s="317">
        <v>0.3</v>
      </c>
      <c r="V49" s="162">
        <v>1</v>
      </c>
      <c r="W49" s="162">
        <v>1</v>
      </c>
      <c r="X49" s="162">
        <v>1</v>
      </c>
      <c r="Y49" s="162">
        <f t="shared" si="0"/>
        <v>1</v>
      </c>
      <c r="Z49" s="162">
        <f t="shared" si="1"/>
        <v>1</v>
      </c>
    </row>
    <row r="50" spans="2:26" ht="30" x14ac:dyDescent="0.2">
      <c r="B50" s="515"/>
      <c r="C50" s="513"/>
      <c r="D50" s="510"/>
      <c r="E50" s="34" t="s">
        <v>760</v>
      </c>
      <c r="F50" s="34" t="s">
        <v>761</v>
      </c>
      <c r="G50" s="34">
        <v>0</v>
      </c>
      <c r="H50" s="34">
        <v>1</v>
      </c>
      <c r="I50" s="135">
        <v>1</v>
      </c>
      <c r="J50" s="135">
        <v>0</v>
      </c>
      <c r="K50" s="174">
        <v>0.5</v>
      </c>
      <c r="L50" s="174">
        <v>0.25</v>
      </c>
      <c r="M50" s="59">
        <v>0.25</v>
      </c>
      <c r="N50" s="135">
        <v>0</v>
      </c>
      <c r="O50" s="135"/>
      <c r="P50" s="135">
        <v>1</v>
      </c>
      <c r="Q50" s="135"/>
      <c r="R50" s="135">
        <v>0.25</v>
      </c>
      <c r="S50" s="135"/>
      <c r="T50" s="16">
        <v>0.25</v>
      </c>
      <c r="U50" s="16">
        <v>0.3</v>
      </c>
      <c r="V50" s="162" t="s">
        <v>177</v>
      </c>
      <c r="W50" s="162">
        <v>1</v>
      </c>
      <c r="X50" s="162">
        <v>1</v>
      </c>
      <c r="Y50" s="162">
        <f t="shared" si="0"/>
        <v>1</v>
      </c>
      <c r="Z50" s="162">
        <f t="shared" si="1"/>
        <v>1</v>
      </c>
    </row>
    <row r="51" spans="2:26" ht="60" x14ac:dyDescent="0.2">
      <c r="B51" s="515"/>
      <c r="C51" s="513"/>
      <c r="D51" s="511"/>
      <c r="E51" s="34" t="s">
        <v>762</v>
      </c>
      <c r="F51" s="34" t="s">
        <v>763</v>
      </c>
      <c r="G51" s="34">
        <v>0</v>
      </c>
      <c r="H51" s="34">
        <v>12</v>
      </c>
      <c r="I51" s="135">
        <v>12</v>
      </c>
      <c r="J51" s="135">
        <v>0</v>
      </c>
      <c r="K51" s="135">
        <v>4</v>
      </c>
      <c r="L51" s="135">
        <v>4</v>
      </c>
      <c r="M51" s="12">
        <v>4</v>
      </c>
      <c r="N51" s="135">
        <v>0</v>
      </c>
      <c r="O51" s="135"/>
      <c r="P51" s="135">
        <v>3</v>
      </c>
      <c r="Q51" s="135"/>
      <c r="R51" s="135">
        <v>4</v>
      </c>
      <c r="S51" s="135"/>
      <c r="T51" s="16">
        <v>3</v>
      </c>
      <c r="U51" s="16">
        <v>4</v>
      </c>
      <c r="V51" s="162" t="s">
        <v>177</v>
      </c>
      <c r="W51" s="162">
        <v>0.75</v>
      </c>
      <c r="X51" s="162">
        <v>1</v>
      </c>
      <c r="Y51" s="162">
        <f t="shared" si="0"/>
        <v>0.75</v>
      </c>
      <c r="Z51" s="162">
        <f t="shared" si="1"/>
        <v>0.83333333333333337</v>
      </c>
    </row>
    <row r="52" spans="2:26" ht="45" x14ac:dyDescent="0.2">
      <c r="B52" s="515"/>
      <c r="C52" s="513"/>
      <c r="D52" s="512" t="s">
        <v>764</v>
      </c>
      <c r="E52" s="34" t="s">
        <v>765</v>
      </c>
      <c r="F52" s="34" t="s">
        <v>766</v>
      </c>
      <c r="G52" s="34">
        <v>0</v>
      </c>
      <c r="H52" s="34">
        <v>1</v>
      </c>
      <c r="I52" s="135">
        <v>1</v>
      </c>
      <c r="J52" s="135">
        <v>0</v>
      </c>
      <c r="K52" s="135">
        <v>1</v>
      </c>
      <c r="L52" s="135">
        <v>0</v>
      </c>
      <c r="M52" s="12"/>
      <c r="N52" s="135">
        <v>0</v>
      </c>
      <c r="O52" s="135"/>
      <c r="P52" s="135">
        <v>1</v>
      </c>
      <c r="Q52" s="135"/>
      <c r="R52" s="135">
        <v>0</v>
      </c>
      <c r="S52" s="135"/>
      <c r="T52" s="16"/>
      <c r="U52" s="16"/>
      <c r="V52" s="162" t="s">
        <v>177</v>
      </c>
      <c r="W52" s="162">
        <v>1</v>
      </c>
      <c r="X52" s="162" t="s">
        <v>177</v>
      </c>
      <c r="Y52" s="162" t="str">
        <f t="shared" si="0"/>
        <v>-</v>
      </c>
      <c r="Z52" s="162">
        <f t="shared" si="1"/>
        <v>1</v>
      </c>
    </row>
    <row r="53" spans="2:26" ht="60" x14ac:dyDescent="0.2">
      <c r="B53" s="515"/>
      <c r="C53" s="513"/>
      <c r="D53" s="510"/>
      <c r="E53" s="34" t="s">
        <v>767</v>
      </c>
      <c r="F53" s="34" t="s">
        <v>768</v>
      </c>
      <c r="G53" s="34">
        <v>0</v>
      </c>
      <c r="H53" s="34">
        <v>1</v>
      </c>
      <c r="I53" s="135">
        <v>1</v>
      </c>
      <c r="J53" s="135">
        <v>0</v>
      </c>
      <c r="K53" s="135">
        <v>0.33</v>
      </c>
      <c r="L53" s="135">
        <v>0.33</v>
      </c>
      <c r="M53" s="59">
        <v>0.34</v>
      </c>
      <c r="N53" s="135">
        <v>0</v>
      </c>
      <c r="O53" s="135"/>
      <c r="P53" s="135">
        <v>0.66</v>
      </c>
      <c r="Q53" s="135"/>
      <c r="R53" s="135">
        <v>0.3</v>
      </c>
      <c r="S53" s="135"/>
      <c r="T53" s="16">
        <v>0.3</v>
      </c>
      <c r="U53" s="16">
        <v>0</v>
      </c>
      <c r="V53" s="162" t="s">
        <v>177</v>
      </c>
      <c r="W53" s="162">
        <v>1</v>
      </c>
      <c r="X53" s="162">
        <v>0.90909090909090906</v>
      </c>
      <c r="Y53" s="162">
        <f t="shared" si="0"/>
        <v>0.88235294117647045</v>
      </c>
      <c r="Z53" s="162">
        <f t="shared" si="1"/>
        <v>1</v>
      </c>
    </row>
    <row r="54" spans="2:26" ht="30" x14ac:dyDescent="0.2">
      <c r="B54" s="515"/>
      <c r="C54" s="513"/>
      <c r="D54" s="510"/>
      <c r="E54" s="34" t="s">
        <v>769</v>
      </c>
      <c r="F54" s="34" t="s">
        <v>770</v>
      </c>
      <c r="G54" s="34">
        <v>1</v>
      </c>
      <c r="H54" s="34">
        <v>1</v>
      </c>
      <c r="I54" s="135">
        <v>1</v>
      </c>
      <c r="J54" s="135">
        <v>0</v>
      </c>
      <c r="K54" s="135">
        <v>1</v>
      </c>
      <c r="L54" s="135">
        <v>0</v>
      </c>
      <c r="M54" s="12"/>
      <c r="N54" s="135">
        <v>0</v>
      </c>
      <c r="O54" s="135"/>
      <c r="P54" s="135">
        <v>0.8</v>
      </c>
      <c r="Q54" s="135"/>
      <c r="R54" s="135">
        <v>0.2</v>
      </c>
      <c r="S54" s="135"/>
      <c r="T54" s="16"/>
      <c r="U54" s="16"/>
      <c r="V54" s="162" t="s">
        <v>177</v>
      </c>
      <c r="W54" s="162">
        <v>0.8</v>
      </c>
      <c r="X54" s="162" t="s">
        <v>177</v>
      </c>
      <c r="Y54" s="162" t="str">
        <f t="shared" si="0"/>
        <v>-</v>
      </c>
      <c r="Z54" s="162">
        <f t="shared" si="1"/>
        <v>1</v>
      </c>
    </row>
    <row r="55" spans="2:26" ht="30" x14ac:dyDescent="0.2">
      <c r="B55" s="515"/>
      <c r="C55" s="513"/>
      <c r="D55" s="510"/>
      <c r="E55" s="34" t="s">
        <v>771</v>
      </c>
      <c r="F55" s="34" t="s">
        <v>772</v>
      </c>
      <c r="G55" s="34">
        <v>0</v>
      </c>
      <c r="H55" s="34">
        <v>1</v>
      </c>
      <c r="I55" s="135">
        <v>1</v>
      </c>
      <c r="J55" s="135">
        <v>0</v>
      </c>
      <c r="K55" s="135">
        <v>1</v>
      </c>
      <c r="L55" s="135">
        <v>0</v>
      </c>
      <c r="M55" s="12">
        <v>0.6</v>
      </c>
      <c r="N55" s="135">
        <v>0</v>
      </c>
      <c r="O55" s="135"/>
      <c r="P55" s="135">
        <v>0.4</v>
      </c>
      <c r="Q55" s="135"/>
      <c r="R55" s="135">
        <v>0.4</v>
      </c>
      <c r="S55" s="135"/>
      <c r="T55" s="16">
        <v>1</v>
      </c>
      <c r="U55" s="16">
        <v>0.6</v>
      </c>
      <c r="V55" s="162" t="s">
        <v>177</v>
      </c>
      <c r="W55" s="162">
        <v>0.4</v>
      </c>
      <c r="X55" s="162" t="s">
        <v>177</v>
      </c>
      <c r="Y55" s="162">
        <f t="shared" si="0"/>
        <v>1</v>
      </c>
      <c r="Z55" s="162">
        <f t="shared" si="1"/>
        <v>1</v>
      </c>
    </row>
    <row r="56" spans="2:26" ht="30" x14ac:dyDescent="0.2">
      <c r="B56" s="515"/>
      <c r="C56" s="513"/>
      <c r="D56" s="510"/>
      <c r="E56" s="34" t="s">
        <v>773</v>
      </c>
      <c r="F56" s="34" t="s">
        <v>774</v>
      </c>
      <c r="G56" s="34">
        <v>0</v>
      </c>
      <c r="H56" s="34">
        <v>1</v>
      </c>
      <c r="I56" s="135">
        <v>1</v>
      </c>
      <c r="J56" s="135">
        <v>0</v>
      </c>
      <c r="K56" s="174">
        <v>0.5</v>
      </c>
      <c r="L56" s="174">
        <v>0.25</v>
      </c>
      <c r="M56" s="59">
        <v>0.25</v>
      </c>
      <c r="N56" s="135">
        <v>0</v>
      </c>
      <c r="O56" s="135"/>
      <c r="P56" s="174">
        <v>0.5</v>
      </c>
      <c r="Q56" s="174"/>
      <c r="R56" s="174">
        <v>0.5</v>
      </c>
      <c r="S56" s="174"/>
      <c r="T56" s="317">
        <v>0.25</v>
      </c>
      <c r="U56" s="317">
        <v>0.3</v>
      </c>
      <c r="V56" s="162" t="s">
        <v>177</v>
      </c>
      <c r="W56" s="162">
        <v>1</v>
      </c>
      <c r="X56" s="162">
        <v>1</v>
      </c>
      <c r="Y56" s="162">
        <f t="shared" si="0"/>
        <v>1</v>
      </c>
      <c r="Z56" s="162">
        <f t="shared" si="1"/>
        <v>1</v>
      </c>
    </row>
    <row r="57" spans="2:26" ht="45" x14ac:dyDescent="0.2">
      <c r="B57" s="515"/>
      <c r="C57" s="513"/>
      <c r="D57" s="510"/>
      <c r="E57" s="34" t="s">
        <v>775</v>
      </c>
      <c r="F57" s="34" t="s">
        <v>776</v>
      </c>
      <c r="G57" s="34">
        <v>0</v>
      </c>
      <c r="H57" s="34">
        <v>1</v>
      </c>
      <c r="I57" s="135">
        <v>1</v>
      </c>
      <c r="J57" s="59">
        <v>0.25</v>
      </c>
      <c r="K57" s="59">
        <v>0.25</v>
      </c>
      <c r="L57" s="59">
        <v>0.25</v>
      </c>
      <c r="M57" s="59">
        <v>0.25</v>
      </c>
      <c r="N57" s="59">
        <v>0.25</v>
      </c>
      <c r="O57" s="59"/>
      <c r="P57" s="174">
        <v>0.4</v>
      </c>
      <c r="Q57" s="174"/>
      <c r="R57" s="174">
        <v>0.2</v>
      </c>
      <c r="S57" s="174"/>
      <c r="T57" s="317">
        <v>0.25</v>
      </c>
      <c r="U57" s="317">
        <v>0</v>
      </c>
      <c r="V57" s="162">
        <v>1</v>
      </c>
      <c r="W57" s="162">
        <v>1</v>
      </c>
      <c r="X57" s="162">
        <v>0.8</v>
      </c>
      <c r="Y57" s="162">
        <f t="shared" si="0"/>
        <v>1</v>
      </c>
      <c r="Z57" s="162">
        <f t="shared" si="1"/>
        <v>1</v>
      </c>
    </row>
    <row r="58" spans="2:26" ht="45" x14ac:dyDescent="0.2">
      <c r="B58" s="515"/>
      <c r="C58" s="513"/>
      <c r="D58" s="511"/>
      <c r="E58" s="34" t="s">
        <v>777</v>
      </c>
      <c r="F58" s="34" t="s">
        <v>778</v>
      </c>
      <c r="G58" s="34">
        <v>4</v>
      </c>
      <c r="H58" s="34">
        <v>8</v>
      </c>
      <c r="I58" s="135">
        <v>4</v>
      </c>
      <c r="J58" s="135">
        <v>1</v>
      </c>
      <c r="K58" s="135">
        <v>1</v>
      </c>
      <c r="L58" s="135">
        <v>1</v>
      </c>
      <c r="M58" s="12">
        <v>1</v>
      </c>
      <c r="N58" s="135">
        <v>1</v>
      </c>
      <c r="O58" s="135"/>
      <c r="P58" s="135">
        <v>1</v>
      </c>
      <c r="Q58" s="135"/>
      <c r="R58" s="135">
        <v>1</v>
      </c>
      <c r="S58" s="135"/>
      <c r="T58" s="16">
        <v>1</v>
      </c>
      <c r="U58" s="16">
        <v>0.1</v>
      </c>
      <c r="V58" s="162">
        <v>1</v>
      </c>
      <c r="W58" s="162">
        <v>1</v>
      </c>
      <c r="X58" s="162">
        <v>1</v>
      </c>
      <c r="Y58" s="162">
        <f t="shared" si="0"/>
        <v>1</v>
      </c>
      <c r="Z58" s="162">
        <f t="shared" si="1"/>
        <v>1</v>
      </c>
    </row>
    <row r="59" spans="2:26" ht="60" x14ac:dyDescent="0.2">
      <c r="B59" s="515"/>
      <c r="C59" s="513"/>
      <c r="D59" s="512" t="s">
        <v>779</v>
      </c>
      <c r="E59" s="34" t="s">
        <v>780</v>
      </c>
      <c r="F59" s="34" t="s">
        <v>781</v>
      </c>
      <c r="G59" s="34">
        <v>2</v>
      </c>
      <c r="H59" s="34">
        <v>2</v>
      </c>
      <c r="I59" s="135">
        <v>8</v>
      </c>
      <c r="J59" s="135">
        <v>2</v>
      </c>
      <c r="K59" s="135">
        <v>2</v>
      </c>
      <c r="L59" s="135">
        <v>2</v>
      </c>
      <c r="M59" s="12">
        <v>2</v>
      </c>
      <c r="N59" s="135">
        <v>2</v>
      </c>
      <c r="O59" s="135"/>
      <c r="P59" s="135">
        <v>2</v>
      </c>
      <c r="Q59" s="135"/>
      <c r="R59" s="135">
        <v>2</v>
      </c>
      <c r="S59" s="135"/>
      <c r="T59" s="16">
        <v>2</v>
      </c>
      <c r="U59" s="16"/>
      <c r="V59" s="162">
        <v>1</v>
      </c>
      <c r="W59" s="162">
        <v>1</v>
      </c>
      <c r="X59" s="162">
        <v>1</v>
      </c>
      <c r="Y59" s="162">
        <f t="shared" si="0"/>
        <v>1</v>
      </c>
      <c r="Z59" s="162">
        <f t="shared" si="1"/>
        <v>1</v>
      </c>
    </row>
    <row r="60" spans="2:26" ht="90" x14ac:dyDescent="0.2">
      <c r="B60" s="515"/>
      <c r="C60" s="513"/>
      <c r="D60" s="510"/>
      <c r="E60" s="34" t="s">
        <v>782</v>
      </c>
      <c r="F60" s="34" t="s">
        <v>781</v>
      </c>
      <c r="G60" s="34">
        <v>0</v>
      </c>
      <c r="H60" s="34">
        <v>2</v>
      </c>
      <c r="I60" s="135">
        <v>8</v>
      </c>
      <c r="J60" s="135">
        <v>2</v>
      </c>
      <c r="K60" s="135">
        <v>2</v>
      </c>
      <c r="L60" s="135">
        <v>2</v>
      </c>
      <c r="M60" s="12">
        <v>2</v>
      </c>
      <c r="N60" s="135">
        <v>2</v>
      </c>
      <c r="O60" s="135">
        <v>0</v>
      </c>
      <c r="P60" s="135">
        <v>2</v>
      </c>
      <c r="Q60" s="135"/>
      <c r="R60" s="135">
        <v>2</v>
      </c>
      <c r="S60" s="135"/>
      <c r="T60" s="16">
        <v>2</v>
      </c>
      <c r="U60" s="16"/>
      <c r="V60" s="162">
        <v>1</v>
      </c>
      <c r="W60" s="162">
        <v>1</v>
      </c>
      <c r="X60" s="162">
        <v>1</v>
      </c>
      <c r="Y60" s="162">
        <f t="shared" si="0"/>
        <v>1</v>
      </c>
      <c r="Z60" s="162">
        <f t="shared" si="1"/>
        <v>1</v>
      </c>
    </row>
    <row r="61" spans="2:26" ht="75" x14ac:dyDescent="0.2">
      <c r="B61" s="515"/>
      <c r="C61" s="513"/>
      <c r="D61" s="510"/>
      <c r="E61" s="34" t="s">
        <v>783</v>
      </c>
      <c r="F61" s="34" t="s">
        <v>776</v>
      </c>
      <c r="G61" s="34">
        <v>0</v>
      </c>
      <c r="H61" s="34">
        <v>1</v>
      </c>
      <c r="I61" s="135">
        <v>1</v>
      </c>
      <c r="J61" s="59">
        <v>0.25</v>
      </c>
      <c r="K61" s="59">
        <v>0.25</v>
      </c>
      <c r="L61" s="59">
        <v>0</v>
      </c>
      <c r="M61" s="59">
        <v>0.5</v>
      </c>
      <c r="N61" s="59">
        <v>0.25</v>
      </c>
      <c r="O61" s="59">
        <v>0</v>
      </c>
      <c r="P61" s="135">
        <v>0.25</v>
      </c>
      <c r="Q61" s="135"/>
      <c r="R61" s="135">
        <v>0</v>
      </c>
      <c r="S61" s="135"/>
      <c r="T61" s="16"/>
      <c r="U61" s="16"/>
      <c r="V61" s="162">
        <v>1</v>
      </c>
      <c r="W61" s="162">
        <v>1</v>
      </c>
      <c r="X61" s="162" t="s">
        <v>177</v>
      </c>
      <c r="Y61" s="162">
        <f t="shared" si="0"/>
        <v>0</v>
      </c>
      <c r="Z61" s="162">
        <f t="shared" si="1"/>
        <v>0.5</v>
      </c>
    </row>
    <row r="62" spans="2:26" ht="60.75" thickBot="1" x14ac:dyDescent="0.25">
      <c r="B62" s="516"/>
      <c r="C62" s="474"/>
      <c r="D62" s="511"/>
      <c r="E62" s="34" t="s">
        <v>784</v>
      </c>
      <c r="F62" s="34" t="s">
        <v>785</v>
      </c>
      <c r="G62" s="34">
        <v>0</v>
      </c>
      <c r="H62" s="34">
        <v>1</v>
      </c>
      <c r="I62" s="135">
        <v>1</v>
      </c>
      <c r="J62" s="59">
        <v>0.25</v>
      </c>
      <c r="K62" s="59">
        <v>0.25</v>
      </c>
      <c r="L62" s="59">
        <v>0</v>
      </c>
      <c r="M62" s="59">
        <v>0.5</v>
      </c>
      <c r="N62" s="135">
        <v>0</v>
      </c>
      <c r="O62" s="135"/>
      <c r="P62" s="135">
        <v>0</v>
      </c>
      <c r="Q62" s="135"/>
      <c r="R62" s="135">
        <v>0</v>
      </c>
      <c r="S62" s="135"/>
      <c r="T62" s="16">
        <v>1</v>
      </c>
      <c r="U62" s="16">
        <v>1</v>
      </c>
      <c r="V62" s="162">
        <v>0</v>
      </c>
      <c r="W62" s="162">
        <v>0</v>
      </c>
      <c r="X62" s="162" t="s">
        <v>177</v>
      </c>
      <c r="Y62" s="162">
        <f t="shared" si="0"/>
        <v>1</v>
      </c>
      <c r="Z62" s="162">
        <f t="shared" si="1"/>
        <v>1</v>
      </c>
    </row>
    <row r="63" spans="2:26" ht="50.25" customHeight="1" thickBot="1" x14ac:dyDescent="0.25">
      <c r="B63" s="434" t="s">
        <v>69</v>
      </c>
      <c r="C63" s="434" t="s">
        <v>70</v>
      </c>
      <c r="D63" s="436" t="s">
        <v>786</v>
      </c>
      <c r="E63" s="25" t="s">
        <v>72</v>
      </c>
      <c r="F63" s="35"/>
      <c r="G63" s="35"/>
      <c r="H63" s="35"/>
      <c r="I63" s="438" t="s">
        <v>73</v>
      </c>
      <c r="J63" s="293" t="s">
        <v>74</v>
      </c>
      <c r="K63" s="25" t="s">
        <v>75</v>
      </c>
      <c r="L63" s="25" t="s">
        <v>76</v>
      </c>
      <c r="M63" s="26" t="s">
        <v>77</v>
      </c>
      <c r="N63" s="141" t="s">
        <v>78</v>
      </c>
      <c r="O63" s="376"/>
      <c r="P63" s="25" t="s">
        <v>79</v>
      </c>
      <c r="Q63" s="35"/>
      <c r="R63" s="306" t="s">
        <v>80</v>
      </c>
      <c r="S63" s="306"/>
      <c r="T63" s="26" t="s">
        <v>1409</v>
      </c>
      <c r="U63" s="35"/>
      <c r="V63" s="27" t="s">
        <v>15</v>
      </c>
      <c r="W63" s="27" t="s">
        <v>151</v>
      </c>
      <c r="X63" s="27" t="s">
        <v>152</v>
      </c>
      <c r="Y63" s="27" t="s">
        <v>1408</v>
      </c>
      <c r="Z63" s="28" t="s">
        <v>16</v>
      </c>
    </row>
    <row r="64" spans="2:26" ht="16.5" thickBot="1" x14ac:dyDescent="0.25">
      <c r="B64" s="435"/>
      <c r="C64" s="435"/>
      <c r="D64" s="437"/>
      <c r="E64" s="29">
        <f>COUNTA(E4:E62)</f>
        <v>59</v>
      </c>
      <c r="F64" s="36"/>
      <c r="G64" s="36"/>
      <c r="H64" s="36"/>
      <c r="I64" s="439"/>
      <c r="J64" s="299">
        <f t="shared" ref="J64:T64" si="2">COUNTIF(J4:J62,"&gt;0")</f>
        <v>40</v>
      </c>
      <c r="K64" s="299">
        <f t="shared" si="2"/>
        <v>52</v>
      </c>
      <c r="L64" s="305">
        <f t="shared" si="2"/>
        <v>43</v>
      </c>
      <c r="M64" s="299">
        <f t="shared" si="2"/>
        <v>50</v>
      </c>
      <c r="N64" s="45">
        <f t="shared" si="2"/>
        <v>34</v>
      </c>
      <c r="O64" s="45"/>
      <c r="P64" s="299">
        <f t="shared" si="2"/>
        <v>48</v>
      </c>
      <c r="Q64" s="365"/>
      <c r="R64" s="303">
        <f t="shared" si="2"/>
        <v>45</v>
      </c>
      <c r="S64" s="364"/>
      <c r="T64" s="299">
        <f t="shared" si="2"/>
        <v>46</v>
      </c>
      <c r="U64" s="362"/>
      <c r="V64" s="140">
        <v>0.84499999999999997</v>
      </c>
      <c r="W64" s="140">
        <v>0.87532051282051271</v>
      </c>
      <c r="X64" s="140">
        <v>0.91230443974630016</v>
      </c>
      <c r="Y64" s="140">
        <f>AVERAGE(Y4:Y62)</f>
        <v>0.86464705882352944</v>
      </c>
      <c r="Z64" s="140">
        <f>AVERAGE(Z4:Z62)</f>
        <v>0.93016949152542372</v>
      </c>
    </row>
    <row r="65" spans="2:25" ht="37.5" customHeight="1" thickBot="1" x14ac:dyDescent="0.25">
      <c r="B65" s="466" t="s">
        <v>787</v>
      </c>
      <c r="C65" s="467"/>
      <c r="D65" s="468"/>
      <c r="E65" s="517"/>
      <c r="F65" s="518"/>
      <c r="G65" s="349"/>
      <c r="H65" s="349"/>
      <c r="I65" s="466"/>
      <c r="J65" s="467"/>
      <c r="K65" s="468"/>
      <c r="L65" s="131" t="s">
        <v>198</v>
      </c>
      <c r="M65" s="81" t="s">
        <v>199</v>
      </c>
      <c r="N65" s="81" t="s">
        <v>200</v>
      </c>
      <c r="O65" s="81"/>
      <c r="P65" s="81"/>
      <c r="Q65" s="81"/>
      <c r="R65" s="307"/>
      <c r="S65" s="307"/>
      <c r="T65" s="81"/>
      <c r="U65" s="81"/>
      <c r="V65" s="81" t="s">
        <v>201</v>
      </c>
      <c r="W65" s="82" t="s">
        <v>202</v>
      </c>
      <c r="X65" s="164"/>
      <c r="Y65" s="164"/>
    </row>
    <row r="66" spans="2:25" ht="15.75" thickBot="1" x14ac:dyDescent="0.25">
      <c r="B66" s="490" t="s">
        <v>788</v>
      </c>
      <c r="C66" s="492"/>
      <c r="D66" s="491"/>
      <c r="E66" s="490"/>
      <c r="F66" s="491"/>
      <c r="G66" s="338"/>
      <c r="H66" s="338"/>
      <c r="I66" s="469"/>
      <c r="J66" s="470"/>
      <c r="K66" s="471"/>
      <c r="L66" s="284"/>
      <c r="M66" s="83"/>
      <c r="N66" s="84"/>
      <c r="O66" s="84"/>
      <c r="P66" s="85"/>
      <c r="Q66" s="85"/>
      <c r="R66" s="308"/>
      <c r="S66" s="308"/>
      <c r="T66" s="85"/>
      <c r="U66" s="85"/>
      <c r="V66" s="86"/>
      <c r="W66" s="87"/>
      <c r="X66" s="163"/>
      <c r="Y66" s="163"/>
    </row>
    <row r="67" spans="2:25" ht="24" x14ac:dyDescent="0.2">
      <c r="B67" s="138"/>
      <c r="C67" s="138"/>
      <c r="D67" s="138"/>
      <c r="E67" s="138"/>
      <c r="F67" s="138"/>
      <c r="I67" s="138"/>
      <c r="J67" s="138"/>
      <c r="K67" s="138"/>
      <c r="M67" s="232" t="s">
        <v>205</v>
      </c>
      <c r="N67" s="233" t="s">
        <v>206</v>
      </c>
      <c r="O67" s="411"/>
      <c r="P67" s="234" t="s">
        <v>207</v>
      </c>
      <c r="Q67" s="413"/>
      <c r="R67" s="62"/>
      <c r="S67" s="62"/>
      <c r="T67" s="138"/>
      <c r="V67" s="138"/>
      <c r="W67" s="138"/>
    </row>
    <row r="68" spans="2:25" ht="67.5" x14ac:dyDescent="0.2">
      <c r="B68" s="138"/>
      <c r="C68" s="138"/>
      <c r="D68" s="138"/>
      <c r="E68" s="138"/>
      <c r="F68" s="138"/>
      <c r="I68" s="138"/>
      <c r="J68" s="138"/>
      <c r="K68" s="138"/>
      <c r="M68" s="235" t="s">
        <v>789</v>
      </c>
      <c r="N68" s="236">
        <v>19791513729.09</v>
      </c>
      <c r="O68" s="412"/>
      <c r="P68" s="237">
        <v>9644755331.2000008</v>
      </c>
      <c r="Q68" s="414"/>
      <c r="R68" s="62"/>
      <c r="S68" s="62"/>
      <c r="T68" s="138"/>
      <c r="V68" s="138"/>
      <c r="W68" s="138"/>
    </row>
    <row r="69" spans="2:25" ht="22.5" x14ac:dyDescent="0.2">
      <c r="B69" s="138"/>
      <c r="C69" s="138"/>
      <c r="D69" s="138"/>
      <c r="E69" s="138"/>
      <c r="F69" s="138"/>
      <c r="I69" s="138"/>
      <c r="J69" s="138"/>
      <c r="K69" s="138"/>
      <c r="M69" s="235" t="s">
        <v>790</v>
      </c>
      <c r="N69" s="236">
        <v>2488000000</v>
      </c>
      <c r="O69" s="412"/>
      <c r="P69" s="237">
        <v>1711447900</v>
      </c>
      <c r="Q69" s="414"/>
      <c r="R69" s="62"/>
      <c r="S69" s="62"/>
      <c r="T69" s="138"/>
      <c r="V69" s="138"/>
      <c r="W69" s="138"/>
    </row>
    <row r="70" spans="2:25" ht="33.75" x14ac:dyDescent="0.2">
      <c r="B70" s="138"/>
      <c r="C70" s="138"/>
      <c r="D70" s="138"/>
      <c r="E70" s="138"/>
      <c r="F70" s="138"/>
      <c r="I70" s="138"/>
      <c r="J70" s="138"/>
      <c r="K70" s="138"/>
      <c r="M70" s="235" t="s">
        <v>791</v>
      </c>
      <c r="N70" s="236">
        <v>676655475</v>
      </c>
      <c r="O70" s="412"/>
      <c r="P70" s="237">
        <v>0</v>
      </c>
      <c r="Q70" s="414"/>
      <c r="R70" s="62"/>
      <c r="S70" s="62"/>
      <c r="T70" s="138"/>
      <c r="V70" s="138"/>
      <c r="W70" s="138"/>
    </row>
    <row r="71" spans="2:25" ht="33.75" x14ac:dyDescent="0.2">
      <c r="B71" s="138"/>
      <c r="C71" s="138"/>
      <c r="D71" s="138"/>
      <c r="E71" s="138"/>
      <c r="F71" s="138"/>
      <c r="I71" s="138"/>
      <c r="J71" s="138"/>
      <c r="K71" s="138"/>
      <c r="M71" s="235" t="s">
        <v>792</v>
      </c>
      <c r="N71" s="236">
        <v>1635000000</v>
      </c>
      <c r="O71" s="412"/>
      <c r="P71" s="237">
        <v>1632328000</v>
      </c>
      <c r="Q71" s="414"/>
      <c r="R71" s="62"/>
      <c r="S71" s="62"/>
      <c r="T71" s="138"/>
      <c r="V71" s="138"/>
      <c r="W71" s="138"/>
    </row>
    <row r="72" spans="2:25" ht="56.25" x14ac:dyDescent="0.2">
      <c r="B72" s="138"/>
      <c r="C72" s="138"/>
      <c r="D72" s="138"/>
      <c r="E72" s="138"/>
      <c r="F72" s="138"/>
      <c r="I72" s="138"/>
      <c r="J72" s="138"/>
      <c r="K72" s="138"/>
      <c r="M72" s="235" t="s">
        <v>793</v>
      </c>
      <c r="N72" s="236">
        <v>650000000</v>
      </c>
      <c r="O72" s="412"/>
      <c r="P72" s="237">
        <v>0</v>
      </c>
      <c r="Q72" s="414"/>
      <c r="R72" s="62"/>
      <c r="S72" s="62"/>
      <c r="T72" s="138"/>
      <c r="V72" s="138"/>
      <c r="W72" s="138"/>
    </row>
    <row r="73" spans="2:25" ht="22.5" x14ac:dyDescent="0.2">
      <c r="B73" s="138"/>
      <c r="C73" s="138"/>
      <c r="D73" s="138"/>
      <c r="E73" s="138"/>
      <c r="F73" s="138"/>
      <c r="I73" s="138"/>
      <c r="J73" s="138"/>
      <c r="K73" s="138"/>
      <c r="M73" s="235" t="s">
        <v>794</v>
      </c>
      <c r="N73" s="236">
        <v>450344525</v>
      </c>
      <c r="O73" s="412"/>
      <c r="P73" s="237">
        <v>0</v>
      </c>
      <c r="Q73" s="414"/>
      <c r="R73" s="62"/>
      <c r="S73" s="62"/>
      <c r="T73" s="138"/>
      <c r="V73" s="138"/>
      <c r="W73" s="138"/>
    </row>
    <row r="74" spans="2:25" ht="45" x14ac:dyDescent="0.2">
      <c r="B74" s="138"/>
      <c r="C74" s="138"/>
      <c r="D74" s="138"/>
      <c r="E74" s="138"/>
      <c r="F74" s="138"/>
      <c r="I74" s="138"/>
      <c r="J74" s="138"/>
      <c r="K74" s="138"/>
      <c r="M74" s="235" t="s">
        <v>795</v>
      </c>
      <c r="N74" s="236">
        <v>340000000</v>
      </c>
      <c r="O74" s="412"/>
      <c r="P74" s="237">
        <v>49500000</v>
      </c>
      <c r="Q74" s="414"/>
      <c r="R74" s="62"/>
      <c r="S74" s="62"/>
      <c r="T74" s="138"/>
      <c r="V74" s="138"/>
      <c r="W74" s="138"/>
    </row>
    <row r="75" spans="2:25" ht="15.75" thickBot="1" x14ac:dyDescent="0.25">
      <c r="B75" s="138"/>
      <c r="C75" s="138"/>
      <c r="D75" s="138"/>
      <c r="E75" s="138"/>
      <c r="F75" s="138"/>
      <c r="I75" s="138"/>
      <c r="J75" s="138"/>
      <c r="K75" s="138"/>
      <c r="M75" s="238" t="s">
        <v>171</v>
      </c>
      <c r="N75" s="239">
        <f>SUM(N68:N74)</f>
        <v>26031513729.09</v>
      </c>
      <c r="O75" s="371"/>
      <c r="P75" s="240">
        <f>SUM(P68:P74)</f>
        <v>13038031231.200001</v>
      </c>
      <c r="Q75" s="375"/>
      <c r="R75" s="62"/>
      <c r="S75" s="62"/>
      <c r="T75" s="138"/>
      <c r="V75" s="138"/>
      <c r="W75" s="138"/>
    </row>
    <row r="76" spans="2:25" x14ac:dyDescent="0.2">
      <c r="R76" s="62"/>
      <c r="S76" s="62"/>
    </row>
  </sheetData>
  <sheetProtection formatCells="0" formatColumns="0" formatRows="0"/>
  <autoFilter ref="A3:Z68"/>
  <mergeCells count="23">
    <mergeCell ref="D52:D58"/>
    <mergeCell ref="B65:D65"/>
    <mergeCell ref="E65:F65"/>
    <mergeCell ref="I65:K65"/>
    <mergeCell ref="B66:D66"/>
    <mergeCell ref="E66:F66"/>
    <mergeCell ref="I66:K66"/>
    <mergeCell ref="B1:W1"/>
    <mergeCell ref="B63:B64"/>
    <mergeCell ref="C63:C64"/>
    <mergeCell ref="D63:D64"/>
    <mergeCell ref="I63:I64"/>
    <mergeCell ref="D4:D6"/>
    <mergeCell ref="D7:D13"/>
    <mergeCell ref="D14:D22"/>
    <mergeCell ref="D24:D32"/>
    <mergeCell ref="D33:D38"/>
    <mergeCell ref="D39:D40"/>
    <mergeCell ref="D41:D51"/>
    <mergeCell ref="D59:D62"/>
    <mergeCell ref="C4:C6"/>
    <mergeCell ref="B4:B62"/>
    <mergeCell ref="C7:C62"/>
  </mergeCells>
  <conditionalFormatting sqref="V4:W62 Z4:Z62">
    <cfRule type="cellIs" dxfId="154" priority="12" operator="equal">
      <formula>"-"</formula>
    </cfRule>
    <cfRule type="cellIs" dxfId="153" priority="13" operator="lessThan">
      <formula>0.5</formula>
    </cfRule>
    <cfRule type="cellIs" dxfId="152" priority="14" operator="between">
      <formula>0.5</formula>
      <formula>0.75</formula>
    </cfRule>
    <cfRule type="cellIs" dxfId="151" priority="15" operator="between">
      <formula>0.75</formula>
      <formula>1</formula>
    </cfRule>
  </conditionalFormatting>
  <conditionalFormatting sqref="V4:W62 Z4:Z62">
    <cfRule type="cellIs" dxfId="150" priority="11" operator="equal">
      <formula>0</formula>
    </cfRule>
  </conditionalFormatting>
  <conditionalFormatting sqref="X4:X62">
    <cfRule type="cellIs" dxfId="149" priority="7" operator="equal">
      <formula>"-"</formula>
    </cfRule>
    <cfRule type="cellIs" dxfId="148" priority="8" operator="lessThan">
      <formula>0.5</formula>
    </cfRule>
    <cfRule type="cellIs" dxfId="147" priority="9" operator="between">
      <formula>0.5</formula>
      <formula>0.75</formula>
    </cfRule>
    <cfRule type="cellIs" dxfId="146" priority="10" operator="between">
      <formula>0.75</formula>
      <formula>1</formula>
    </cfRule>
  </conditionalFormatting>
  <conditionalFormatting sqref="X4:X62">
    <cfRule type="cellIs" dxfId="145" priority="6" operator="equal">
      <formula>0</formula>
    </cfRule>
  </conditionalFormatting>
  <conditionalFormatting sqref="Y4:Y62">
    <cfRule type="cellIs" dxfId="144" priority="2" operator="equal">
      <formula>"-"</formula>
    </cfRule>
    <cfRule type="cellIs" dxfId="143" priority="3" operator="lessThan">
      <formula>0.5</formula>
    </cfRule>
    <cfRule type="cellIs" dxfId="142" priority="4" operator="between">
      <formula>0.5</formula>
      <formula>0.75</formula>
    </cfRule>
    <cfRule type="cellIs" dxfId="141" priority="5" operator="between">
      <formula>0.75</formula>
      <formula>1</formula>
    </cfRule>
  </conditionalFormatting>
  <conditionalFormatting sqref="Y4:Y62">
    <cfRule type="cellIs" dxfId="140" priority="1" operator="equal">
      <formula>0</formula>
    </cfRule>
  </conditionalFormatting>
  <dataValidations disablePrompts="1" count="1">
    <dataValidation type="list" allowBlank="1" showInputMessage="1" showErrorMessage="1" sqref="C7">
      <formula1>Sector</formula1>
    </dataValidation>
  </dataValidations>
  <printOptions horizontalCentered="1" verticalCentered="1"/>
  <pageMargins left="0.31496062992125984" right="0.31496062992125984" top="0.74803149606299213" bottom="0.74803149606299213" header="0.31496062992125984" footer="0.31496062992125984"/>
  <pageSetup scale="44" orientation="landscape" r:id="rId1"/>
  <rowBreaks count="2" manualBreakCount="2">
    <brk id="22" max="16383" man="1"/>
    <brk id="3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34</vt:i4>
      </vt:variant>
    </vt:vector>
  </HeadingPairs>
  <TitlesOfParts>
    <vt:vector size="52" baseType="lpstr">
      <vt:lpstr>AGUAS DE BARRANCBERMEJA</vt:lpstr>
      <vt:lpstr>INFRAESTRUCTURA </vt:lpstr>
      <vt:lpstr>Consolidado (2016 2019)</vt:lpstr>
      <vt:lpstr>EDUBA</vt:lpstr>
      <vt:lpstr>INDERBA </vt:lpstr>
      <vt:lpstr>Tránsito y Transporte</vt:lpstr>
      <vt:lpstr>Desarrollo</vt:lpstr>
      <vt:lpstr>Educación</vt:lpstr>
      <vt:lpstr>Gobierno</vt:lpstr>
      <vt:lpstr>Hacienda</vt:lpstr>
      <vt:lpstr>INFRAESTRUCTURA</vt:lpstr>
      <vt:lpstr>TIC</vt:lpstr>
      <vt:lpstr>Medio Ambiente</vt:lpstr>
      <vt:lpstr>General</vt:lpstr>
      <vt:lpstr>Juridica</vt:lpstr>
      <vt:lpstr>Salud</vt:lpstr>
      <vt:lpstr>UMATA</vt:lpstr>
      <vt:lpstr>Planeación</vt:lpstr>
      <vt:lpstr>'AGUAS DE BARRANCBERMEJA'!Área_de_impresión</vt:lpstr>
      <vt:lpstr>Desarrollo!Área_de_impresión</vt:lpstr>
      <vt:lpstr>EDUBA!Área_de_impresión</vt:lpstr>
      <vt:lpstr>Educación!Área_de_impresión</vt:lpstr>
      <vt:lpstr>General!Área_de_impresión</vt:lpstr>
      <vt:lpstr>Gobierno!Área_de_impresión</vt:lpstr>
      <vt:lpstr>Hacienda!Área_de_impresión</vt:lpstr>
      <vt:lpstr>'INDERBA '!Área_de_impresión</vt:lpstr>
      <vt:lpstr>INFRAESTRUCTURA!Área_de_impresión</vt:lpstr>
      <vt:lpstr>'INFRAESTRUCTURA '!Área_de_impresión</vt:lpstr>
      <vt:lpstr>Juridica!Área_de_impresión</vt:lpstr>
      <vt:lpstr>'Medio Ambiente'!Área_de_impresión</vt:lpstr>
      <vt:lpstr>Planeación!Área_de_impresión</vt:lpstr>
      <vt:lpstr>Salud!Área_de_impresión</vt:lpstr>
      <vt:lpstr>TIC!Área_de_impresión</vt:lpstr>
      <vt:lpstr>'Tránsito y Transporte'!Área_de_impresión</vt:lpstr>
      <vt:lpstr>UMATA!Área_de_impresión</vt:lpstr>
      <vt:lpstr>'AGUAS DE BARRANCBERMEJA'!Títulos_a_imprimir</vt:lpstr>
      <vt:lpstr>Desarrollo!Títulos_a_imprimir</vt:lpstr>
      <vt:lpstr>EDUBA!Títulos_a_imprimir</vt:lpstr>
      <vt:lpstr>Educación!Títulos_a_imprimir</vt:lpstr>
      <vt:lpstr>General!Títulos_a_imprimir</vt:lpstr>
      <vt:lpstr>Gobierno!Títulos_a_imprimir</vt:lpstr>
      <vt:lpstr>Hacienda!Títulos_a_imprimir</vt:lpstr>
      <vt:lpstr>'INDERBA '!Títulos_a_imprimir</vt:lpstr>
      <vt:lpstr>INFRAESTRUCTURA!Títulos_a_imprimir</vt:lpstr>
      <vt:lpstr>'INFRAESTRUCTURA '!Títulos_a_imprimir</vt:lpstr>
      <vt:lpstr>Juridica!Títulos_a_imprimir</vt:lpstr>
      <vt:lpstr>'Medio Ambiente'!Títulos_a_imprimir</vt:lpstr>
      <vt:lpstr>Planeación!Títulos_a_imprimir</vt:lpstr>
      <vt:lpstr>Salud!Títulos_a_imprimir</vt:lpstr>
      <vt:lpstr>TIC!Títulos_a_imprimir</vt:lpstr>
      <vt:lpstr>'Tránsito y Transporte'!Títulos_a_imprimir</vt:lpstr>
      <vt:lpstr>UMATA!Títulos_a_imprimir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Dario Gelvez Uribe</dc:creator>
  <cp:lastModifiedBy>luz_narvaez</cp:lastModifiedBy>
  <cp:revision/>
  <cp:lastPrinted>2020-01-13T21:56:50Z</cp:lastPrinted>
  <dcterms:created xsi:type="dcterms:W3CDTF">2016-11-21T20:57:51Z</dcterms:created>
  <dcterms:modified xsi:type="dcterms:W3CDTF">2020-01-13T23:23:35Z</dcterms:modified>
</cp:coreProperties>
</file>