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pagina ittb\Financiera\"/>
    </mc:Choice>
  </mc:AlternateContent>
  <bookViews>
    <workbookView xWindow="240" yWindow="45" windowWidth="23655" windowHeight="9975"/>
  </bookViews>
  <sheets>
    <sheet name="ING2015" sheetId="7" r:id="rId1"/>
    <sheet name="GASTOS 2015" sheetId="8" r:id="rId2"/>
  </sheets>
  <calcPr calcId="152511"/>
</workbook>
</file>

<file path=xl/calcChain.xml><?xml version="1.0" encoding="utf-8"?>
<calcChain xmlns="http://schemas.openxmlformats.org/spreadsheetml/2006/main">
  <c r="M72" i="8" l="1"/>
  <c r="L72" i="8"/>
  <c r="K72" i="8"/>
  <c r="J72" i="8"/>
  <c r="I72" i="8"/>
  <c r="H72" i="8"/>
  <c r="F72" i="8"/>
  <c r="E72" i="8"/>
  <c r="D72" i="8"/>
  <c r="C72" i="8"/>
  <c r="N71" i="8"/>
  <c r="G71" i="8"/>
  <c r="N70" i="8"/>
  <c r="G70" i="8"/>
  <c r="N69" i="8"/>
  <c r="G69" i="8"/>
  <c r="O69" i="8" s="1"/>
  <c r="N68" i="8"/>
  <c r="G68" i="8"/>
  <c r="O68" i="8" s="1"/>
  <c r="N67" i="8"/>
  <c r="G67" i="8"/>
  <c r="N66" i="8"/>
  <c r="G66" i="8"/>
  <c r="O63" i="8"/>
  <c r="N63" i="8"/>
  <c r="N62" i="8"/>
  <c r="O62" i="8" s="1"/>
  <c r="N57" i="8"/>
  <c r="G57" i="8"/>
  <c r="O57" i="8" s="1"/>
  <c r="N56" i="8"/>
  <c r="N54" i="8" s="1"/>
  <c r="G56" i="8"/>
  <c r="O56" i="8" s="1"/>
  <c r="N55" i="8"/>
  <c r="G55" i="8"/>
  <c r="G54" i="8" s="1"/>
  <c r="M54" i="8"/>
  <c r="L54" i="8"/>
  <c r="K54" i="8"/>
  <c r="J54" i="8"/>
  <c r="I54" i="8"/>
  <c r="H54" i="8"/>
  <c r="F54" i="8"/>
  <c r="E54" i="8"/>
  <c r="D54" i="8"/>
  <c r="C54" i="8"/>
  <c r="N53" i="8"/>
  <c r="G53" i="8"/>
  <c r="O53" i="8" s="1"/>
  <c r="N52" i="8"/>
  <c r="G52" i="8"/>
  <c r="O52" i="8" s="1"/>
  <c r="N51" i="8"/>
  <c r="G51" i="8"/>
  <c r="O51" i="8" s="1"/>
  <c r="N50" i="8"/>
  <c r="G50" i="8"/>
  <c r="O50" i="8" s="1"/>
  <c r="M49" i="8"/>
  <c r="L49" i="8"/>
  <c r="K49" i="8"/>
  <c r="J49" i="8"/>
  <c r="I49" i="8"/>
  <c r="H49" i="8"/>
  <c r="G49" i="8"/>
  <c r="F49" i="8"/>
  <c r="E49" i="8"/>
  <c r="D49" i="8"/>
  <c r="C49" i="8"/>
  <c r="N47" i="8"/>
  <c r="O47" i="8" s="1"/>
  <c r="G47" i="8"/>
  <c r="N46" i="8"/>
  <c r="G46" i="8"/>
  <c r="O46" i="8" s="1"/>
  <c r="N45" i="8"/>
  <c r="G45" i="8"/>
  <c r="O45" i="8" s="1"/>
  <c r="N44" i="8"/>
  <c r="G44" i="8"/>
  <c r="O44" i="8" s="1"/>
  <c r="N43" i="8"/>
  <c r="G43" i="8"/>
  <c r="O43" i="8" s="1"/>
  <c r="N42" i="8"/>
  <c r="G42" i="8"/>
  <c r="O42" i="8" s="1"/>
  <c r="N41" i="8"/>
  <c r="G41" i="8"/>
  <c r="O41" i="8" s="1"/>
  <c r="N40" i="8"/>
  <c r="G40" i="8"/>
  <c r="O40" i="8" s="1"/>
  <c r="N39" i="8"/>
  <c r="O39" i="8" s="1"/>
  <c r="G39" i="8"/>
  <c r="M38" i="8"/>
  <c r="L38" i="8"/>
  <c r="K38" i="8"/>
  <c r="J38" i="8"/>
  <c r="I38" i="8"/>
  <c r="H38" i="8"/>
  <c r="G38" i="8"/>
  <c r="F38" i="8"/>
  <c r="E38" i="8"/>
  <c r="D38" i="8"/>
  <c r="C38" i="8"/>
  <c r="N37" i="8"/>
  <c r="E37" i="8"/>
  <c r="G37" i="8" s="1"/>
  <c r="N36" i="8"/>
  <c r="O36" i="8" s="1"/>
  <c r="G36" i="8"/>
  <c r="N35" i="8"/>
  <c r="G35" i="8"/>
  <c r="O35" i="8" s="1"/>
  <c r="N34" i="8"/>
  <c r="G34" i="8"/>
  <c r="O34" i="8" s="1"/>
  <c r="N33" i="8"/>
  <c r="G33" i="8"/>
  <c r="O33" i="8" s="1"/>
  <c r="N32" i="8"/>
  <c r="G32" i="8"/>
  <c r="O32" i="8" s="1"/>
  <c r="M31" i="8"/>
  <c r="L31" i="8"/>
  <c r="K31" i="8"/>
  <c r="J31" i="8"/>
  <c r="I31" i="8"/>
  <c r="H31" i="8"/>
  <c r="F31" i="8"/>
  <c r="D31" i="8"/>
  <c r="C31" i="8"/>
  <c r="N29" i="8"/>
  <c r="G29" i="8"/>
  <c r="O29" i="8" s="1"/>
  <c r="N28" i="8"/>
  <c r="L28" i="8"/>
  <c r="K28" i="8"/>
  <c r="G28" i="8"/>
  <c r="O27" i="8"/>
  <c r="N27" i="8"/>
  <c r="G27" i="8"/>
  <c r="N26" i="8"/>
  <c r="O26" i="8" s="1"/>
  <c r="G26" i="8"/>
  <c r="N25" i="8"/>
  <c r="G25" i="8"/>
  <c r="M24" i="8"/>
  <c r="L24" i="8"/>
  <c r="K24" i="8"/>
  <c r="J24" i="8"/>
  <c r="I24" i="8"/>
  <c r="H24" i="8"/>
  <c r="F24" i="8"/>
  <c r="E24" i="8"/>
  <c r="D24" i="8"/>
  <c r="C24" i="8"/>
  <c r="N23" i="8"/>
  <c r="N22" i="8" s="1"/>
  <c r="G23" i="8"/>
  <c r="M22" i="8"/>
  <c r="L22" i="8"/>
  <c r="K22" i="8"/>
  <c r="J22" i="8"/>
  <c r="I22" i="8"/>
  <c r="H22" i="8"/>
  <c r="F22" i="8"/>
  <c r="E22" i="8"/>
  <c r="D22" i="8"/>
  <c r="C22" i="8"/>
  <c r="N21" i="8"/>
  <c r="G21" i="8"/>
  <c r="N20" i="8"/>
  <c r="G20" i="8"/>
  <c r="N19" i="8"/>
  <c r="D19" i="8"/>
  <c r="G19" i="8" s="1"/>
  <c r="N18" i="8"/>
  <c r="G18" i="8"/>
  <c r="O18" i="8" s="1"/>
  <c r="M17" i="8"/>
  <c r="L17" i="8"/>
  <c r="K17" i="8"/>
  <c r="J17" i="8"/>
  <c r="I17" i="8"/>
  <c r="H17" i="8"/>
  <c r="F17" i="8"/>
  <c r="E17" i="8"/>
  <c r="C17" i="8"/>
  <c r="N16" i="8"/>
  <c r="G16" i="8"/>
  <c r="O16" i="8" s="1"/>
  <c r="N15" i="8"/>
  <c r="L15" i="8"/>
  <c r="G15" i="8"/>
  <c r="O15" i="8" s="1"/>
  <c r="N14" i="8"/>
  <c r="O14" i="8" s="1"/>
  <c r="G14" i="8"/>
  <c r="N13" i="8"/>
  <c r="G13" i="8"/>
  <c r="N12" i="8"/>
  <c r="G12" i="8"/>
  <c r="N11" i="8"/>
  <c r="G11" i="8"/>
  <c r="O11" i="8" s="1"/>
  <c r="N10" i="8"/>
  <c r="G10" i="8"/>
  <c r="O10" i="8" s="1"/>
  <c r="N9" i="8"/>
  <c r="G9" i="8"/>
  <c r="N8" i="8"/>
  <c r="G8" i="8"/>
  <c r="N7" i="8"/>
  <c r="G7" i="8"/>
  <c r="O7" i="8" s="1"/>
  <c r="L6" i="8"/>
  <c r="N6" i="8" s="1"/>
  <c r="N5" i="8" s="1"/>
  <c r="K6" i="8"/>
  <c r="G6" i="8"/>
  <c r="G5" i="8" s="1"/>
  <c r="M5" i="8"/>
  <c r="L5" i="8"/>
  <c r="L59" i="8" s="1"/>
  <c r="L73" i="8" s="1"/>
  <c r="K5" i="8"/>
  <c r="J5" i="8"/>
  <c r="J59" i="8" s="1"/>
  <c r="J73" i="8" s="1"/>
  <c r="I5" i="8"/>
  <c r="H5" i="8"/>
  <c r="H59" i="8" s="1"/>
  <c r="H73" i="8" s="1"/>
  <c r="F5" i="8"/>
  <c r="E5" i="8"/>
  <c r="D5" i="8"/>
  <c r="C5" i="8"/>
  <c r="C59" i="8" s="1"/>
  <c r="C73" i="8" s="1"/>
  <c r="N17" i="8" l="1"/>
  <c r="N24" i="8"/>
  <c r="N72" i="8"/>
  <c r="F59" i="8"/>
  <c r="F73" i="8" s="1"/>
  <c r="K59" i="8"/>
  <c r="K73" i="8" s="1"/>
  <c r="O9" i="8"/>
  <c r="O12" i="8"/>
  <c r="O20" i="8"/>
  <c r="N31" i="8"/>
  <c r="N49" i="8"/>
  <c r="O67" i="8"/>
  <c r="O70" i="8"/>
  <c r="O49" i="8"/>
  <c r="O55" i="8"/>
  <c r="O54" i="8" s="1"/>
  <c r="I59" i="8"/>
  <c r="I73" i="8" s="1"/>
  <c r="M59" i="8"/>
  <c r="M73" i="8" s="1"/>
  <c r="O8" i="8"/>
  <c r="O13" i="8"/>
  <c r="O21" i="8"/>
  <c r="O23" i="8"/>
  <c r="O22" i="8" s="1"/>
  <c r="O25" i="8"/>
  <c r="O28" i="8"/>
  <c r="N38" i="8"/>
  <c r="N59" i="8" s="1"/>
  <c r="N73" i="8" s="1"/>
  <c r="G72" i="8"/>
  <c r="O71" i="8"/>
  <c r="O37" i="8"/>
  <c r="G31" i="8"/>
  <c r="O19" i="8"/>
  <c r="O17" i="8" s="1"/>
  <c r="G17" i="8"/>
  <c r="O31" i="8"/>
  <c r="O38" i="8"/>
  <c r="D59" i="8"/>
  <c r="D73" i="8" s="1"/>
  <c r="O6" i="8"/>
  <c r="G22" i="8"/>
  <c r="G24" i="8"/>
  <c r="G59" i="8" s="1"/>
  <c r="G73" i="8" s="1"/>
  <c r="E31" i="8"/>
  <c r="E59" i="8" s="1"/>
  <c r="E73" i="8" s="1"/>
  <c r="O66" i="8"/>
  <c r="D17" i="8"/>
  <c r="O72" i="8" l="1"/>
  <c r="O5" i="8"/>
  <c r="O24" i="8"/>
  <c r="O59" i="8"/>
  <c r="O73" i="8" s="1"/>
  <c r="G59" i="7" l="1"/>
  <c r="D59" i="7"/>
  <c r="E59" i="7" s="1"/>
  <c r="C59" i="7"/>
  <c r="L58" i="7"/>
  <c r="E58" i="7"/>
  <c r="L57" i="7"/>
  <c r="E57" i="7"/>
  <c r="F56" i="7"/>
  <c r="L56" i="7" s="1"/>
  <c r="E56" i="7"/>
  <c r="L55" i="7"/>
  <c r="E55" i="7"/>
  <c r="L54" i="7"/>
  <c r="E54" i="7"/>
  <c r="K53" i="7"/>
  <c r="I53" i="7"/>
  <c r="E53" i="7"/>
  <c r="K52" i="7"/>
  <c r="J52" i="7"/>
  <c r="J59" i="7" s="1"/>
  <c r="H52" i="7"/>
  <c r="H59" i="7" s="1"/>
  <c r="F52" i="7"/>
  <c r="E52" i="7"/>
  <c r="L51" i="7"/>
  <c r="E51" i="7"/>
  <c r="L50" i="7"/>
  <c r="E50" i="7"/>
  <c r="L49" i="7"/>
  <c r="E49" i="7"/>
  <c r="D47" i="7"/>
  <c r="C47" i="7"/>
  <c r="C60" i="7" s="1"/>
  <c r="K46" i="7"/>
  <c r="L46" i="7" s="1"/>
  <c r="E46" i="7"/>
  <c r="L45" i="7"/>
  <c r="E45" i="7"/>
  <c r="L44" i="7"/>
  <c r="E44" i="7"/>
  <c r="L43" i="7"/>
  <c r="E43" i="7"/>
  <c r="L42" i="7"/>
  <c r="E42" i="7"/>
  <c r="L41" i="7"/>
  <c r="E41" i="7"/>
  <c r="L40" i="7"/>
  <c r="E40" i="7"/>
  <c r="L39" i="7"/>
  <c r="E39" i="7"/>
  <c r="L38" i="7"/>
  <c r="E38" i="7"/>
  <c r="L37" i="7"/>
  <c r="E37" i="7"/>
  <c r="H36" i="7"/>
  <c r="L36" i="7" s="1"/>
  <c r="E36" i="7"/>
  <c r="L35" i="7"/>
  <c r="E35" i="7"/>
  <c r="L34" i="7"/>
  <c r="E34" i="7"/>
  <c r="L33" i="7"/>
  <c r="E33" i="7"/>
  <c r="L32" i="7"/>
  <c r="E32" i="7"/>
  <c r="L31" i="7"/>
  <c r="E31" i="7"/>
  <c r="L30" i="7"/>
  <c r="E30" i="7"/>
  <c r="L29" i="7"/>
  <c r="E29" i="7"/>
  <c r="L28" i="7"/>
  <c r="E28" i="7"/>
  <c r="L27" i="7"/>
  <c r="E27" i="7"/>
  <c r="H26" i="7"/>
  <c r="L26" i="7" s="1"/>
  <c r="E26" i="7"/>
  <c r="K25" i="7"/>
  <c r="J25" i="7"/>
  <c r="I25" i="7"/>
  <c r="L25" i="7" s="1"/>
  <c r="E25" i="7"/>
  <c r="K24" i="7"/>
  <c r="J24" i="7"/>
  <c r="L24" i="7" s="1"/>
  <c r="E24" i="7"/>
  <c r="L23" i="7"/>
  <c r="E23" i="7"/>
  <c r="K22" i="7"/>
  <c r="J22" i="7"/>
  <c r="L22" i="7" s="1"/>
  <c r="E22" i="7"/>
  <c r="K21" i="7"/>
  <c r="L21" i="7" s="1"/>
  <c r="E21" i="7"/>
  <c r="L20" i="7"/>
  <c r="E20" i="7"/>
  <c r="J19" i="7"/>
  <c r="L19" i="7" s="1"/>
  <c r="I19" i="7"/>
  <c r="E19" i="7"/>
  <c r="L18" i="7"/>
  <c r="E18" i="7"/>
  <c r="L17" i="7"/>
  <c r="E17" i="7"/>
  <c r="H16" i="7"/>
  <c r="L16" i="7" s="1"/>
  <c r="E16" i="7"/>
  <c r="L15" i="7"/>
  <c r="E15" i="7"/>
  <c r="L14" i="7"/>
  <c r="E14" i="7"/>
  <c r="L13" i="7"/>
  <c r="E13" i="7"/>
  <c r="L12" i="7"/>
  <c r="E12" i="7"/>
  <c r="L11" i="7"/>
  <c r="E11" i="7"/>
  <c r="H10" i="7"/>
  <c r="F10" i="7"/>
  <c r="E10" i="7"/>
  <c r="K9" i="7"/>
  <c r="I9" i="7"/>
  <c r="L9" i="7" s="1"/>
  <c r="E9" i="7"/>
  <c r="J8" i="7"/>
  <c r="I8" i="7"/>
  <c r="L8" i="7" s="1"/>
  <c r="E8" i="7"/>
  <c r="L7" i="7"/>
  <c r="E7" i="7"/>
  <c r="K6" i="7"/>
  <c r="K47" i="7" s="1"/>
  <c r="J6" i="7"/>
  <c r="I6" i="7"/>
  <c r="H6" i="7"/>
  <c r="G6" i="7"/>
  <c r="G47" i="7" s="1"/>
  <c r="G60" i="7" s="1"/>
  <c r="E6" i="7"/>
  <c r="L4" i="7"/>
  <c r="E4" i="7"/>
  <c r="L59" i="7" l="1"/>
  <c r="H47" i="7"/>
  <c r="H60" i="7" s="1"/>
  <c r="L6" i="7"/>
  <c r="L47" i="7" s="1"/>
  <c r="L60" i="7" s="1"/>
  <c r="D60" i="7"/>
  <c r="K59" i="7"/>
  <c r="E47" i="7"/>
  <c r="E60" i="7" s="1"/>
  <c r="L52" i="7"/>
  <c r="L10" i="7"/>
  <c r="L53" i="7"/>
  <c r="K60" i="7"/>
  <c r="F47" i="7"/>
  <c r="F60" i="7" s="1"/>
  <c r="F59" i="7"/>
  <c r="J47" i="7"/>
  <c r="J60" i="7" s="1"/>
  <c r="I59" i="7"/>
  <c r="I47" i="7"/>
  <c r="I60" i="7" s="1"/>
</calcChain>
</file>

<file path=xl/sharedStrings.xml><?xml version="1.0" encoding="utf-8"?>
<sst xmlns="http://schemas.openxmlformats.org/spreadsheetml/2006/main" count="205" uniqueCount="203">
  <si>
    <t>CODIGO</t>
  </si>
  <si>
    <t>DETALLE</t>
  </si>
  <si>
    <t>ADICION</t>
  </si>
  <si>
    <t>INGRESOS TRIBUTARIOS</t>
  </si>
  <si>
    <t>1.1.1</t>
  </si>
  <si>
    <t>IMP. SOBRE VEHICULOS AUTOMOTORES</t>
  </si>
  <si>
    <t>INGRESOS NO TRIBUTARIOS</t>
  </si>
  <si>
    <t>1.2.1</t>
  </si>
  <si>
    <t>MULTAS</t>
  </si>
  <si>
    <t>1.2.2</t>
  </si>
  <si>
    <t>LICENCIA DE CONDUCION</t>
  </si>
  <si>
    <t>1.2.3</t>
  </si>
  <si>
    <t>1.2.4</t>
  </si>
  <si>
    <t xml:space="preserve">FACTURACION </t>
  </si>
  <si>
    <t>1.2.5</t>
  </si>
  <si>
    <t>AVALUOS</t>
  </si>
  <si>
    <t>1.2.6</t>
  </si>
  <si>
    <t>LEVANTAMIENTO DE CROQUIS</t>
  </si>
  <si>
    <t>1.2.7</t>
  </si>
  <si>
    <t>SERVICIO DE GRUA</t>
  </si>
  <si>
    <t>1.2.8</t>
  </si>
  <si>
    <t xml:space="preserve">CHEQUEOS </t>
  </si>
  <si>
    <t>1.2.9</t>
  </si>
  <si>
    <t>MATRICULAS</t>
  </si>
  <si>
    <t>1.2.10</t>
  </si>
  <si>
    <t>PORTE Y TELEGRAMAS</t>
  </si>
  <si>
    <t>1.2.11</t>
  </si>
  <si>
    <t>PORTE DE PLACAS</t>
  </si>
  <si>
    <t>1.2.12</t>
  </si>
  <si>
    <t>TRASPASO</t>
  </si>
  <si>
    <t>1.2.13</t>
  </si>
  <si>
    <t>RADICACION DE CUENTA</t>
  </si>
  <si>
    <t>1.2.14</t>
  </si>
  <si>
    <t>CERTIFICACIONES</t>
  </si>
  <si>
    <t>1.2.15</t>
  </si>
  <si>
    <t>GARAJE Y PARQUEO</t>
  </si>
  <si>
    <t>1.2.16</t>
  </si>
  <si>
    <t>CAMBIO DE SERVICIO</t>
  </si>
  <si>
    <t>1.2.17</t>
  </si>
  <si>
    <t>EMBARGOS Y DESEMBARGOS</t>
  </si>
  <si>
    <t>1.2.18</t>
  </si>
  <si>
    <t>SERVICIO DE ALFEREZ</t>
  </si>
  <si>
    <t>1.2.19</t>
  </si>
  <si>
    <t>PIGNORACION-DESPIGNORACION</t>
  </si>
  <si>
    <t>1.2.20</t>
  </si>
  <si>
    <t>CAMBIO DE CARACTERISTICAS</t>
  </si>
  <si>
    <t>1.2.21</t>
  </si>
  <si>
    <t>DUPLICADO DE LICENCIAS</t>
  </si>
  <si>
    <t>1.2.22</t>
  </si>
  <si>
    <t>REGRABACION DE MOTOR</t>
  </si>
  <si>
    <t>1.2.23</t>
  </si>
  <si>
    <t>CAMBIO DE COLOR</t>
  </si>
  <si>
    <t>1.2.24</t>
  </si>
  <si>
    <t>PRUEBA DE ALCOHOLEMIA</t>
  </si>
  <si>
    <t>1.2.25</t>
  </si>
  <si>
    <t>DUPLICADO DE PLACAS</t>
  </si>
  <si>
    <t>1.2.26</t>
  </si>
  <si>
    <t>CAMBIO DE PLACAS</t>
  </si>
  <si>
    <t>1.2.27</t>
  </si>
  <si>
    <t>CAMBIO DE EMPRESA</t>
  </si>
  <si>
    <t>1.2.28</t>
  </si>
  <si>
    <t>CAPACIDAD TRANSPORTADORA DISP.</t>
  </si>
  <si>
    <t>1.2.29</t>
  </si>
  <si>
    <t>TARJETA DE OPERACION</t>
  </si>
  <si>
    <t>1.2.30</t>
  </si>
  <si>
    <t>EXPETICIO TECNICO</t>
  </si>
  <si>
    <t>1.2.31</t>
  </si>
  <si>
    <t>FOTOCOPIAS CERTIFICACIONES</t>
  </si>
  <si>
    <t>1.2.32</t>
  </si>
  <si>
    <t>INTERESES MORATORIOS</t>
  </si>
  <si>
    <t>1.2.33</t>
  </si>
  <si>
    <t>REFACTURACION</t>
  </si>
  <si>
    <t>1.2.34</t>
  </si>
  <si>
    <t>SIN PENDIENTE</t>
  </si>
  <si>
    <t>1.2.35</t>
  </si>
  <si>
    <t>CONVENIOS</t>
  </si>
  <si>
    <t>1.2.38</t>
  </si>
  <si>
    <t>REPOTENCIACIÓN</t>
  </si>
  <si>
    <t>1.2.39</t>
  </si>
  <si>
    <t>CANCELACION MATRICULA</t>
  </si>
  <si>
    <t>1.2.40</t>
  </si>
  <si>
    <t>DEMARCACIONES</t>
  </si>
  <si>
    <t>1.2.41</t>
  </si>
  <si>
    <t>F.U.N.</t>
  </si>
  <si>
    <t>1.2.42</t>
  </si>
  <si>
    <t>REGISTROS</t>
  </si>
  <si>
    <t>1.2.43</t>
  </si>
  <si>
    <t>OTROS INGRESOS</t>
  </si>
  <si>
    <t>TOTAL INGRESOS CORRIENTES DE LA I.T.T.B</t>
  </si>
  <si>
    <t>RECURSOS DEL CAPITAL</t>
  </si>
  <si>
    <t>RECURSOS DEL CREDITO</t>
  </si>
  <si>
    <t>RECURSOS DEL BALANCE</t>
  </si>
  <si>
    <t>RECUPERACION DE CARTERA</t>
  </si>
  <si>
    <t>RENDIMIENTO FINANCIERO</t>
  </si>
  <si>
    <t>VENTA ACTIVOS</t>
  </si>
  <si>
    <t>TOTAL INGRESOS CAPITAL DE LA I.T.T.B</t>
  </si>
  <si>
    <t xml:space="preserve">CONCEPTO </t>
  </si>
  <si>
    <t>PRESUPUESTO AJUSTADO</t>
  </si>
  <si>
    <t>GASTOS DE FUNCIONAMIENTO</t>
  </si>
  <si>
    <t>CREDITOS</t>
  </si>
  <si>
    <t xml:space="preserve">SERVICIOS PERSONALES </t>
  </si>
  <si>
    <t>SERVICIOS PERSONALES ASOCIADOS A LA NOMINA</t>
  </si>
  <si>
    <t>SUELDO PERSONAL DE NOMINA</t>
  </si>
  <si>
    <t>PRIMA DE NAVIDAD</t>
  </si>
  <si>
    <t>PRIMA DE VACACIONES</t>
  </si>
  <si>
    <t>INDEMNIZACION POR VACACIONES</t>
  </si>
  <si>
    <t>SUBSIDIO DE TRANSPORTE</t>
  </si>
  <si>
    <t>SEGURO DE VIDA</t>
  </si>
  <si>
    <t>JORNALES HORAS EXTRAS Y DEMAS PRES. SOCIALES</t>
  </si>
  <si>
    <t>TRABAJOS SUPLEMENTARIOS</t>
  </si>
  <si>
    <t>PRIMA DE SERVICIOS</t>
  </si>
  <si>
    <t>SERVICIOS PERSONALES INDIRECTOS</t>
  </si>
  <si>
    <t>REMUNERACION POR SERVICIOS TECNICOS Y PROFESIONALES</t>
  </si>
  <si>
    <t>PAGO PERSONAL TEMPORAL Y SUPERNUMERARIO</t>
  </si>
  <si>
    <t>OTROS GASTOS POR SERVICIOS PERSONALES</t>
  </si>
  <si>
    <t>CONTRIBUCIONES INHERENTES A LA NOMINA SECTOR PRIVADO</t>
  </si>
  <si>
    <t>CAJA DECOMPENSACIÒN FAMILIAR (4%)</t>
  </si>
  <si>
    <t>APORTES AL INST. COL. BIENESTAR FAMILIAR (3%)</t>
  </si>
  <si>
    <t>APORTES AL SENA (2%)</t>
  </si>
  <si>
    <t>APORTES A LA ESCUELA SUP. DE ADMON. PUBLICA</t>
  </si>
  <si>
    <t>APORTES A ESC. IND. E INST. TEC. DTAL. DIST. Y M/PALES</t>
  </si>
  <si>
    <t>APORTES A LA SEGURIDAD SOCIAL</t>
  </si>
  <si>
    <t>GASTOS GENERALES</t>
  </si>
  <si>
    <t>ADQUISICIÒN DE BIENES</t>
  </si>
  <si>
    <t>COMPRA DE EQUIPOS</t>
  </si>
  <si>
    <t>MATERIALES Y SUMINISTROS</t>
  </si>
  <si>
    <t>IMPRESOS Y PUBLICACIONES</t>
  </si>
  <si>
    <t>GASTOS IMPREVISTOS</t>
  </si>
  <si>
    <t>ESPECIES VENALES</t>
  </si>
  <si>
    <t>ADQUISICIÒN DE SERVICIOS</t>
  </si>
  <si>
    <t>COMUNICACIONES Y TRANSPORTE</t>
  </si>
  <si>
    <t>MANTENIMIENTO</t>
  </si>
  <si>
    <t>SEGUROS</t>
  </si>
  <si>
    <t>SERVICIOS PUBLICOS</t>
  </si>
  <si>
    <t>VIATICOS Y GASTOS DE VIAJE</t>
  </si>
  <si>
    <t xml:space="preserve">ARRENDAMIENTO DE BIENES E INMUEBLES </t>
  </si>
  <si>
    <t>GASTOS FINANCIEROS</t>
  </si>
  <si>
    <t>OTROS GASTOS GENERALES</t>
  </si>
  <si>
    <t>TRANSFERENCIAS CORRIENTES</t>
  </si>
  <si>
    <t>TRANSFERENCIAS DE PREVISIÒN Y SEGURIDAD SOCIAL</t>
  </si>
  <si>
    <t>MESADA PENSIONAL</t>
  </si>
  <si>
    <t>BONO PENSIONAL</t>
  </si>
  <si>
    <t>CESANTIAS</t>
  </si>
  <si>
    <t>INTERESES DE CESANTIAS</t>
  </si>
  <si>
    <t>OTRAS TRANSFERENCIAS CORRIENTES</t>
  </si>
  <si>
    <t>CUMP. DE SENTENCIAS TRANSACCIONES CURADURIAS</t>
  </si>
  <si>
    <t>GASTOS DE CAPACITACION BIENESTAR SOCIAL E INCENTIVOS</t>
  </si>
  <si>
    <t>PACTOS CONVENCIONALES</t>
  </si>
  <si>
    <t xml:space="preserve">TOTAL GASTOS DE FUNCIONAMIENTO </t>
  </si>
  <si>
    <t>DEUDA PUBLICA</t>
  </si>
  <si>
    <t>SERVICIO DE LA DEUDA PUBLICA</t>
  </si>
  <si>
    <t>AMORTIZACIÒN DE CAPITAL</t>
  </si>
  <si>
    <t>INTERESES, COMISIONES Y DEMAS EROGACIONES DE LA DEUDA</t>
  </si>
  <si>
    <t>TOTAL DEUDA PUBLICA DE LA I.T.T.B</t>
  </si>
  <si>
    <t>GASTOS DE INVERSION</t>
  </si>
  <si>
    <t>TOTAL GASTOS DE INVERSION</t>
  </si>
  <si>
    <t>ADICION PRESUPUETAL</t>
  </si>
  <si>
    <t>TRASLADOS  PPTALES</t>
  </si>
  <si>
    <t>COMPROMNETIDO ENERO</t>
  </si>
  <si>
    <t>COMPROMNETIDO FEBRERO</t>
  </si>
  <si>
    <t>C.CREDITOS</t>
  </si>
  <si>
    <t xml:space="preserve">BONIFICACION POR SERVICIOS PRESTADOS </t>
  </si>
  <si>
    <t>BONIFICACION POR RECREACION</t>
  </si>
  <si>
    <t>MODERNIZACION Y MANTENIMIENTO RED SEMAFORIZACION</t>
  </si>
  <si>
    <t>SEÑALIZACION PARA MOVILIDAD EFICIENTE Y SEGURA</t>
  </si>
  <si>
    <t>CULTURA DE LA MOVILIDAD SEGURA</t>
  </si>
  <si>
    <t>PLAN MAESTRO DE  MOVILIDAD Y TRANSPORTE</t>
  </si>
  <si>
    <t>SERVICIO DE TRANSPORTE PUBLICO DE CALIDAD</t>
  </si>
  <si>
    <t>FORTALECIMIENTO INSTITUCIONAL</t>
  </si>
  <si>
    <t>TOTAL PRESUPUESTO INGRESOS 2014</t>
  </si>
  <si>
    <t>TOTAL PRESUPUESTO GASTOS 2014</t>
  </si>
  <si>
    <t xml:space="preserve"> PPTO 2015</t>
  </si>
  <si>
    <t>RECAUDO ENERO 2015</t>
  </si>
  <si>
    <t>RECAUDO FEBRERO 2015</t>
  </si>
  <si>
    <t>RECAUDO MARZO 2015</t>
  </si>
  <si>
    <t>RECAUDO ABRIL 2015</t>
  </si>
  <si>
    <t>RECAUDO MAYO 2015</t>
  </si>
  <si>
    <t>RECAUDO JUNIO 2015</t>
  </si>
  <si>
    <t>RECAUDO ENERO JUNIO</t>
  </si>
  <si>
    <t>PERMISOS</t>
  </si>
  <si>
    <t>2.3.1</t>
  </si>
  <si>
    <t>Recuperacion cartera  comparendos</t>
  </si>
  <si>
    <t>2.3.2</t>
  </si>
  <si>
    <t>Recuperacion cartera  itereses</t>
  </si>
  <si>
    <t>2.3.3</t>
  </si>
  <si>
    <t>Recuperacion cartera honorarios costas</t>
  </si>
  <si>
    <t>2.3.4</t>
  </si>
  <si>
    <t>Recuperacion cartera porte de placas</t>
  </si>
  <si>
    <t>2.3.5</t>
  </si>
  <si>
    <t>Recuperacion cartera Sistematizacion y Facturacion</t>
  </si>
  <si>
    <t>PPTO 2015</t>
  </si>
  <si>
    <t xml:space="preserve"> PRESUPUESTO 
AJUSTADO 2015</t>
  </si>
  <si>
    <t>COMPROMNETIDO MARZO</t>
  </si>
  <si>
    <t>COMPROMNETIDO ABRIL</t>
  </si>
  <si>
    <t>COMPROMNETIDO MAYO</t>
  </si>
  <si>
    <t>COMPROMNETIDO JUNIO</t>
  </si>
  <si>
    <t>ACUMULADO ENERO - JUNIO</t>
  </si>
  <si>
    <t>SALDO</t>
  </si>
  <si>
    <t>LEY 769 ART 160 (PROY. SEG. VIAL)</t>
  </si>
  <si>
    <t>30501180415A</t>
  </si>
  <si>
    <t>LEY 769 ART 160 (COMBUSTIBLE-EQUIPOS-DOTACION PROY SEG VIAL)</t>
  </si>
  <si>
    <t>30502180404A</t>
  </si>
  <si>
    <t>IMPUESTOS, TASAS, MULTAS Y REVISIONES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</si>
</sst>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_ * #,##0.00_ ;_ * \-#,##0.00_ ;_ * &quot;-&quot;??_ ;_ @_ "/>
    <numFmt numFmtId="169" formatCode="_(* #,##0_);_(* \(#,##0\);_(* &quot;-&quot;??_);_(@_)"/>
    <numFmt numFmtId="170" formatCode="_ * #,##0_ ;_ * \-#,##0_ ;_ * &quot;-&quot;??_ ;_ @_ "/>
    <numFmt numFmtId="171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2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5" fillId="0" borderId="1" xfId="0" applyNumberFormat="1" applyFont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4" fontId="6" fillId="3" borderId="1" xfId="0" applyNumberFormat="1" applyFont="1" applyFill="1" applyBorder="1"/>
    <xf numFmtId="0" fontId="7" fillId="2" borderId="1" xfId="0" applyFont="1" applyFill="1" applyBorder="1"/>
    <xf numFmtId="0" fontId="0" fillId="0" borderId="1" xfId="0" applyBorder="1"/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169" fontId="10" fillId="6" borderId="3" xfId="0" applyNumberFormat="1" applyFont="1" applyFill="1" applyBorder="1"/>
    <xf numFmtId="0" fontId="9" fillId="0" borderId="1" xfId="0" applyFont="1" applyBorder="1"/>
    <xf numFmtId="167" fontId="9" fillId="0" borderId="5" xfId="1" applyNumberFormat="1" applyFont="1" applyBorder="1"/>
    <xf numFmtId="167" fontId="9" fillId="0" borderId="1" xfId="1" applyNumberFormat="1" applyFont="1" applyBorder="1"/>
    <xf numFmtId="170" fontId="7" fillId="2" borderId="5" xfId="0" applyNumberFormat="1" applyFont="1" applyFill="1" applyBorder="1"/>
    <xf numFmtId="4" fontId="4" fillId="3" borderId="6" xfId="0" applyNumberFormat="1" applyFont="1" applyFill="1" applyBorder="1"/>
    <xf numFmtId="0" fontId="3" fillId="7" borderId="1" xfId="0" applyFont="1" applyFill="1" applyBorder="1"/>
    <xf numFmtId="169" fontId="10" fillId="6" borderId="5" xfId="0" applyNumberFormat="1" applyFont="1" applyFill="1" applyBorder="1"/>
    <xf numFmtId="0" fontId="8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0" fillId="0" borderId="6" xfId="0" applyBorder="1"/>
    <xf numFmtId="170" fontId="7" fillId="2" borderId="1" xfId="0" applyNumberFormat="1" applyFont="1" applyFill="1" applyBorder="1"/>
    <xf numFmtId="4" fontId="11" fillId="0" borderId="1" xfId="0" applyNumberFormat="1" applyFont="1" applyBorder="1"/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12" fillId="4" borderId="1" xfId="0" applyFont="1" applyFill="1" applyBorder="1"/>
    <xf numFmtId="0" fontId="0" fillId="0" borderId="5" xfId="0" applyBorder="1"/>
    <xf numFmtId="171" fontId="0" fillId="0" borderId="1" xfId="2" applyNumberFormat="1" applyFont="1" applyBorder="1" applyAlignment="1">
      <alignment horizontal="right"/>
    </xf>
    <xf numFmtId="171" fontId="0" fillId="0" borderId="1" xfId="2" applyNumberFormat="1" applyFont="1" applyBorder="1"/>
    <xf numFmtId="167" fontId="13" fillId="0" borderId="5" xfId="1" applyNumberFormat="1" applyFont="1" applyBorder="1"/>
    <xf numFmtId="167" fontId="13" fillId="0" borderId="1" xfId="1" applyNumberFormat="1" applyFont="1" applyBorder="1"/>
    <xf numFmtId="171" fontId="0" fillId="0" borderId="0" xfId="2" applyNumberFormat="1" applyFont="1"/>
    <xf numFmtId="0" fontId="3" fillId="5" borderId="1" xfId="0" applyFont="1" applyFill="1" applyBorder="1"/>
    <xf numFmtId="171" fontId="0" fillId="0" borderId="8" xfId="2" applyNumberFormat="1" applyFont="1" applyBorder="1"/>
    <xf numFmtId="0" fontId="0" fillId="0" borderId="8" xfId="0" applyBorder="1"/>
    <xf numFmtId="167" fontId="13" fillId="0" borderId="2" xfId="1" applyNumberFormat="1" applyFont="1" applyBorder="1"/>
    <xf numFmtId="4" fontId="4" fillId="3" borderId="7" xfId="0" applyNumberFormat="1" applyFont="1" applyFill="1" applyBorder="1"/>
    <xf numFmtId="169" fontId="10" fillId="6" borderId="1" xfId="0" applyNumberFormat="1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2" fillId="4" borderId="1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activeCell="J64" sqref="J64"/>
    </sheetView>
  </sheetViews>
  <sheetFormatPr baseColWidth="10" defaultRowHeight="15" x14ac:dyDescent="0.25"/>
  <cols>
    <col min="2" max="2" width="37.7109375" bestFit="1" customWidth="1"/>
    <col min="3" max="3" width="17.140625" customWidth="1"/>
    <col min="4" max="4" width="15" customWidth="1"/>
    <col min="5" max="5" width="18.7109375" customWidth="1"/>
    <col min="6" max="6" width="14" customWidth="1"/>
    <col min="7" max="7" width="14.140625" customWidth="1"/>
    <col min="8" max="8" width="14" customWidth="1"/>
    <col min="9" max="9" width="14.42578125" customWidth="1"/>
    <col min="10" max="10" width="17.85546875" customWidth="1"/>
    <col min="11" max="11" width="17.42578125" customWidth="1"/>
    <col min="12" max="12" width="17.85546875" customWidth="1"/>
  </cols>
  <sheetData>
    <row r="1" spans="1:12" x14ac:dyDescent="0.25">
      <c r="A1" s="41" t="s">
        <v>0</v>
      </c>
      <c r="B1" s="41" t="s">
        <v>1</v>
      </c>
      <c r="C1" s="41" t="s">
        <v>171</v>
      </c>
      <c r="D1" s="41" t="s">
        <v>156</v>
      </c>
      <c r="E1" s="41" t="s">
        <v>97</v>
      </c>
      <c r="F1" s="41" t="s">
        <v>172</v>
      </c>
      <c r="G1" s="41" t="s">
        <v>173</v>
      </c>
      <c r="H1" s="41" t="s">
        <v>174</v>
      </c>
      <c r="I1" s="41" t="s">
        <v>175</v>
      </c>
      <c r="J1" s="41" t="s">
        <v>176</v>
      </c>
      <c r="K1" s="41" t="s">
        <v>177</v>
      </c>
      <c r="L1" s="41" t="s">
        <v>178</v>
      </c>
    </row>
    <row r="2" spans="1:12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x14ac:dyDescent="0.25">
      <c r="A3" s="1">
        <v>1.1000000000000001</v>
      </c>
      <c r="B3" s="2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5"/>
    </row>
    <row r="4" spans="1:12" x14ac:dyDescent="0.25">
      <c r="A4" s="3" t="s">
        <v>4</v>
      </c>
      <c r="B4" s="4" t="s">
        <v>5</v>
      </c>
      <c r="C4" s="5">
        <v>1200000000</v>
      </c>
      <c r="D4" s="5"/>
      <c r="E4" s="5">
        <f>+C4+D4</f>
        <v>1200000000</v>
      </c>
      <c r="F4" s="5"/>
      <c r="G4" s="10"/>
      <c r="H4" s="10"/>
      <c r="I4" s="10"/>
      <c r="J4" s="5">
        <v>452000000</v>
      </c>
      <c r="K4" s="5"/>
      <c r="L4" s="5">
        <f>F4+G4+H4+I4+J4+K4</f>
        <v>452000000</v>
      </c>
    </row>
    <row r="5" spans="1:12" x14ac:dyDescent="0.25">
      <c r="A5" s="1">
        <v>1.2</v>
      </c>
      <c r="B5" s="2" t="s">
        <v>6</v>
      </c>
      <c r="C5" s="5"/>
      <c r="D5" s="5"/>
      <c r="E5" s="5"/>
      <c r="F5" s="10"/>
      <c r="G5" s="10"/>
      <c r="H5" s="10"/>
      <c r="I5" s="10"/>
      <c r="J5" s="10"/>
      <c r="K5" s="10"/>
      <c r="L5" s="5"/>
    </row>
    <row r="6" spans="1:12" x14ac:dyDescent="0.25">
      <c r="A6" s="3" t="s">
        <v>7</v>
      </c>
      <c r="B6" s="4" t="s">
        <v>8</v>
      </c>
      <c r="C6" s="5">
        <v>2300000000</v>
      </c>
      <c r="D6" s="5"/>
      <c r="E6" s="5">
        <f t="shared" ref="E6:E46" si="0">+C6+D6</f>
        <v>2300000000</v>
      </c>
      <c r="F6" s="5">
        <v>114034935</v>
      </c>
      <c r="G6" s="5">
        <f>126262991+2337095</f>
        <v>128600086</v>
      </c>
      <c r="H6" s="5">
        <f>127539497+12952614</f>
        <v>140492111</v>
      </c>
      <c r="I6" s="5">
        <f>102773010+58426283</f>
        <v>161199293</v>
      </c>
      <c r="J6" s="5">
        <f>106057221+43396000</f>
        <v>149453221</v>
      </c>
      <c r="K6" s="5">
        <f>118377640+61029672+50000000</f>
        <v>229407312</v>
      </c>
      <c r="L6" s="5">
        <f>F6+G6+H6+I6+J6+K6</f>
        <v>923186958</v>
      </c>
    </row>
    <row r="7" spans="1:12" x14ac:dyDescent="0.25">
      <c r="A7" s="3" t="s">
        <v>9</v>
      </c>
      <c r="B7" s="4" t="s">
        <v>10</v>
      </c>
      <c r="C7" s="5">
        <v>300000000</v>
      </c>
      <c r="D7" s="5"/>
      <c r="E7" s="5">
        <f t="shared" si="0"/>
        <v>300000000</v>
      </c>
      <c r="F7" s="5">
        <v>69795214</v>
      </c>
      <c r="G7" s="5">
        <v>42897533</v>
      </c>
      <c r="H7" s="5">
        <v>59852414</v>
      </c>
      <c r="I7" s="5">
        <v>28759874</v>
      </c>
      <c r="J7" s="5">
        <v>19875456</v>
      </c>
      <c r="K7" s="5">
        <v>31756432</v>
      </c>
      <c r="L7" s="5">
        <f t="shared" ref="L7:L46" si="1">F7+G7+H7+I7+J7+K7</f>
        <v>252936923</v>
      </c>
    </row>
    <row r="8" spans="1:12" x14ac:dyDescent="0.25">
      <c r="A8" s="3" t="s">
        <v>11</v>
      </c>
      <c r="B8" s="4" t="s">
        <v>179</v>
      </c>
      <c r="C8" s="5">
        <v>50000000</v>
      </c>
      <c r="D8" s="5"/>
      <c r="E8" s="5">
        <f t="shared" si="0"/>
        <v>50000000</v>
      </c>
      <c r="F8" s="5">
        <v>3568942</v>
      </c>
      <c r="G8" s="5">
        <v>1589554</v>
      </c>
      <c r="H8" s="5">
        <v>2360358</v>
      </c>
      <c r="I8" s="5">
        <f>1718496+3218670</f>
        <v>4937166</v>
      </c>
      <c r="J8" s="5">
        <f>1145664+1907360</f>
        <v>3053024</v>
      </c>
      <c r="K8" s="5">
        <v>1764308</v>
      </c>
      <c r="L8" s="5">
        <f t="shared" si="1"/>
        <v>17273352</v>
      </c>
    </row>
    <row r="9" spans="1:12" x14ac:dyDescent="0.25">
      <c r="A9" s="3" t="s">
        <v>12</v>
      </c>
      <c r="B9" s="4" t="s">
        <v>13</v>
      </c>
      <c r="C9" s="5">
        <v>1370000000</v>
      </c>
      <c r="D9" s="5"/>
      <c r="E9" s="5">
        <f t="shared" si="0"/>
        <v>1370000000</v>
      </c>
      <c r="F9" s="5">
        <v>168974236</v>
      </c>
      <c r="G9" s="5">
        <v>124897552</v>
      </c>
      <c r="H9" s="5">
        <v>147062854</v>
      </c>
      <c r="I9" s="5">
        <f>164111067-61601470</f>
        <v>102509597</v>
      </c>
      <c r="J9" s="5">
        <v>77546228</v>
      </c>
      <c r="K9" s="5">
        <f>152422783-60177686+60000000</f>
        <v>152245097</v>
      </c>
      <c r="L9" s="5">
        <f t="shared" si="1"/>
        <v>773235564</v>
      </c>
    </row>
    <row r="10" spans="1:12" x14ac:dyDescent="0.25">
      <c r="A10" s="3" t="s">
        <v>14</v>
      </c>
      <c r="B10" s="4" t="s">
        <v>15</v>
      </c>
      <c r="C10" s="5">
        <v>22000000</v>
      </c>
      <c r="D10" s="5"/>
      <c r="E10" s="5">
        <f t="shared" si="0"/>
        <v>22000000</v>
      </c>
      <c r="F10" s="5">
        <f>1276340</f>
        <v>1276340</v>
      </c>
      <c r="G10" s="5">
        <v>1172875</v>
      </c>
      <c r="H10" s="5">
        <f>1115285</f>
        <v>1115285</v>
      </c>
      <c r="I10" s="5">
        <v>1273145</v>
      </c>
      <c r="J10" s="5">
        <v>1244535</v>
      </c>
      <c r="K10" s="5">
        <v>1430500</v>
      </c>
      <c r="L10" s="5">
        <f t="shared" si="1"/>
        <v>7512680</v>
      </c>
    </row>
    <row r="11" spans="1:12" x14ac:dyDescent="0.25">
      <c r="A11" s="3" t="s">
        <v>16</v>
      </c>
      <c r="B11" s="4" t="s">
        <v>17</v>
      </c>
      <c r="C11" s="5">
        <v>32000000</v>
      </c>
      <c r="D11" s="5"/>
      <c r="E11" s="5">
        <f t="shared" si="0"/>
        <v>32000000</v>
      </c>
      <c r="F11" s="5">
        <v>1602830</v>
      </c>
      <c r="G11" s="5">
        <v>1616465</v>
      </c>
      <c r="H11" s="5">
        <v>1615960</v>
      </c>
      <c r="I11" s="5">
        <v>1888260</v>
      </c>
      <c r="J11" s="5">
        <v>1702295</v>
      </c>
      <c r="K11" s="5">
        <v>2288800</v>
      </c>
      <c r="L11" s="5">
        <f t="shared" si="1"/>
        <v>10714610</v>
      </c>
    </row>
    <row r="12" spans="1:12" x14ac:dyDescent="0.25">
      <c r="A12" s="3" t="s">
        <v>18</v>
      </c>
      <c r="B12" s="4" t="s">
        <v>19</v>
      </c>
      <c r="C12" s="5">
        <v>75000000</v>
      </c>
      <c r="D12" s="5"/>
      <c r="E12" s="5">
        <f t="shared" si="0"/>
        <v>75000000</v>
      </c>
      <c r="F12" s="5">
        <v>9232592</v>
      </c>
      <c r="G12" s="5">
        <v>10354430</v>
      </c>
      <c r="H12" s="5">
        <v>17386948</v>
      </c>
      <c r="I12" s="5">
        <v>7022940</v>
      </c>
      <c r="J12" s="5">
        <v>5331174</v>
      </c>
      <c r="K12" s="5">
        <v>10948872</v>
      </c>
      <c r="L12" s="5">
        <f t="shared" si="1"/>
        <v>60276956</v>
      </c>
    </row>
    <row r="13" spans="1:12" x14ac:dyDescent="0.25">
      <c r="A13" s="3" t="s">
        <v>20</v>
      </c>
      <c r="B13" s="4" t="s">
        <v>21</v>
      </c>
      <c r="C13" s="5">
        <v>4000000</v>
      </c>
      <c r="D13" s="5"/>
      <c r="E13" s="5">
        <f t="shared" si="0"/>
        <v>4000000</v>
      </c>
      <c r="F13" s="5">
        <v>897564</v>
      </c>
      <c r="G13" s="5">
        <v>654222</v>
      </c>
      <c r="H13" s="5">
        <v>546872</v>
      </c>
      <c r="I13" s="5">
        <v>702456</v>
      </c>
      <c r="J13" s="5">
        <v>594788</v>
      </c>
      <c r="K13" s="5">
        <v>284756</v>
      </c>
      <c r="L13" s="5">
        <f t="shared" si="1"/>
        <v>3680658</v>
      </c>
    </row>
    <row r="14" spans="1:12" x14ac:dyDescent="0.25">
      <c r="A14" s="3" t="s">
        <v>22</v>
      </c>
      <c r="B14" s="4" t="s">
        <v>23</v>
      </c>
      <c r="C14" s="5">
        <v>450840000</v>
      </c>
      <c r="D14" s="5"/>
      <c r="E14" s="5">
        <f t="shared" si="0"/>
        <v>450840000</v>
      </c>
      <c r="F14" s="5">
        <v>58975624</v>
      </c>
      <c r="G14" s="5">
        <v>46592557</v>
      </c>
      <c r="H14" s="5">
        <v>18856244</v>
      </c>
      <c r="I14" s="5">
        <v>48745574</v>
      </c>
      <c r="J14" s="5">
        <v>37167781</v>
      </c>
      <c r="K14" s="5">
        <v>34261497</v>
      </c>
      <c r="L14" s="5">
        <f t="shared" si="1"/>
        <v>244599277</v>
      </c>
    </row>
    <row r="15" spans="1:12" x14ac:dyDescent="0.25">
      <c r="A15" s="3" t="s">
        <v>24</v>
      </c>
      <c r="B15" s="4" t="s">
        <v>25</v>
      </c>
      <c r="C15" s="5">
        <v>5000000</v>
      </c>
      <c r="D15" s="5"/>
      <c r="E15" s="5">
        <f t="shared" si="0"/>
        <v>5000000</v>
      </c>
      <c r="F15" s="5">
        <v>261896</v>
      </c>
      <c r="G15" s="5">
        <v>341187</v>
      </c>
      <c r="H15" s="5">
        <v>422422</v>
      </c>
      <c r="I15" s="5">
        <v>308693</v>
      </c>
      <c r="J15" s="5">
        <v>406175</v>
      </c>
      <c r="K15" s="5">
        <v>438669</v>
      </c>
      <c r="L15" s="5">
        <f t="shared" si="1"/>
        <v>2179042</v>
      </c>
    </row>
    <row r="16" spans="1:12" x14ac:dyDescent="0.25">
      <c r="A16" s="3" t="s">
        <v>26</v>
      </c>
      <c r="B16" s="4" t="s">
        <v>27</v>
      </c>
      <c r="C16" s="5">
        <v>870000000</v>
      </c>
      <c r="D16" s="5"/>
      <c r="E16" s="5">
        <f t="shared" si="0"/>
        <v>870000000</v>
      </c>
      <c r="F16" s="5">
        <v>69131176</v>
      </c>
      <c r="G16" s="5">
        <v>82764035</v>
      </c>
      <c r="H16" s="5">
        <f>82395219+6579916</f>
        <v>88975135</v>
      </c>
      <c r="I16" s="5">
        <v>57828934</v>
      </c>
      <c r="J16" s="5">
        <v>39289512</v>
      </c>
      <c r="K16" s="5">
        <v>55344292</v>
      </c>
      <c r="L16" s="5">
        <f t="shared" si="1"/>
        <v>393333084</v>
      </c>
    </row>
    <row r="17" spans="1:12" x14ac:dyDescent="0.25">
      <c r="A17" s="3" t="s">
        <v>28</v>
      </c>
      <c r="B17" s="4" t="s">
        <v>29</v>
      </c>
      <c r="C17" s="5">
        <v>80000000</v>
      </c>
      <c r="D17" s="5"/>
      <c r="E17" s="5">
        <f t="shared" si="0"/>
        <v>80000000</v>
      </c>
      <c r="F17" s="5">
        <v>15789524</v>
      </c>
      <c r="G17" s="5">
        <v>10452226</v>
      </c>
      <c r="H17" s="5">
        <v>4756244</v>
      </c>
      <c r="I17" s="5">
        <v>42734288</v>
      </c>
      <c r="J17" s="5">
        <v>37937707</v>
      </c>
      <c r="K17" s="5">
        <v>33625569</v>
      </c>
      <c r="L17" s="5">
        <f t="shared" si="1"/>
        <v>145295558</v>
      </c>
    </row>
    <row r="18" spans="1:12" x14ac:dyDescent="0.25">
      <c r="A18" s="3" t="s">
        <v>30</v>
      </c>
      <c r="B18" s="4" t="s">
        <v>31</v>
      </c>
      <c r="C18" s="5">
        <v>15000000</v>
      </c>
      <c r="D18" s="5"/>
      <c r="E18" s="5">
        <f t="shared" si="0"/>
        <v>15000000</v>
      </c>
      <c r="F18" s="5">
        <v>687524</v>
      </c>
      <c r="G18" s="5">
        <v>456882</v>
      </c>
      <c r="H18" s="5">
        <v>122358</v>
      </c>
      <c r="I18" s="5">
        <v>726923</v>
      </c>
      <c r="J18" s="5">
        <v>863758</v>
      </c>
      <c r="K18" s="5">
        <v>636000</v>
      </c>
      <c r="L18" s="5">
        <f t="shared" si="1"/>
        <v>3493445</v>
      </c>
    </row>
    <row r="19" spans="1:12" x14ac:dyDescent="0.25">
      <c r="A19" s="3" t="s">
        <v>32</v>
      </c>
      <c r="B19" s="4" t="s">
        <v>33</v>
      </c>
      <c r="C19" s="5">
        <v>44000000</v>
      </c>
      <c r="D19" s="5"/>
      <c r="E19" s="5">
        <f t="shared" si="0"/>
        <v>44000000</v>
      </c>
      <c r="F19" s="5">
        <v>3970891</v>
      </c>
      <c r="G19" s="5">
        <v>2147966</v>
      </c>
      <c r="H19" s="5">
        <v>4548952</v>
      </c>
      <c r="I19" s="5">
        <f>4898025</f>
        <v>4898025</v>
      </c>
      <c r="J19" s="5">
        <f>4985101+10781</f>
        <v>4995882</v>
      </c>
      <c r="K19" s="5">
        <v>5725247</v>
      </c>
      <c r="L19" s="5">
        <f t="shared" si="1"/>
        <v>26286963</v>
      </c>
    </row>
    <row r="20" spans="1:12" x14ac:dyDescent="0.25">
      <c r="A20" s="3" t="s">
        <v>34</v>
      </c>
      <c r="B20" s="4" t="s">
        <v>35</v>
      </c>
      <c r="C20" s="5">
        <v>67000000</v>
      </c>
      <c r="D20" s="5"/>
      <c r="E20" s="5">
        <f t="shared" si="0"/>
        <v>67000000</v>
      </c>
      <c r="F20" s="5">
        <v>6259743</v>
      </c>
      <c r="G20" s="5">
        <v>7254370</v>
      </c>
      <c r="H20" s="5">
        <v>14484489</v>
      </c>
      <c r="I20" s="5">
        <v>8334035</v>
      </c>
      <c r="J20" s="5">
        <v>7885844</v>
      </c>
      <c r="K20" s="5">
        <v>9920479</v>
      </c>
      <c r="L20" s="5">
        <f t="shared" si="1"/>
        <v>54138960</v>
      </c>
    </row>
    <row r="21" spans="1:12" x14ac:dyDescent="0.25">
      <c r="A21" s="3" t="s">
        <v>36</v>
      </c>
      <c r="B21" s="4" t="s">
        <v>37</v>
      </c>
      <c r="C21" s="5">
        <v>3200000</v>
      </c>
      <c r="D21" s="5"/>
      <c r="E21" s="5">
        <f t="shared" si="0"/>
        <v>3200000</v>
      </c>
      <c r="F21" s="5">
        <v>94875</v>
      </c>
      <c r="G21" s="5">
        <v>66534</v>
      </c>
      <c r="H21" s="5">
        <v>58642</v>
      </c>
      <c r="I21" s="5">
        <v>1426335</v>
      </c>
      <c r="J21" s="5">
        <v>1022915</v>
      </c>
      <c r="K21" s="5">
        <f>399272+71147</f>
        <v>470419</v>
      </c>
      <c r="L21" s="5">
        <f t="shared" si="1"/>
        <v>3139720</v>
      </c>
    </row>
    <row r="22" spans="1:12" x14ac:dyDescent="0.25">
      <c r="A22" s="3" t="s">
        <v>38</v>
      </c>
      <c r="B22" s="4" t="s">
        <v>39</v>
      </c>
      <c r="C22" s="5">
        <v>22000000</v>
      </c>
      <c r="D22" s="5"/>
      <c r="E22" s="5">
        <f t="shared" si="0"/>
        <v>22000000</v>
      </c>
      <c r="F22" s="5">
        <v>1745682</v>
      </c>
      <c r="G22" s="5">
        <v>1466558</v>
      </c>
      <c r="H22" s="5">
        <v>1568972</v>
      </c>
      <c r="I22" s="5">
        <v>2156894</v>
      </c>
      <c r="J22" s="5">
        <f>3045238</f>
        <v>3045238</v>
      </c>
      <c r="K22" s="5">
        <f>5777075</f>
        <v>5777075</v>
      </c>
      <c r="L22" s="5">
        <f t="shared" si="1"/>
        <v>15760419</v>
      </c>
    </row>
    <row r="23" spans="1:12" x14ac:dyDescent="0.25">
      <c r="A23" s="3" t="s">
        <v>40</v>
      </c>
      <c r="B23" s="4" t="s">
        <v>41</v>
      </c>
      <c r="C23" s="5">
        <v>32000000</v>
      </c>
      <c r="D23" s="5"/>
      <c r="E23" s="5">
        <f t="shared" si="0"/>
        <v>32000000</v>
      </c>
      <c r="F23" s="5">
        <v>300246</v>
      </c>
      <c r="G23" s="5">
        <v>212388</v>
      </c>
      <c r="H23" s="5">
        <v>1652894</v>
      </c>
      <c r="I23" s="5">
        <v>985744</v>
      </c>
      <c r="J23" s="5">
        <v>1012458</v>
      </c>
      <c r="K23" s="5">
        <v>356874</v>
      </c>
      <c r="L23" s="5">
        <f t="shared" si="1"/>
        <v>4520604</v>
      </c>
    </row>
    <row r="24" spans="1:12" x14ac:dyDescent="0.25">
      <c r="A24" s="3" t="s">
        <v>42</v>
      </c>
      <c r="B24" s="4" t="s">
        <v>43</v>
      </c>
      <c r="C24" s="5">
        <v>9000000</v>
      </c>
      <c r="D24" s="5"/>
      <c r="E24" s="5">
        <f t="shared" si="0"/>
        <v>9000000</v>
      </c>
      <c r="F24" s="5">
        <v>2035894</v>
      </c>
      <c r="G24" s="5">
        <v>1996454</v>
      </c>
      <c r="H24" s="5">
        <v>2569842</v>
      </c>
      <c r="I24" s="5">
        <v>3441155</v>
      </c>
      <c r="J24" s="5">
        <f>111623+2649021</f>
        <v>2760644</v>
      </c>
      <c r="K24" s="5">
        <f>2972253</f>
        <v>2972253</v>
      </c>
      <c r="L24" s="5">
        <f t="shared" si="1"/>
        <v>15776242</v>
      </c>
    </row>
    <row r="25" spans="1:12" x14ac:dyDescent="0.25">
      <c r="A25" s="3" t="s">
        <v>44</v>
      </c>
      <c r="B25" s="4" t="s">
        <v>45</v>
      </c>
      <c r="C25" s="5">
        <v>1000000</v>
      </c>
      <c r="D25" s="5"/>
      <c r="E25" s="5">
        <f t="shared" si="0"/>
        <v>1000000</v>
      </c>
      <c r="F25" s="5">
        <v>0</v>
      </c>
      <c r="G25" s="5">
        <v>0</v>
      </c>
      <c r="H25" s="5">
        <v>0</v>
      </c>
      <c r="I25" s="5">
        <f>2061672+198496</f>
        <v>2260168</v>
      </c>
      <c r="J25" s="5">
        <f>97543+490494</f>
        <v>588037</v>
      </c>
      <c r="K25" s="5">
        <f>49909+777307+49909</f>
        <v>877125</v>
      </c>
      <c r="L25" s="5">
        <f t="shared" si="1"/>
        <v>3725330</v>
      </c>
    </row>
    <row r="26" spans="1:12" x14ac:dyDescent="0.25">
      <c r="A26" s="3" t="s">
        <v>46</v>
      </c>
      <c r="B26" s="4" t="s">
        <v>47</v>
      </c>
      <c r="C26" s="5">
        <v>5000000</v>
      </c>
      <c r="D26" s="5"/>
      <c r="E26" s="5">
        <f t="shared" si="0"/>
        <v>5000000</v>
      </c>
      <c r="F26" s="5">
        <v>402586</v>
      </c>
      <c r="G26" s="5">
        <v>358794</v>
      </c>
      <c r="H26" s="5">
        <f>423278-84</f>
        <v>423194</v>
      </c>
      <c r="I26" s="5">
        <v>1685662</v>
      </c>
      <c r="J26" s="5">
        <v>1225936</v>
      </c>
      <c r="K26" s="5">
        <v>875824</v>
      </c>
      <c r="L26" s="5">
        <f t="shared" si="1"/>
        <v>4971996</v>
      </c>
    </row>
    <row r="27" spans="1:12" x14ac:dyDescent="0.25">
      <c r="A27" s="3" t="s">
        <v>48</v>
      </c>
      <c r="B27" s="4" t="s">
        <v>49</v>
      </c>
      <c r="C27" s="5">
        <v>200000</v>
      </c>
      <c r="D27" s="5"/>
      <c r="E27" s="5">
        <f t="shared" si="0"/>
        <v>200000</v>
      </c>
      <c r="F27" s="5">
        <v>0</v>
      </c>
      <c r="G27" s="5">
        <v>0</v>
      </c>
      <c r="H27" s="5">
        <v>0</v>
      </c>
      <c r="I27" s="5">
        <v>0</v>
      </c>
      <c r="J27" s="5">
        <v>219975</v>
      </c>
      <c r="K27" s="5">
        <v>104875</v>
      </c>
      <c r="L27" s="5">
        <f t="shared" si="1"/>
        <v>324850</v>
      </c>
    </row>
    <row r="28" spans="1:12" x14ac:dyDescent="0.25">
      <c r="A28" s="3" t="s">
        <v>50</v>
      </c>
      <c r="B28" s="4" t="s">
        <v>51</v>
      </c>
      <c r="C28" s="5">
        <v>3000000</v>
      </c>
      <c r="D28" s="5"/>
      <c r="E28" s="5">
        <f t="shared" si="0"/>
        <v>3000000</v>
      </c>
      <c r="F28" s="5">
        <v>0</v>
      </c>
      <c r="G28" s="5">
        <v>0</v>
      </c>
      <c r="H28" s="5">
        <v>0</v>
      </c>
      <c r="I28" s="5">
        <v>2061672</v>
      </c>
      <c r="J28" s="5">
        <v>2359639</v>
      </c>
      <c r="K28" s="5">
        <v>777307</v>
      </c>
      <c r="L28" s="5">
        <f t="shared" si="1"/>
        <v>5198618</v>
      </c>
    </row>
    <row r="29" spans="1:12" x14ac:dyDescent="0.25">
      <c r="A29" s="3" t="s">
        <v>52</v>
      </c>
      <c r="B29" s="4" t="s">
        <v>53</v>
      </c>
      <c r="C29" s="5">
        <v>20000000</v>
      </c>
      <c r="D29" s="5"/>
      <c r="E29" s="5">
        <f t="shared" si="0"/>
        <v>20000000</v>
      </c>
      <c r="F29" s="5">
        <v>344628</v>
      </c>
      <c r="G29" s="5">
        <v>223471</v>
      </c>
      <c r="H29" s="5">
        <v>322412</v>
      </c>
      <c r="I29" s="5">
        <v>226788</v>
      </c>
      <c r="J29" s="5">
        <v>118454</v>
      </c>
      <c r="K29" s="5">
        <v>96874</v>
      </c>
      <c r="L29" s="5">
        <f t="shared" si="1"/>
        <v>1332627</v>
      </c>
    </row>
    <row r="30" spans="1:12" x14ac:dyDescent="0.25">
      <c r="A30" s="3" t="s">
        <v>54</v>
      </c>
      <c r="B30" s="4" t="s">
        <v>55</v>
      </c>
      <c r="C30" s="5">
        <v>7800000</v>
      </c>
      <c r="D30" s="5"/>
      <c r="E30" s="5">
        <f t="shared" si="0"/>
        <v>7800000</v>
      </c>
      <c r="F30" s="5">
        <v>784566</v>
      </c>
      <c r="G30" s="5">
        <v>654882</v>
      </c>
      <c r="H30" s="5">
        <v>752685</v>
      </c>
      <c r="I30" s="5">
        <v>470682</v>
      </c>
      <c r="J30" s="5">
        <v>551524</v>
      </c>
      <c r="K30" s="5">
        <v>265478</v>
      </c>
      <c r="L30" s="5">
        <f t="shared" si="1"/>
        <v>3479817</v>
      </c>
    </row>
    <row r="31" spans="1:12" x14ac:dyDescent="0.25">
      <c r="A31" s="3" t="s">
        <v>56</v>
      </c>
      <c r="B31" s="4" t="s">
        <v>57</v>
      </c>
      <c r="C31" s="5">
        <v>100000</v>
      </c>
      <c r="D31" s="5"/>
      <c r="E31" s="5">
        <f t="shared" si="0"/>
        <v>100000</v>
      </c>
      <c r="F31" s="5">
        <v>0</v>
      </c>
      <c r="G31" s="5">
        <v>0</v>
      </c>
      <c r="H31" s="5">
        <v>0</v>
      </c>
      <c r="I31" s="5">
        <v>245409</v>
      </c>
      <c r="J31" s="5">
        <v>0</v>
      </c>
      <c r="K31" s="5">
        <v>0</v>
      </c>
      <c r="L31" s="5">
        <f t="shared" si="1"/>
        <v>245409</v>
      </c>
    </row>
    <row r="32" spans="1:12" x14ac:dyDescent="0.25">
      <c r="A32" s="3" t="s">
        <v>58</v>
      </c>
      <c r="B32" s="4" t="s">
        <v>59</v>
      </c>
      <c r="C32" s="5">
        <v>3000000</v>
      </c>
      <c r="D32" s="5"/>
      <c r="E32" s="5">
        <f t="shared" si="0"/>
        <v>3000000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si="1"/>
        <v>0</v>
      </c>
    </row>
    <row r="33" spans="1:12" x14ac:dyDescent="0.25">
      <c r="A33" s="3" t="s">
        <v>60</v>
      </c>
      <c r="B33" s="4" t="s">
        <v>61</v>
      </c>
      <c r="C33" s="5">
        <v>2000000</v>
      </c>
      <c r="D33" s="5"/>
      <c r="E33" s="5">
        <f t="shared" si="0"/>
        <v>2000000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si="1"/>
        <v>0</v>
      </c>
    </row>
    <row r="34" spans="1:12" x14ac:dyDescent="0.25">
      <c r="A34" s="3" t="s">
        <v>62</v>
      </c>
      <c r="B34" s="4" t="s">
        <v>63</v>
      </c>
      <c r="C34" s="5">
        <v>91000000</v>
      </c>
      <c r="D34" s="5"/>
      <c r="E34" s="5">
        <f t="shared" si="0"/>
        <v>91000000</v>
      </c>
      <c r="F34" s="5">
        <v>3922362</v>
      </c>
      <c r="G34" s="5">
        <v>8131527</v>
      </c>
      <c r="H34" s="5">
        <v>4366585</v>
      </c>
      <c r="I34" s="5">
        <v>611388</v>
      </c>
      <c r="J34" s="5">
        <v>2233879</v>
      </c>
      <c r="K34" s="5">
        <v>11549829</v>
      </c>
      <c r="L34" s="5">
        <f t="shared" si="1"/>
        <v>30815570</v>
      </c>
    </row>
    <row r="35" spans="1:12" x14ac:dyDescent="0.25">
      <c r="A35" s="3" t="s">
        <v>64</v>
      </c>
      <c r="B35" s="4" t="s">
        <v>65</v>
      </c>
      <c r="C35" s="5">
        <v>23000000</v>
      </c>
      <c r="D35" s="5"/>
      <c r="E35" s="5">
        <f t="shared" si="0"/>
        <v>23000000</v>
      </c>
      <c r="F35" s="5">
        <v>2081032</v>
      </c>
      <c r="G35" s="5">
        <v>1725976</v>
      </c>
      <c r="H35" s="5">
        <v>1748476</v>
      </c>
      <c r="I35" s="5">
        <v>2052512</v>
      </c>
      <c r="J35" s="5">
        <v>2005864</v>
      </c>
      <c r="K35" s="5">
        <v>2309076</v>
      </c>
      <c r="L35" s="5">
        <f t="shared" si="1"/>
        <v>11922936</v>
      </c>
    </row>
    <row r="36" spans="1:12" x14ac:dyDescent="0.25">
      <c r="A36" s="3" t="s">
        <v>66</v>
      </c>
      <c r="B36" s="4" t="s">
        <v>67</v>
      </c>
      <c r="C36" s="5">
        <v>15000000</v>
      </c>
      <c r="D36" s="5"/>
      <c r="E36" s="5">
        <f t="shared" si="0"/>
        <v>15000000</v>
      </c>
      <c r="F36" s="5">
        <v>819014</v>
      </c>
      <c r="G36" s="5">
        <v>895590</v>
      </c>
      <c r="H36" s="5">
        <f>1897324+175000</f>
        <v>2072324</v>
      </c>
      <c r="I36" s="5">
        <v>872371</v>
      </c>
      <c r="J36" s="5">
        <v>2544139</v>
      </c>
      <c r="K36" s="5">
        <v>3260611</v>
      </c>
      <c r="L36" s="5">
        <f t="shared" si="1"/>
        <v>10464049</v>
      </c>
    </row>
    <row r="37" spans="1:12" x14ac:dyDescent="0.25">
      <c r="A37" s="3" t="s">
        <v>68</v>
      </c>
      <c r="B37" s="4" t="s">
        <v>69</v>
      </c>
      <c r="C37" s="5">
        <v>89600000</v>
      </c>
      <c r="D37" s="5"/>
      <c r="E37" s="5">
        <f t="shared" si="0"/>
        <v>89600000</v>
      </c>
      <c r="F37" s="5">
        <v>60658628</v>
      </c>
      <c r="G37" s="5">
        <v>59510829</v>
      </c>
      <c r="H37" s="5">
        <v>65847266</v>
      </c>
      <c r="I37" s="5">
        <v>38959374</v>
      </c>
      <c r="J37" s="5">
        <v>31139629</v>
      </c>
      <c r="K37" s="5">
        <v>54003856</v>
      </c>
      <c r="L37" s="5">
        <f t="shared" si="1"/>
        <v>310119582</v>
      </c>
    </row>
    <row r="38" spans="1:12" x14ac:dyDescent="0.25">
      <c r="A38" s="3" t="s">
        <v>70</v>
      </c>
      <c r="B38" s="4" t="s">
        <v>71</v>
      </c>
      <c r="C38" s="5">
        <v>560000</v>
      </c>
      <c r="D38" s="5"/>
      <c r="E38" s="5">
        <f t="shared" si="0"/>
        <v>560000</v>
      </c>
      <c r="F38" s="5">
        <v>91522</v>
      </c>
      <c r="G38" s="5">
        <v>85644</v>
      </c>
      <c r="H38" s="5">
        <v>53905</v>
      </c>
      <c r="I38" s="5">
        <v>43124</v>
      </c>
      <c r="J38" s="5">
        <v>43124</v>
      </c>
      <c r="K38" s="5">
        <v>75467</v>
      </c>
      <c r="L38" s="5">
        <f t="shared" si="1"/>
        <v>392786</v>
      </c>
    </row>
    <row r="39" spans="1:12" x14ac:dyDescent="0.25">
      <c r="A39" s="3" t="s">
        <v>72</v>
      </c>
      <c r="B39" s="4" t="s">
        <v>73</v>
      </c>
      <c r="C39" s="5">
        <v>2000000</v>
      </c>
      <c r="D39" s="5"/>
      <c r="E39" s="5">
        <f t="shared" si="0"/>
        <v>2000000</v>
      </c>
      <c r="F39" s="5">
        <v>28000</v>
      </c>
      <c r="G39" s="5">
        <v>14512</v>
      </c>
      <c r="H39" s="5">
        <v>290000</v>
      </c>
      <c r="I39" s="5">
        <v>304500</v>
      </c>
      <c r="J39" s="5">
        <v>261000</v>
      </c>
      <c r="K39" s="5">
        <v>43536</v>
      </c>
      <c r="L39" s="5">
        <f t="shared" si="1"/>
        <v>941548</v>
      </c>
    </row>
    <row r="40" spans="1:12" x14ac:dyDescent="0.25">
      <c r="A40" s="3" t="s">
        <v>74</v>
      </c>
      <c r="B40" s="4" t="s">
        <v>75</v>
      </c>
      <c r="C40" s="5">
        <v>100000</v>
      </c>
      <c r="D40" s="5"/>
      <c r="E40" s="5">
        <f t="shared" si="0"/>
        <v>100000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/>
      <c r="L40" s="5">
        <f t="shared" si="1"/>
        <v>0</v>
      </c>
    </row>
    <row r="41" spans="1:12" x14ac:dyDescent="0.25">
      <c r="A41" s="3" t="s">
        <v>76</v>
      </c>
      <c r="B41" s="4" t="s">
        <v>77</v>
      </c>
      <c r="C41" s="5">
        <v>2000000</v>
      </c>
      <c r="D41" s="5"/>
      <c r="E41" s="5">
        <f t="shared" si="0"/>
        <v>2000000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/>
      <c r="L41" s="5">
        <f t="shared" si="1"/>
        <v>0</v>
      </c>
    </row>
    <row r="42" spans="1:12" x14ac:dyDescent="0.25">
      <c r="A42" s="3" t="s">
        <v>78</v>
      </c>
      <c r="B42" s="4" t="s">
        <v>79</v>
      </c>
      <c r="C42" s="5">
        <v>13000000</v>
      </c>
      <c r="D42" s="5"/>
      <c r="E42" s="5">
        <f t="shared" si="0"/>
        <v>13000000</v>
      </c>
      <c r="F42" s="5">
        <v>1246972</v>
      </c>
      <c r="G42" s="5">
        <v>998426</v>
      </c>
      <c r="H42" s="5">
        <v>1158746</v>
      </c>
      <c r="I42" s="5">
        <v>1547988</v>
      </c>
      <c r="J42" s="5">
        <v>1193506</v>
      </c>
      <c r="K42" s="5">
        <v>895169</v>
      </c>
      <c r="L42" s="5">
        <f t="shared" si="1"/>
        <v>7040807</v>
      </c>
    </row>
    <row r="43" spans="1:12" x14ac:dyDescent="0.25">
      <c r="A43" s="3" t="s">
        <v>80</v>
      </c>
      <c r="B43" s="4" t="s">
        <v>81</v>
      </c>
      <c r="C43" s="5">
        <v>2000000</v>
      </c>
      <c r="D43" s="5"/>
      <c r="E43" s="5">
        <f t="shared" si="0"/>
        <v>2000000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/>
      <c r="L43" s="5">
        <f t="shared" si="1"/>
        <v>0</v>
      </c>
    </row>
    <row r="44" spans="1:12" x14ac:dyDescent="0.25">
      <c r="A44" s="3" t="s">
        <v>82</v>
      </c>
      <c r="B44" s="4" t="s">
        <v>83</v>
      </c>
      <c r="C44" s="5">
        <v>2000000</v>
      </c>
      <c r="D44" s="5"/>
      <c r="E44" s="5">
        <f t="shared" si="0"/>
        <v>2000000</v>
      </c>
      <c r="F44" s="5">
        <v>69842</v>
      </c>
      <c r="G44" s="5">
        <v>46552</v>
      </c>
      <c r="H44" s="5">
        <v>65822</v>
      </c>
      <c r="I44" s="5">
        <v>51482</v>
      </c>
      <c r="J44" s="5">
        <v>26542</v>
      </c>
      <c r="K44" s="5">
        <v>38456</v>
      </c>
      <c r="L44" s="5">
        <f t="shared" si="1"/>
        <v>298696</v>
      </c>
    </row>
    <row r="45" spans="1:12" x14ac:dyDescent="0.25">
      <c r="A45" s="3" t="s">
        <v>84</v>
      </c>
      <c r="B45" s="4" t="s">
        <v>85</v>
      </c>
      <c r="C45" s="5">
        <v>15000000</v>
      </c>
      <c r="D45" s="5"/>
      <c r="E45" s="5">
        <f t="shared" si="0"/>
        <v>15000000</v>
      </c>
      <c r="F45" s="5">
        <v>2456844</v>
      </c>
      <c r="G45" s="5">
        <v>1652344</v>
      </c>
      <c r="H45" s="5">
        <v>1344342</v>
      </c>
      <c r="I45" s="5">
        <v>1578104</v>
      </c>
      <c r="J45" s="5">
        <v>1542238</v>
      </c>
      <c r="K45" s="5">
        <v>1775367</v>
      </c>
      <c r="L45" s="5">
        <f t="shared" si="1"/>
        <v>10349239</v>
      </c>
    </row>
    <row r="46" spans="1:12" x14ac:dyDescent="0.25">
      <c r="A46" s="3" t="s">
        <v>86</v>
      </c>
      <c r="B46" s="4" t="s">
        <v>87</v>
      </c>
      <c r="C46" s="5">
        <v>14600000</v>
      </c>
      <c r="D46" s="5"/>
      <c r="E46" s="5">
        <f t="shared" si="0"/>
        <v>14600000</v>
      </c>
      <c r="F46" s="5">
        <v>1985462</v>
      </c>
      <c r="G46" s="5">
        <v>1389124</v>
      </c>
      <c r="H46" s="5">
        <v>1564228</v>
      </c>
      <c r="I46" s="5">
        <v>467892</v>
      </c>
      <c r="J46" s="5">
        <v>358974</v>
      </c>
      <c r="K46" s="5">
        <f>445876+87660</f>
        <v>533536</v>
      </c>
      <c r="L46" s="5">
        <f t="shared" si="1"/>
        <v>6299216</v>
      </c>
    </row>
    <row r="47" spans="1:12" x14ac:dyDescent="0.25">
      <c r="A47" s="6"/>
      <c r="B47" s="7" t="s">
        <v>88</v>
      </c>
      <c r="C47" s="8">
        <f t="shared" ref="C47:K47" si="2">SUM(C4:C46)</f>
        <v>7263000000</v>
      </c>
      <c r="D47" s="8">
        <f t="shared" si="2"/>
        <v>0</v>
      </c>
      <c r="E47" s="8">
        <f>+C47+D47</f>
        <v>7263000000</v>
      </c>
      <c r="F47" s="8">
        <f t="shared" si="2"/>
        <v>603527186</v>
      </c>
      <c r="G47" s="8">
        <f t="shared" si="2"/>
        <v>541221545</v>
      </c>
      <c r="H47" s="8">
        <f t="shared" si="2"/>
        <v>588458981</v>
      </c>
      <c r="I47" s="8">
        <f t="shared" si="2"/>
        <v>533318447</v>
      </c>
      <c r="J47" s="8">
        <f t="shared" si="2"/>
        <v>893601095</v>
      </c>
      <c r="K47" s="8">
        <f t="shared" si="2"/>
        <v>657136837</v>
      </c>
      <c r="L47" s="8">
        <f>SUM(L4:L46)</f>
        <v>3817264091</v>
      </c>
    </row>
    <row r="48" spans="1:12" x14ac:dyDescent="0.25">
      <c r="A48" s="1">
        <v>2</v>
      </c>
      <c r="B48" s="12" t="s">
        <v>89</v>
      </c>
      <c r="C48" s="5"/>
      <c r="D48" s="5"/>
      <c r="E48" s="5"/>
      <c r="F48" s="10"/>
      <c r="G48" s="10"/>
      <c r="H48" s="10"/>
      <c r="I48" s="10"/>
      <c r="J48" s="10"/>
      <c r="K48" s="10"/>
      <c r="L48" s="5"/>
    </row>
    <row r="49" spans="1:12" x14ac:dyDescent="0.25">
      <c r="A49" s="1">
        <v>2.1</v>
      </c>
      <c r="B49" s="2" t="s">
        <v>90</v>
      </c>
      <c r="C49" s="25">
        <v>0</v>
      </c>
      <c r="D49" s="25"/>
      <c r="E49" s="25">
        <f t="shared" ref="E49:E58" si="3">+C49+D49</f>
        <v>0</v>
      </c>
      <c r="F49" s="10"/>
      <c r="G49" s="10"/>
      <c r="H49" s="10"/>
      <c r="I49" s="10"/>
      <c r="J49" s="10"/>
      <c r="K49" s="10"/>
      <c r="L49" s="5">
        <f t="shared" ref="L49:L56" si="4">F49+G49+H49+I49+J49+K49</f>
        <v>0</v>
      </c>
    </row>
    <row r="50" spans="1:12" x14ac:dyDescent="0.25">
      <c r="A50" s="1">
        <v>2.2000000000000002</v>
      </c>
      <c r="B50" s="2" t="s">
        <v>91</v>
      </c>
      <c r="C50" s="25">
        <v>200000000</v>
      </c>
      <c r="D50" s="25">
        <v>2079817986</v>
      </c>
      <c r="E50" s="25">
        <f t="shared" si="3"/>
        <v>2279817986</v>
      </c>
      <c r="F50" s="10"/>
      <c r="G50" s="10"/>
      <c r="H50" s="10"/>
      <c r="I50" s="10"/>
      <c r="J50" s="10"/>
      <c r="K50" s="5">
        <v>2079817986</v>
      </c>
      <c r="L50" s="5">
        <f t="shared" si="4"/>
        <v>2079817986</v>
      </c>
    </row>
    <row r="51" spans="1:12" x14ac:dyDescent="0.25">
      <c r="A51" s="1">
        <v>2.2999999999999998</v>
      </c>
      <c r="B51" s="2" t="s">
        <v>92</v>
      </c>
      <c r="C51" s="25">
        <v>2500000000</v>
      </c>
      <c r="D51" s="25"/>
      <c r="E51" s="25">
        <f t="shared" si="3"/>
        <v>2500000000</v>
      </c>
      <c r="F51" s="10"/>
      <c r="G51" s="10"/>
      <c r="H51" s="10"/>
      <c r="I51" s="10"/>
      <c r="J51" s="10"/>
      <c r="K51" s="10"/>
      <c r="L51" s="5">
        <f t="shared" si="4"/>
        <v>0</v>
      </c>
    </row>
    <row r="52" spans="1:12" x14ac:dyDescent="0.25">
      <c r="A52" s="3" t="s">
        <v>180</v>
      </c>
      <c r="B52" s="26" t="s">
        <v>181</v>
      </c>
      <c r="C52" s="5">
        <v>935000000</v>
      </c>
      <c r="D52" s="5"/>
      <c r="E52" s="5">
        <f t="shared" si="3"/>
        <v>935000000</v>
      </c>
      <c r="F52" s="5">
        <f>3639112+20286094+1223718+6934361+10546987</f>
        <v>42630272</v>
      </c>
      <c r="G52" s="5">
        <v>32804923</v>
      </c>
      <c r="H52" s="5">
        <f>3789958+20803713+217904+1234779+13000000+500000</f>
        <v>39546354</v>
      </c>
      <c r="I52" s="5">
        <v>37546659</v>
      </c>
      <c r="J52" s="5">
        <f>2547562+13834404+523052+2963940+20000000</f>
        <v>39868958</v>
      </c>
      <c r="K52" s="5">
        <f>49987546+180000000</f>
        <v>229987546</v>
      </c>
      <c r="L52" s="5">
        <f t="shared" si="4"/>
        <v>422384712</v>
      </c>
    </row>
    <row r="53" spans="1:12" x14ac:dyDescent="0.25">
      <c r="A53" s="3" t="s">
        <v>182</v>
      </c>
      <c r="B53" s="26" t="s">
        <v>183</v>
      </c>
      <c r="C53" s="5">
        <v>145000000</v>
      </c>
      <c r="D53" s="5"/>
      <c r="E53" s="5">
        <f t="shared" si="3"/>
        <v>145000000</v>
      </c>
      <c r="F53" s="5">
        <v>17896524</v>
      </c>
      <c r="G53" s="5">
        <v>12489736</v>
      </c>
      <c r="H53" s="5">
        <v>16897452</v>
      </c>
      <c r="I53" s="5">
        <f>9582055+400000</f>
        <v>9982055</v>
      </c>
      <c r="J53" s="5">
        <v>20415874</v>
      </c>
      <c r="K53" s="5">
        <f>26142687+93915</f>
        <v>26236602</v>
      </c>
      <c r="L53" s="5">
        <f t="shared" si="4"/>
        <v>103918243</v>
      </c>
    </row>
    <row r="54" spans="1:12" x14ac:dyDescent="0.25">
      <c r="A54" s="3" t="s">
        <v>184</v>
      </c>
      <c r="B54" s="26" t="s">
        <v>185</v>
      </c>
      <c r="C54" s="5">
        <v>190000000</v>
      </c>
      <c r="D54" s="5"/>
      <c r="E54" s="5">
        <f t="shared" si="3"/>
        <v>190000000</v>
      </c>
      <c r="F54" s="5">
        <v>23904329</v>
      </c>
      <c r="G54" s="5">
        <v>22287915</v>
      </c>
      <c r="H54" s="5">
        <v>25825365</v>
      </c>
      <c r="I54" s="5">
        <v>18702975</v>
      </c>
      <c r="J54" s="5">
        <v>20456874</v>
      </c>
      <c r="K54" s="5">
        <v>17685014</v>
      </c>
      <c r="L54" s="5">
        <f t="shared" si="4"/>
        <v>128862472</v>
      </c>
    </row>
    <row r="55" spans="1:12" x14ac:dyDescent="0.25">
      <c r="A55" s="27" t="s">
        <v>186</v>
      </c>
      <c r="B55" s="26" t="s">
        <v>187</v>
      </c>
      <c r="C55" s="5">
        <v>635000000</v>
      </c>
      <c r="D55" s="5"/>
      <c r="E55" s="5">
        <f t="shared" si="3"/>
        <v>635000000</v>
      </c>
      <c r="F55" s="5">
        <v>15248633</v>
      </c>
      <c r="G55" s="5">
        <v>11425873</v>
      </c>
      <c r="H55" s="5">
        <v>19895634</v>
      </c>
      <c r="I55" s="5">
        <v>21452854</v>
      </c>
      <c r="J55" s="5">
        <v>24897566</v>
      </c>
      <c r="K55" s="5">
        <v>18754624</v>
      </c>
      <c r="L55" s="5">
        <f t="shared" si="4"/>
        <v>111675184</v>
      </c>
    </row>
    <row r="56" spans="1:12" x14ac:dyDescent="0.25">
      <c r="A56" s="3" t="s">
        <v>188</v>
      </c>
      <c r="B56" s="26" t="s">
        <v>189</v>
      </c>
      <c r="C56" s="5">
        <v>595000000</v>
      </c>
      <c r="D56" s="5"/>
      <c r="E56" s="5">
        <f t="shared" si="3"/>
        <v>595000000</v>
      </c>
      <c r="F56" s="5">
        <f>14456822+725438</f>
        <v>15182260</v>
      </c>
      <c r="G56" s="5">
        <v>10486322</v>
      </c>
      <c r="H56" s="5">
        <v>18789412</v>
      </c>
      <c r="I56" s="5">
        <v>19546428</v>
      </c>
      <c r="J56" s="5">
        <v>21457846</v>
      </c>
      <c r="K56" s="5">
        <v>21589722</v>
      </c>
      <c r="L56" s="5">
        <f t="shared" si="4"/>
        <v>107051990</v>
      </c>
    </row>
    <row r="57" spans="1:12" x14ac:dyDescent="0.25">
      <c r="A57" s="1">
        <v>2.4</v>
      </c>
      <c r="B57" s="2" t="s">
        <v>93</v>
      </c>
      <c r="C57" s="25">
        <v>6000000</v>
      </c>
      <c r="D57" s="25"/>
      <c r="E57" s="25">
        <f t="shared" si="3"/>
        <v>6000000</v>
      </c>
      <c r="F57" s="5"/>
      <c r="G57" s="5"/>
      <c r="H57" s="5"/>
      <c r="I57" s="5"/>
      <c r="J57" s="5"/>
      <c r="K57" s="5"/>
      <c r="L57" s="5">
        <f t="shared" ref="L57:L58" si="5">F57+G57+H57+I57+J57</f>
        <v>0</v>
      </c>
    </row>
    <row r="58" spans="1:12" x14ac:dyDescent="0.25">
      <c r="A58" s="1">
        <v>2.5</v>
      </c>
      <c r="B58" s="2" t="s">
        <v>94</v>
      </c>
      <c r="C58" s="25">
        <v>1000000</v>
      </c>
      <c r="D58" s="25"/>
      <c r="E58" s="25">
        <f t="shared" si="3"/>
        <v>1000000</v>
      </c>
      <c r="F58" s="5"/>
      <c r="G58" s="5"/>
      <c r="H58" s="5"/>
      <c r="I58" s="5"/>
      <c r="J58" s="5"/>
      <c r="K58" s="5"/>
      <c r="L58" s="5">
        <f t="shared" si="5"/>
        <v>0</v>
      </c>
    </row>
    <row r="59" spans="1:12" x14ac:dyDescent="0.25">
      <c r="A59" s="6"/>
      <c r="B59" s="7" t="s">
        <v>95</v>
      </c>
      <c r="C59" s="8">
        <f>C50+C51+C57+C58</f>
        <v>2707000000</v>
      </c>
      <c r="D59" s="8">
        <f t="shared" ref="D59:J59" si="6">D52+D53+D54+D55+D56+D57+D58</f>
        <v>0</v>
      </c>
      <c r="E59" s="8">
        <f>+C59+D59</f>
        <v>2707000000</v>
      </c>
      <c r="F59" s="8">
        <f t="shared" si="6"/>
        <v>114862018</v>
      </c>
      <c r="G59" s="8">
        <f t="shared" si="6"/>
        <v>89494769</v>
      </c>
      <c r="H59" s="8">
        <f t="shared" si="6"/>
        <v>120954217</v>
      </c>
      <c r="I59" s="8">
        <f t="shared" si="6"/>
        <v>107230971</v>
      </c>
      <c r="J59" s="8">
        <f t="shared" si="6"/>
        <v>127097118</v>
      </c>
      <c r="K59" s="8">
        <f>SUM(K49:K58)</f>
        <v>2394071494</v>
      </c>
      <c r="L59" s="8">
        <f>SUM(L49:L58)</f>
        <v>2953710587</v>
      </c>
    </row>
    <row r="60" spans="1:12" ht="15.75" x14ac:dyDescent="0.25">
      <c r="A60" s="43" t="s">
        <v>169</v>
      </c>
      <c r="B60" s="43"/>
      <c r="C60" s="13">
        <f t="shared" ref="C60:K60" si="7">C47+C59</f>
        <v>9970000000</v>
      </c>
      <c r="D60" s="13">
        <f t="shared" si="7"/>
        <v>0</v>
      </c>
      <c r="E60" s="13">
        <f>+E47+E50+E51+E57+E58</f>
        <v>12049817986</v>
      </c>
      <c r="F60" s="13">
        <f t="shared" si="7"/>
        <v>718389204</v>
      </c>
      <c r="G60" s="13">
        <f t="shared" si="7"/>
        <v>630716314</v>
      </c>
      <c r="H60" s="13">
        <f t="shared" si="7"/>
        <v>709413198</v>
      </c>
      <c r="I60" s="13">
        <f t="shared" si="7"/>
        <v>640549418</v>
      </c>
      <c r="J60" s="13">
        <f t="shared" si="7"/>
        <v>1020698213</v>
      </c>
      <c r="K60" s="13">
        <f t="shared" si="7"/>
        <v>3051208331</v>
      </c>
      <c r="L60" s="13">
        <f>L47+L59</f>
        <v>6770974678</v>
      </c>
    </row>
  </sheetData>
  <mergeCells count="13">
    <mergeCell ref="A60:B60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C1" workbookViewId="0">
      <selection activeCell="F90" sqref="F90"/>
    </sheetView>
  </sheetViews>
  <sheetFormatPr baseColWidth="10" defaultRowHeight="15" x14ac:dyDescent="0.25"/>
  <cols>
    <col min="2" max="2" width="53.5703125" bestFit="1" customWidth="1"/>
    <col min="3" max="3" width="15.5703125" bestFit="1" customWidth="1"/>
    <col min="4" max="4" width="14.85546875" customWidth="1"/>
    <col min="5" max="5" width="14.140625" customWidth="1"/>
    <col min="6" max="6" width="18.28515625" customWidth="1"/>
    <col min="7" max="7" width="16.7109375" customWidth="1"/>
    <col min="8" max="8" width="14" customWidth="1"/>
    <col min="9" max="10" width="17.85546875" customWidth="1"/>
    <col min="11" max="11" width="18.5703125" customWidth="1"/>
    <col min="12" max="12" width="18.42578125" customWidth="1"/>
    <col min="13" max="13" width="17.85546875" customWidth="1"/>
    <col min="14" max="14" width="15.5703125" customWidth="1"/>
    <col min="15" max="15" width="16.85546875" customWidth="1"/>
  </cols>
  <sheetData>
    <row r="1" spans="1:15" x14ac:dyDescent="0.25">
      <c r="A1" s="44" t="s">
        <v>0</v>
      </c>
      <c r="B1" s="44" t="s">
        <v>96</v>
      </c>
      <c r="C1" s="44" t="s">
        <v>190</v>
      </c>
      <c r="D1" s="46" t="s">
        <v>157</v>
      </c>
      <c r="E1" s="46"/>
      <c r="F1" s="44" t="s">
        <v>2</v>
      </c>
      <c r="G1" s="44" t="s">
        <v>191</v>
      </c>
      <c r="H1" s="44" t="s">
        <v>158</v>
      </c>
      <c r="I1" s="44" t="s">
        <v>159</v>
      </c>
      <c r="J1" s="44" t="s">
        <v>192</v>
      </c>
      <c r="K1" s="44" t="s">
        <v>193</v>
      </c>
      <c r="L1" s="44" t="s">
        <v>194</v>
      </c>
      <c r="M1" s="44" t="s">
        <v>195</v>
      </c>
      <c r="N1" s="44" t="s">
        <v>196</v>
      </c>
      <c r="O1" s="44" t="s">
        <v>197</v>
      </c>
    </row>
    <row r="2" spans="1:15" x14ac:dyDescent="0.25">
      <c r="A2" s="45"/>
      <c r="B2" s="45"/>
      <c r="C2" s="45"/>
      <c r="D2" s="28" t="s">
        <v>99</v>
      </c>
      <c r="E2" s="28" t="s">
        <v>160</v>
      </c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0" customHeight="1" x14ac:dyDescent="0.25">
      <c r="A3" s="11"/>
      <c r="B3" s="21" t="s">
        <v>98</v>
      </c>
      <c r="C3" s="29"/>
      <c r="D3" s="10"/>
      <c r="E3" s="10"/>
      <c r="F3" s="29"/>
      <c r="G3" s="10"/>
      <c r="H3" s="30"/>
      <c r="I3" s="31"/>
      <c r="J3" s="31"/>
      <c r="K3" s="31"/>
      <c r="L3" s="31"/>
      <c r="M3" s="31"/>
      <c r="N3" s="10"/>
      <c r="O3" s="10"/>
    </row>
    <row r="4" spans="1:15" x14ac:dyDescent="0.25">
      <c r="A4" s="10"/>
      <c r="B4" s="14" t="s">
        <v>100</v>
      </c>
      <c r="C4" s="15"/>
      <c r="D4" s="10"/>
      <c r="E4" s="10"/>
      <c r="F4" s="15"/>
      <c r="G4" s="10"/>
      <c r="H4" s="30"/>
      <c r="I4" s="31"/>
      <c r="J4" s="31"/>
      <c r="K4" s="31"/>
      <c r="L4" s="31"/>
      <c r="M4" s="31"/>
      <c r="N4" s="10"/>
      <c r="O4" s="10"/>
    </row>
    <row r="5" spans="1:15" x14ac:dyDescent="0.25">
      <c r="A5" s="14">
        <v>30501</v>
      </c>
      <c r="B5" s="14" t="s">
        <v>101</v>
      </c>
      <c r="C5" s="15">
        <f>SUM(C6:C16)</f>
        <v>3313500000</v>
      </c>
      <c r="D5" s="15">
        <f>SUM(D6:D16)</f>
        <v>5000000</v>
      </c>
      <c r="E5" s="15">
        <f>SUM(E6:E16)</f>
        <v>89000000</v>
      </c>
      <c r="F5" s="15">
        <f>SUM(F6:F16)</f>
        <v>0</v>
      </c>
      <c r="G5" s="15">
        <f>SUM(G6:G16)</f>
        <v>3229500000</v>
      </c>
      <c r="H5" s="15">
        <f t="shared" ref="H5:O5" si="0">SUM(H6:H16)</f>
        <v>207052771</v>
      </c>
      <c r="I5" s="15">
        <f t="shared" si="0"/>
        <v>180217582</v>
      </c>
      <c r="J5" s="15">
        <f t="shared" si="0"/>
        <v>198987832</v>
      </c>
      <c r="K5" s="15">
        <f t="shared" si="0"/>
        <v>210510460</v>
      </c>
      <c r="L5" s="15">
        <f t="shared" si="0"/>
        <v>190245407</v>
      </c>
      <c r="M5" s="15">
        <f t="shared" si="0"/>
        <v>255430622</v>
      </c>
      <c r="N5" s="15">
        <f t="shared" si="0"/>
        <v>1242444674</v>
      </c>
      <c r="O5" s="16">
        <f t="shared" si="0"/>
        <v>1987055326</v>
      </c>
    </row>
    <row r="6" spans="1:15" x14ac:dyDescent="0.25">
      <c r="A6" s="1">
        <v>30501180401</v>
      </c>
      <c r="B6" s="1" t="s">
        <v>102</v>
      </c>
      <c r="C6" s="32">
        <v>2475000000</v>
      </c>
      <c r="D6" s="10"/>
      <c r="E6" s="32">
        <v>60000000</v>
      </c>
      <c r="F6" s="32"/>
      <c r="G6" s="32">
        <f>C6+D6-E6+F6</f>
        <v>2415000000</v>
      </c>
      <c r="H6" s="32">
        <v>160328148</v>
      </c>
      <c r="I6" s="32">
        <v>157230498</v>
      </c>
      <c r="J6" s="32">
        <v>158937609</v>
      </c>
      <c r="K6" s="32">
        <f>7335153+151405450+47551</f>
        <v>158788154</v>
      </c>
      <c r="L6" s="32">
        <f>7374336+151375960+47551</f>
        <v>158797847</v>
      </c>
      <c r="M6" s="32">
        <v>222966722</v>
      </c>
      <c r="N6" s="33">
        <f>H6+I6+J6+K6+L6+M6</f>
        <v>1017048978</v>
      </c>
      <c r="O6" s="33">
        <f>G6-N6</f>
        <v>1397951022</v>
      </c>
    </row>
    <row r="7" spans="1:15" x14ac:dyDescent="0.25">
      <c r="A7" s="1">
        <v>30501180402</v>
      </c>
      <c r="B7" s="1" t="s">
        <v>103</v>
      </c>
      <c r="C7" s="32">
        <v>200000000</v>
      </c>
      <c r="D7" s="10"/>
      <c r="E7" s="32"/>
      <c r="F7" s="32"/>
      <c r="G7" s="32">
        <f t="shared" ref="G7:G29" si="1">C7+D7-E7+F7</f>
        <v>200000000</v>
      </c>
      <c r="H7" s="32"/>
      <c r="I7" s="32"/>
      <c r="J7" s="34"/>
      <c r="K7" s="34"/>
      <c r="L7" s="34"/>
      <c r="M7" s="34"/>
      <c r="N7" s="33">
        <f t="shared" ref="N7:N29" si="2">H7+I7+J7+K7+L7+M7</f>
        <v>0</v>
      </c>
      <c r="O7" s="33">
        <f t="shared" ref="O7:O29" si="3">G7-N7</f>
        <v>200000000</v>
      </c>
    </row>
    <row r="8" spans="1:15" x14ac:dyDescent="0.25">
      <c r="A8" s="1">
        <v>30501180403</v>
      </c>
      <c r="B8" s="1" t="s">
        <v>104</v>
      </c>
      <c r="C8" s="32">
        <v>115500000</v>
      </c>
      <c r="D8" s="10"/>
      <c r="E8" s="32"/>
      <c r="F8" s="32"/>
      <c r="G8" s="32">
        <f t="shared" si="1"/>
        <v>115500000</v>
      </c>
      <c r="H8" s="32">
        <v>20545017</v>
      </c>
      <c r="I8" s="32">
        <v>4337186</v>
      </c>
      <c r="J8" s="32">
        <v>5809862</v>
      </c>
      <c r="K8" s="32">
        <v>5239396</v>
      </c>
      <c r="L8" s="32">
        <v>5027959</v>
      </c>
      <c r="M8" s="32">
        <v>5057264</v>
      </c>
      <c r="N8" s="33">
        <f t="shared" si="2"/>
        <v>46016684</v>
      </c>
      <c r="O8" s="33">
        <f t="shared" si="3"/>
        <v>69483316</v>
      </c>
    </row>
    <row r="9" spans="1:15" x14ac:dyDescent="0.25">
      <c r="A9" s="1">
        <v>30501180404</v>
      </c>
      <c r="B9" s="1" t="s">
        <v>105</v>
      </c>
      <c r="C9" s="32">
        <v>16500000</v>
      </c>
      <c r="D9" s="10"/>
      <c r="E9" s="32"/>
      <c r="F9" s="32"/>
      <c r="G9" s="32">
        <f t="shared" si="1"/>
        <v>16500000</v>
      </c>
      <c r="H9" s="32"/>
      <c r="I9" s="32"/>
      <c r="J9" s="32">
        <v>4336264</v>
      </c>
      <c r="K9" s="32"/>
      <c r="L9" s="32"/>
      <c r="M9" s="32">
        <v>1185146</v>
      </c>
      <c r="N9" s="33">
        <f t="shared" si="2"/>
        <v>5521410</v>
      </c>
      <c r="O9" s="33">
        <f t="shared" si="3"/>
        <v>10978590</v>
      </c>
    </row>
    <row r="10" spans="1:15" x14ac:dyDescent="0.25">
      <c r="A10" s="1">
        <v>30501180405</v>
      </c>
      <c r="B10" s="1" t="s">
        <v>106</v>
      </c>
      <c r="C10" s="32">
        <v>6600000</v>
      </c>
      <c r="D10" s="10"/>
      <c r="E10" s="32">
        <v>4000000</v>
      </c>
      <c r="F10" s="32"/>
      <c r="G10" s="32">
        <f t="shared" si="1"/>
        <v>2600000</v>
      </c>
      <c r="H10" s="32">
        <v>74000</v>
      </c>
      <c r="I10" s="32">
        <v>74000</v>
      </c>
      <c r="J10" s="32">
        <v>19733</v>
      </c>
      <c r="K10" s="32">
        <v>74000</v>
      </c>
      <c r="L10" s="32">
        <v>74000</v>
      </c>
      <c r="M10" s="32"/>
      <c r="N10" s="33">
        <f t="shared" si="2"/>
        <v>315733</v>
      </c>
      <c r="O10" s="33">
        <f t="shared" si="3"/>
        <v>2284267</v>
      </c>
    </row>
    <row r="11" spans="1:15" x14ac:dyDescent="0.25">
      <c r="A11" s="1">
        <v>30501180406</v>
      </c>
      <c r="B11" s="1" t="s">
        <v>107</v>
      </c>
      <c r="C11" s="32">
        <v>20000000</v>
      </c>
      <c r="D11" s="32">
        <v>5000000</v>
      </c>
      <c r="E11" s="32"/>
      <c r="F11" s="32"/>
      <c r="G11" s="32">
        <f t="shared" si="1"/>
        <v>25000000</v>
      </c>
      <c r="H11" s="32"/>
      <c r="I11" s="32"/>
      <c r="J11" s="32">
        <v>4195876</v>
      </c>
      <c r="K11" s="32">
        <v>20696056</v>
      </c>
      <c r="L11" s="32"/>
      <c r="M11" s="32"/>
      <c r="N11" s="33">
        <f t="shared" si="2"/>
        <v>24891932</v>
      </c>
      <c r="O11" s="33">
        <f t="shared" si="3"/>
        <v>108068</v>
      </c>
    </row>
    <row r="12" spans="1:15" x14ac:dyDescent="0.25">
      <c r="A12" s="1">
        <v>30501180407</v>
      </c>
      <c r="B12" s="1" t="s">
        <v>108</v>
      </c>
      <c r="C12" s="32">
        <v>1000000</v>
      </c>
      <c r="D12" s="10"/>
      <c r="E12" s="32"/>
      <c r="F12" s="32"/>
      <c r="G12" s="32">
        <f t="shared" si="1"/>
        <v>1000000</v>
      </c>
      <c r="H12" s="32"/>
      <c r="I12" s="32"/>
      <c r="J12" s="32"/>
      <c r="K12" s="32"/>
      <c r="L12" s="32"/>
      <c r="M12" s="32"/>
      <c r="N12" s="33">
        <f t="shared" si="2"/>
        <v>0</v>
      </c>
      <c r="O12" s="33">
        <f t="shared" si="3"/>
        <v>1000000</v>
      </c>
    </row>
    <row r="13" spans="1:15" x14ac:dyDescent="0.25">
      <c r="A13" s="1">
        <v>30501180408</v>
      </c>
      <c r="B13" s="1" t="s">
        <v>109</v>
      </c>
      <c r="C13" s="32">
        <v>275000000</v>
      </c>
      <c r="D13" s="10"/>
      <c r="E13" s="32"/>
      <c r="F13" s="32"/>
      <c r="G13" s="32">
        <f t="shared" si="1"/>
        <v>275000000</v>
      </c>
      <c r="H13" s="32">
        <v>22588376</v>
      </c>
      <c r="I13" s="32">
        <v>15135678</v>
      </c>
      <c r="J13" s="32">
        <v>18359840</v>
      </c>
      <c r="K13" s="32">
        <v>24333032</v>
      </c>
      <c r="L13" s="32">
        <v>23055284</v>
      </c>
      <c r="M13" s="32">
        <v>20846534</v>
      </c>
      <c r="N13" s="33">
        <f t="shared" si="2"/>
        <v>124318744</v>
      </c>
      <c r="O13" s="33">
        <f t="shared" si="3"/>
        <v>150681256</v>
      </c>
    </row>
    <row r="14" spans="1:15" x14ac:dyDescent="0.25">
      <c r="A14" s="1">
        <v>30501180409</v>
      </c>
      <c r="B14" s="1" t="s">
        <v>110</v>
      </c>
      <c r="C14" s="32">
        <v>99000000</v>
      </c>
      <c r="D14" s="10"/>
      <c r="E14" s="32"/>
      <c r="F14" s="32"/>
      <c r="G14" s="32">
        <f t="shared" si="1"/>
        <v>99000000</v>
      </c>
      <c r="H14" s="32"/>
      <c r="I14" s="32"/>
      <c r="J14" s="32"/>
      <c r="K14" s="32"/>
      <c r="L14" s="32"/>
      <c r="M14" s="32"/>
      <c r="N14" s="33">
        <f t="shared" si="2"/>
        <v>0</v>
      </c>
      <c r="O14" s="33">
        <f t="shared" si="3"/>
        <v>99000000</v>
      </c>
    </row>
    <row r="15" spans="1:15" x14ac:dyDescent="0.25">
      <c r="A15" s="1">
        <v>30501180410</v>
      </c>
      <c r="B15" s="1" t="s">
        <v>161</v>
      </c>
      <c r="C15" s="32">
        <v>88000000</v>
      </c>
      <c r="D15" s="10"/>
      <c r="E15" s="32">
        <v>20000000</v>
      </c>
      <c r="F15" s="32"/>
      <c r="G15" s="32">
        <f t="shared" si="1"/>
        <v>68000000</v>
      </c>
      <c r="H15" s="32">
        <v>2205843</v>
      </c>
      <c r="I15" s="32">
        <v>2889784</v>
      </c>
      <c r="J15" s="32">
        <v>6614926</v>
      </c>
      <c r="K15" s="32">
        <v>727510</v>
      </c>
      <c r="L15" s="32">
        <f>1012888+1652087</f>
        <v>2664975</v>
      </c>
      <c r="M15" s="32">
        <v>4740580</v>
      </c>
      <c r="N15" s="33">
        <f t="shared" si="2"/>
        <v>19843618</v>
      </c>
      <c r="O15" s="33">
        <f t="shared" si="3"/>
        <v>48156382</v>
      </c>
    </row>
    <row r="16" spans="1:15" x14ac:dyDescent="0.25">
      <c r="A16" s="1">
        <v>30501180411</v>
      </c>
      <c r="B16" s="1" t="s">
        <v>162</v>
      </c>
      <c r="C16" s="32">
        <v>16900000</v>
      </c>
      <c r="D16" s="10"/>
      <c r="E16" s="32">
        <v>5000000</v>
      </c>
      <c r="F16" s="32"/>
      <c r="G16" s="32">
        <f t="shared" si="1"/>
        <v>11900000</v>
      </c>
      <c r="H16" s="32">
        <v>1311387</v>
      </c>
      <c r="I16" s="32">
        <v>550436</v>
      </c>
      <c r="J16" s="32">
        <v>713722</v>
      </c>
      <c r="K16" s="32">
        <v>652312</v>
      </c>
      <c r="L16" s="32">
        <v>625342</v>
      </c>
      <c r="M16" s="32">
        <v>634376</v>
      </c>
      <c r="N16" s="33">
        <f t="shared" si="2"/>
        <v>4487575</v>
      </c>
      <c r="O16" s="33">
        <f t="shared" si="3"/>
        <v>7412425</v>
      </c>
    </row>
    <row r="17" spans="1:15" x14ac:dyDescent="0.25">
      <c r="A17" s="10"/>
      <c r="B17" s="14" t="s">
        <v>111</v>
      </c>
      <c r="C17" s="15">
        <f>SUM(C18:C21)</f>
        <v>999000000</v>
      </c>
      <c r="D17" s="15">
        <f>SUM(D18:D21)</f>
        <v>352000000</v>
      </c>
      <c r="E17" s="15">
        <f>SUM(E18:E21)</f>
        <v>0</v>
      </c>
      <c r="F17" s="15">
        <f>SUM(F18:F21)</f>
        <v>0</v>
      </c>
      <c r="G17" s="15">
        <f>SUM(G18:G21)</f>
        <v>1351000000</v>
      </c>
      <c r="H17" s="15">
        <f t="shared" ref="H17:O17" si="4">SUM(H18:H21)</f>
        <v>74731152</v>
      </c>
      <c r="I17" s="15">
        <f t="shared" si="4"/>
        <v>134739569</v>
      </c>
      <c r="J17" s="15">
        <f t="shared" si="4"/>
        <v>151600318</v>
      </c>
      <c r="K17" s="15">
        <f t="shared" si="4"/>
        <v>141682814</v>
      </c>
      <c r="L17" s="15">
        <f t="shared" si="4"/>
        <v>174434916</v>
      </c>
      <c r="M17" s="15">
        <f t="shared" si="4"/>
        <v>625617287</v>
      </c>
      <c r="N17" s="15">
        <f t="shared" si="4"/>
        <v>1302806056</v>
      </c>
      <c r="O17" s="15">
        <f t="shared" si="4"/>
        <v>48193944</v>
      </c>
    </row>
    <row r="18" spans="1:15" x14ac:dyDescent="0.25">
      <c r="A18" s="1">
        <v>30501180413</v>
      </c>
      <c r="B18" s="1" t="s">
        <v>112</v>
      </c>
      <c r="C18" s="32">
        <v>455000000</v>
      </c>
      <c r="D18" s="10"/>
      <c r="E18" s="10"/>
      <c r="F18" s="32"/>
      <c r="G18" s="32">
        <f t="shared" si="1"/>
        <v>455000000</v>
      </c>
      <c r="H18" s="32"/>
      <c r="I18" s="32">
        <v>61500000</v>
      </c>
      <c r="J18" s="32">
        <v>94650904</v>
      </c>
      <c r="K18" s="32">
        <v>52950000</v>
      </c>
      <c r="L18" s="32">
        <v>136800000</v>
      </c>
      <c r="M18" s="32">
        <v>85100000</v>
      </c>
      <c r="N18" s="33">
        <f t="shared" si="2"/>
        <v>431000904</v>
      </c>
      <c r="O18" s="33">
        <f t="shared" si="3"/>
        <v>23999096</v>
      </c>
    </row>
    <row r="19" spans="1:15" x14ac:dyDescent="0.25">
      <c r="A19" s="1">
        <v>30501180414</v>
      </c>
      <c r="B19" s="22" t="s">
        <v>113</v>
      </c>
      <c r="C19" s="32">
        <v>145000000</v>
      </c>
      <c r="D19" s="32">
        <f>112000000+220000000</f>
        <v>332000000</v>
      </c>
      <c r="E19" s="10"/>
      <c r="F19" s="32"/>
      <c r="G19" s="32">
        <f t="shared" si="1"/>
        <v>477000000</v>
      </c>
      <c r="H19" s="32">
        <v>74731152</v>
      </c>
      <c r="I19" s="32">
        <v>35617569</v>
      </c>
      <c r="J19" s="32">
        <v>33493414</v>
      </c>
      <c r="K19" s="32">
        <v>48216814</v>
      </c>
      <c r="L19" s="32">
        <v>23740952</v>
      </c>
      <c r="M19" s="32">
        <v>250979642</v>
      </c>
      <c r="N19" s="33">
        <f t="shared" si="2"/>
        <v>466779543</v>
      </c>
      <c r="O19" s="33">
        <f t="shared" si="3"/>
        <v>10220457</v>
      </c>
    </row>
    <row r="20" spans="1:15" x14ac:dyDescent="0.25">
      <c r="A20" s="1">
        <v>30501180415</v>
      </c>
      <c r="B20" s="35" t="s">
        <v>198</v>
      </c>
      <c r="C20" s="32">
        <v>398000000</v>
      </c>
      <c r="D20" s="32">
        <v>20000000</v>
      </c>
      <c r="E20" s="10"/>
      <c r="F20" s="32"/>
      <c r="G20" s="32">
        <f t="shared" si="1"/>
        <v>418000000</v>
      </c>
      <c r="H20" s="32"/>
      <c r="I20" s="32">
        <v>37622000</v>
      </c>
      <c r="J20" s="32">
        <v>23456000</v>
      </c>
      <c r="K20" s="32">
        <v>40516000</v>
      </c>
      <c r="L20" s="32">
        <v>13893964</v>
      </c>
      <c r="M20" s="32">
        <v>289537645</v>
      </c>
      <c r="N20" s="33">
        <f t="shared" si="2"/>
        <v>405025609</v>
      </c>
      <c r="O20" s="33">
        <f t="shared" si="3"/>
        <v>12974391</v>
      </c>
    </row>
    <row r="21" spans="1:15" x14ac:dyDescent="0.25">
      <c r="A21" s="1" t="s">
        <v>199</v>
      </c>
      <c r="B21" s="1" t="s">
        <v>114</v>
      </c>
      <c r="C21" s="32">
        <v>1000000</v>
      </c>
      <c r="D21" s="10"/>
      <c r="E21" s="10"/>
      <c r="F21" s="32"/>
      <c r="G21" s="32">
        <f t="shared" si="1"/>
        <v>1000000</v>
      </c>
      <c r="H21" s="32"/>
      <c r="I21" s="32"/>
      <c r="J21" s="32"/>
      <c r="K21" s="32"/>
      <c r="L21" s="32"/>
      <c r="M21" s="32"/>
      <c r="N21" s="33">
        <f t="shared" si="2"/>
        <v>0</v>
      </c>
      <c r="O21" s="33">
        <f t="shared" si="3"/>
        <v>1000000</v>
      </c>
    </row>
    <row r="22" spans="1:15" x14ac:dyDescent="0.25">
      <c r="A22" s="10"/>
      <c r="B22" s="14" t="s">
        <v>115</v>
      </c>
      <c r="C22" s="15">
        <f>SUM(C23)</f>
        <v>110000000</v>
      </c>
      <c r="D22" s="15">
        <f>SUM(D23)</f>
        <v>0</v>
      </c>
      <c r="E22" s="15">
        <f>SUM(E23)</f>
        <v>0</v>
      </c>
      <c r="F22" s="15">
        <f>SUM(F23)</f>
        <v>0</v>
      </c>
      <c r="G22" s="15">
        <f>SUM(G23)</f>
        <v>110000000</v>
      </c>
      <c r="H22" s="15">
        <f t="shared" ref="H22:O22" si="5">SUM(H23)</f>
        <v>9562342</v>
      </c>
      <c r="I22" s="15">
        <f t="shared" si="5"/>
        <v>9352648</v>
      </c>
      <c r="J22" s="15">
        <f t="shared" si="5"/>
        <v>8564288</v>
      </c>
      <c r="K22" s="15">
        <f t="shared" si="5"/>
        <v>9124588</v>
      </c>
      <c r="L22" s="15">
        <f t="shared" si="5"/>
        <v>8495623</v>
      </c>
      <c r="M22" s="15">
        <f t="shared" si="5"/>
        <v>0</v>
      </c>
      <c r="N22" s="15">
        <f t="shared" si="5"/>
        <v>45099489</v>
      </c>
      <c r="O22" s="16">
        <f t="shared" si="5"/>
        <v>64900511</v>
      </c>
    </row>
    <row r="23" spans="1:15" x14ac:dyDescent="0.25">
      <c r="A23" s="1">
        <v>30501180416</v>
      </c>
      <c r="B23" s="22" t="s">
        <v>116</v>
      </c>
      <c r="C23" s="32">
        <v>110000000</v>
      </c>
      <c r="D23" s="10"/>
      <c r="E23" s="10"/>
      <c r="F23" s="32"/>
      <c r="G23" s="32">
        <f t="shared" si="1"/>
        <v>110000000</v>
      </c>
      <c r="H23" s="32">
        <v>9562342</v>
      </c>
      <c r="I23" s="32">
        <v>9352648</v>
      </c>
      <c r="J23" s="32">
        <v>8564288</v>
      </c>
      <c r="K23" s="32">
        <v>9124588</v>
      </c>
      <c r="L23" s="32">
        <v>8495623</v>
      </c>
      <c r="M23" s="32"/>
      <c r="N23" s="33">
        <f t="shared" si="2"/>
        <v>45099489</v>
      </c>
      <c r="O23" s="33">
        <f t="shared" si="3"/>
        <v>64900511</v>
      </c>
    </row>
    <row r="24" spans="1:15" x14ac:dyDescent="0.25">
      <c r="A24" s="10"/>
      <c r="B24" s="14" t="s">
        <v>115</v>
      </c>
      <c r="C24" s="15">
        <f>SUM(C25:C29)</f>
        <v>854700000</v>
      </c>
      <c r="D24" s="15">
        <f>SUM(D25:D29)</f>
        <v>0</v>
      </c>
      <c r="E24" s="15">
        <f>SUM(E25:E29)</f>
        <v>0</v>
      </c>
      <c r="F24" s="15">
        <f>SUM(F25:F29)</f>
        <v>0</v>
      </c>
      <c r="G24" s="15">
        <f>SUM(G25:G29)</f>
        <v>854700000</v>
      </c>
      <c r="H24" s="15">
        <f t="shared" ref="H24:O24" si="6">SUM(H25:H29)</f>
        <v>59547967</v>
      </c>
      <c r="I24" s="15">
        <f t="shared" si="6"/>
        <v>58451689</v>
      </c>
      <c r="J24" s="15">
        <f t="shared" si="6"/>
        <v>57731322</v>
      </c>
      <c r="K24" s="15">
        <f t="shared" si="6"/>
        <v>74847210</v>
      </c>
      <c r="L24" s="15">
        <f t="shared" si="6"/>
        <v>62804958</v>
      </c>
      <c r="M24" s="15">
        <f t="shared" si="6"/>
        <v>0</v>
      </c>
      <c r="N24" s="15">
        <f t="shared" si="6"/>
        <v>313383146</v>
      </c>
      <c r="O24" s="16">
        <f t="shared" si="6"/>
        <v>541316854</v>
      </c>
    </row>
    <row r="25" spans="1:15" x14ac:dyDescent="0.25">
      <c r="A25" s="1">
        <v>30501180417</v>
      </c>
      <c r="B25" s="22" t="s">
        <v>117</v>
      </c>
      <c r="C25" s="32">
        <v>90200000</v>
      </c>
      <c r="D25" s="10"/>
      <c r="E25" s="10"/>
      <c r="F25" s="32"/>
      <c r="G25" s="32">
        <f t="shared" si="1"/>
        <v>90200000</v>
      </c>
      <c r="H25" s="32">
        <v>6854623</v>
      </c>
      <c r="I25" s="32">
        <v>6458928</v>
      </c>
      <c r="J25" s="33">
        <v>6256482</v>
      </c>
      <c r="K25" s="33">
        <v>6845792</v>
      </c>
      <c r="L25" s="32">
        <v>6198754</v>
      </c>
      <c r="M25" s="32"/>
      <c r="N25" s="33">
        <f t="shared" si="2"/>
        <v>32614579</v>
      </c>
      <c r="O25" s="33">
        <f t="shared" si="3"/>
        <v>57585421</v>
      </c>
    </row>
    <row r="26" spans="1:15" x14ac:dyDescent="0.25">
      <c r="A26" s="1">
        <v>30501180418</v>
      </c>
      <c r="B26" s="22" t="s">
        <v>118</v>
      </c>
      <c r="C26" s="32">
        <v>33000000</v>
      </c>
      <c r="D26" s="10"/>
      <c r="E26" s="10"/>
      <c r="F26" s="32"/>
      <c r="G26" s="32">
        <f t="shared" si="1"/>
        <v>33000000</v>
      </c>
      <c r="H26" s="32">
        <v>2358974</v>
      </c>
      <c r="I26" s="32">
        <v>2258796</v>
      </c>
      <c r="J26" s="33">
        <v>1996522</v>
      </c>
      <c r="K26" s="33">
        <v>2088974</v>
      </c>
      <c r="L26" s="32">
        <v>1952644</v>
      </c>
      <c r="M26" s="32"/>
      <c r="N26" s="33">
        <f t="shared" si="2"/>
        <v>10655910</v>
      </c>
      <c r="O26" s="33">
        <f t="shared" si="3"/>
        <v>22344090</v>
      </c>
    </row>
    <row r="27" spans="1:15" x14ac:dyDescent="0.25">
      <c r="A27" s="1">
        <v>30501180419</v>
      </c>
      <c r="B27" s="22" t="s">
        <v>119</v>
      </c>
      <c r="C27" s="32">
        <v>33000000</v>
      </c>
      <c r="D27" s="10"/>
      <c r="E27" s="10"/>
      <c r="F27" s="32"/>
      <c r="G27" s="32">
        <f t="shared" si="1"/>
        <v>33000000</v>
      </c>
      <c r="H27" s="32">
        <v>2358974</v>
      </c>
      <c r="I27" s="32">
        <v>2258796</v>
      </c>
      <c r="J27" s="33">
        <v>1996522</v>
      </c>
      <c r="K27" s="33">
        <v>2088974</v>
      </c>
      <c r="L27" s="32">
        <v>1952644</v>
      </c>
      <c r="M27" s="32"/>
      <c r="N27" s="33">
        <f t="shared" si="2"/>
        <v>10655910</v>
      </c>
      <c r="O27" s="33">
        <f t="shared" si="3"/>
        <v>22344090</v>
      </c>
    </row>
    <row r="28" spans="1:15" x14ac:dyDescent="0.25">
      <c r="A28" s="1">
        <v>30501180420</v>
      </c>
      <c r="B28" s="22" t="s">
        <v>120</v>
      </c>
      <c r="C28" s="32">
        <v>38500000</v>
      </c>
      <c r="D28" s="10"/>
      <c r="E28" s="10"/>
      <c r="F28" s="32"/>
      <c r="G28" s="32">
        <f t="shared" si="1"/>
        <v>38500000</v>
      </c>
      <c r="H28" s="32">
        <v>3687452</v>
      </c>
      <c r="I28" s="32">
        <v>3785424</v>
      </c>
      <c r="J28" s="33">
        <v>3993044</v>
      </c>
      <c r="K28" s="33">
        <f>K27*2</f>
        <v>4177948</v>
      </c>
      <c r="L28" s="32">
        <f>L27*2</f>
        <v>3905288</v>
      </c>
      <c r="M28" s="32"/>
      <c r="N28" s="33">
        <f t="shared" si="2"/>
        <v>19549156</v>
      </c>
      <c r="O28" s="33">
        <f t="shared" si="3"/>
        <v>18950844</v>
      </c>
    </row>
    <row r="29" spans="1:15" x14ac:dyDescent="0.25">
      <c r="A29" s="1">
        <v>30501180421</v>
      </c>
      <c r="B29" s="22" t="s">
        <v>121</v>
      </c>
      <c r="C29" s="32">
        <v>660000000</v>
      </c>
      <c r="D29" s="10"/>
      <c r="E29" s="10"/>
      <c r="F29" s="32"/>
      <c r="G29" s="32">
        <f t="shared" si="1"/>
        <v>660000000</v>
      </c>
      <c r="H29" s="32">
        <v>44287944</v>
      </c>
      <c r="I29" s="32">
        <v>43689745</v>
      </c>
      <c r="J29" s="33">
        <v>43488752</v>
      </c>
      <c r="K29" s="33">
        <v>59645522</v>
      </c>
      <c r="L29" s="32">
        <v>48795628</v>
      </c>
      <c r="M29" s="32"/>
      <c r="N29" s="33">
        <f t="shared" si="2"/>
        <v>239907591</v>
      </c>
      <c r="O29" s="33">
        <f t="shared" si="3"/>
        <v>420092409</v>
      </c>
    </row>
    <row r="30" spans="1:15" x14ac:dyDescent="0.25">
      <c r="A30" s="14">
        <v>30502</v>
      </c>
      <c r="B30" s="14" t="s">
        <v>122</v>
      </c>
      <c r="D30" s="10"/>
      <c r="E30" s="10"/>
      <c r="G30" s="10"/>
      <c r="H30" s="30"/>
      <c r="I30" s="31"/>
      <c r="J30" s="36"/>
      <c r="K30" s="36"/>
      <c r="L30" s="36"/>
      <c r="M30" s="36"/>
      <c r="N30" s="37"/>
    </row>
    <row r="31" spans="1:15" x14ac:dyDescent="0.25">
      <c r="A31" s="14"/>
      <c r="B31" s="14" t="s">
        <v>123</v>
      </c>
      <c r="C31" s="15">
        <f>SUM(C32:C37)</f>
        <v>639500000</v>
      </c>
      <c r="D31" s="15">
        <f>SUM(D32:D37)</f>
        <v>0</v>
      </c>
      <c r="E31" s="15">
        <f>SUM(E32:E37)</f>
        <v>135000000</v>
      </c>
      <c r="F31" s="15">
        <f>SUM(F32:F37)</f>
        <v>0</v>
      </c>
      <c r="G31" s="15">
        <f>SUM(G32:G37)</f>
        <v>504500000</v>
      </c>
      <c r="H31" s="15">
        <f t="shared" ref="H31:O31" si="7">SUM(H32:H37)</f>
        <v>0</v>
      </c>
      <c r="I31" s="15">
        <f t="shared" si="7"/>
        <v>22087850</v>
      </c>
      <c r="J31" s="15">
        <f t="shared" si="7"/>
        <v>46000000</v>
      </c>
      <c r="K31" s="15">
        <f t="shared" si="7"/>
        <v>139353140</v>
      </c>
      <c r="L31" s="15">
        <f t="shared" si="7"/>
        <v>0</v>
      </c>
      <c r="M31" s="15">
        <f t="shared" si="7"/>
        <v>0</v>
      </c>
      <c r="N31" s="15">
        <f t="shared" si="7"/>
        <v>207440990</v>
      </c>
      <c r="O31" s="16">
        <f t="shared" si="7"/>
        <v>297059010</v>
      </c>
    </row>
    <row r="32" spans="1:15" x14ac:dyDescent="0.25">
      <c r="A32" s="1">
        <v>30502180401</v>
      </c>
      <c r="B32" s="1" t="s">
        <v>124</v>
      </c>
      <c r="C32" s="32">
        <v>20000000</v>
      </c>
      <c r="D32" s="10"/>
      <c r="E32" s="10"/>
      <c r="F32" s="32"/>
      <c r="G32" s="32">
        <f t="shared" ref="G32:G47" si="8">C32+D32-E32+F32</f>
        <v>20000000</v>
      </c>
      <c r="H32" s="30"/>
      <c r="I32" s="31"/>
      <c r="J32" s="36"/>
      <c r="K32" s="36"/>
      <c r="L32" s="36"/>
      <c r="M32" s="36"/>
      <c r="N32" s="33">
        <f t="shared" ref="N32:N47" si="9">H32+I32+J32+K32+L32+M32</f>
        <v>0</v>
      </c>
      <c r="O32" s="33">
        <f t="shared" ref="O32:O47" si="10">G32-N32</f>
        <v>20000000</v>
      </c>
    </row>
    <row r="33" spans="1:15" x14ac:dyDescent="0.25">
      <c r="A33" s="1">
        <v>30502180402</v>
      </c>
      <c r="B33" s="1" t="s">
        <v>125</v>
      </c>
      <c r="C33" s="32">
        <v>161000000</v>
      </c>
      <c r="D33" s="10"/>
      <c r="E33" s="10"/>
      <c r="F33" s="32"/>
      <c r="G33" s="32">
        <f t="shared" si="8"/>
        <v>161000000</v>
      </c>
      <c r="H33" s="32"/>
      <c r="I33" s="32">
        <v>22087850</v>
      </c>
      <c r="J33" s="32">
        <v>46000000</v>
      </c>
      <c r="K33" s="32"/>
      <c r="L33" s="32"/>
      <c r="M33" s="32"/>
      <c r="N33" s="33">
        <f t="shared" si="9"/>
        <v>68087850</v>
      </c>
      <c r="O33" s="33">
        <f t="shared" si="10"/>
        <v>92912150</v>
      </c>
    </row>
    <row r="34" spans="1:15" x14ac:dyDescent="0.25">
      <c r="A34" s="1">
        <v>30502180403</v>
      </c>
      <c r="B34" s="35" t="s">
        <v>200</v>
      </c>
      <c r="C34" s="32">
        <v>267000000</v>
      </c>
      <c r="D34" s="10"/>
      <c r="E34" s="10"/>
      <c r="F34" s="32"/>
      <c r="G34" s="32">
        <f t="shared" si="8"/>
        <v>267000000</v>
      </c>
      <c r="H34" s="32"/>
      <c r="I34" s="32"/>
      <c r="J34" s="32">
        <v>0</v>
      </c>
      <c r="K34" s="32">
        <v>139353140</v>
      </c>
      <c r="L34" s="32"/>
      <c r="M34" s="32"/>
      <c r="N34" s="33">
        <f t="shared" si="9"/>
        <v>139353140</v>
      </c>
      <c r="O34" s="33">
        <f t="shared" si="10"/>
        <v>127646860</v>
      </c>
    </row>
    <row r="35" spans="1:15" x14ac:dyDescent="0.25">
      <c r="A35" s="1">
        <v>30502180404</v>
      </c>
      <c r="B35" s="1" t="s">
        <v>126</v>
      </c>
      <c r="C35" s="32">
        <v>38500000</v>
      </c>
      <c r="D35" s="10"/>
      <c r="E35" s="32">
        <v>10000000</v>
      </c>
      <c r="F35" s="32"/>
      <c r="G35" s="32">
        <f t="shared" si="8"/>
        <v>28500000</v>
      </c>
      <c r="H35" s="32"/>
      <c r="I35" s="32"/>
      <c r="J35" s="32"/>
      <c r="K35" s="32"/>
      <c r="L35" s="32"/>
      <c r="M35" s="32"/>
      <c r="N35" s="33">
        <f t="shared" si="9"/>
        <v>0</v>
      </c>
      <c r="O35" s="33">
        <f t="shared" si="10"/>
        <v>28500000</v>
      </c>
    </row>
    <row r="36" spans="1:15" x14ac:dyDescent="0.25">
      <c r="A36" s="1" t="s">
        <v>201</v>
      </c>
      <c r="B36" s="1" t="s">
        <v>127</v>
      </c>
      <c r="C36" s="32">
        <v>3000000</v>
      </c>
      <c r="D36" s="10"/>
      <c r="E36" s="10"/>
      <c r="F36" s="32"/>
      <c r="G36" s="32">
        <f t="shared" si="8"/>
        <v>3000000</v>
      </c>
      <c r="H36" s="32"/>
      <c r="I36" s="32"/>
      <c r="J36" s="32"/>
      <c r="K36" s="32"/>
      <c r="L36" s="32"/>
      <c r="M36" s="32"/>
      <c r="N36" s="33">
        <f t="shared" si="9"/>
        <v>0</v>
      </c>
      <c r="O36" s="33">
        <f t="shared" si="10"/>
        <v>3000000</v>
      </c>
    </row>
    <row r="37" spans="1:15" x14ac:dyDescent="0.25">
      <c r="A37" s="1">
        <v>30502180405</v>
      </c>
      <c r="B37" s="1" t="s">
        <v>128</v>
      </c>
      <c r="C37" s="32">
        <v>150000000</v>
      </c>
      <c r="D37" s="10"/>
      <c r="E37" s="32">
        <f>100000000+25000000</f>
        <v>125000000</v>
      </c>
      <c r="F37" s="32"/>
      <c r="G37" s="32">
        <f t="shared" si="8"/>
        <v>25000000</v>
      </c>
      <c r="H37" s="32"/>
      <c r="I37" s="32"/>
      <c r="J37" s="32"/>
      <c r="K37" s="32"/>
      <c r="L37" s="32"/>
      <c r="M37" s="32"/>
      <c r="N37" s="33">
        <f t="shared" si="9"/>
        <v>0</v>
      </c>
      <c r="O37" s="33">
        <f t="shared" si="10"/>
        <v>25000000</v>
      </c>
    </row>
    <row r="38" spans="1:15" x14ac:dyDescent="0.25">
      <c r="A38" s="1"/>
      <c r="B38" s="14" t="s">
        <v>129</v>
      </c>
      <c r="C38" s="15">
        <f>SUM(C39:C47)</f>
        <v>582500000</v>
      </c>
      <c r="D38" s="15">
        <f>SUM(D39:D47)</f>
        <v>8000000</v>
      </c>
      <c r="E38" s="15">
        <f>SUM(E39:E47)</f>
        <v>35000000</v>
      </c>
      <c r="F38" s="15">
        <f>SUM(F39:F47)</f>
        <v>0</v>
      </c>
      <c r="G38" s="15">
        <f>SUM(G39:G47)</f>
        <v>555500000</v>
      </c>
      <c r="H38" s="15">
        <f t="shared" ref="H38:O38" si="11">SUM(H39:H47)</f>
        <v>9352110</v>
      </c>
      <c r="I38" s="15">
        <f t="shared" si="11"/>
        <v>121900005</v>
      </c>
      <c r="J38" s="15">
        <f t="shared" si="11"/>
        <v>59084162</v>
      </c>
      <c r="K38" s="15">
        <f t="shared" si="11"/>
        <v>46405658</v>
      </c>
      <c r="L38" s="15">
        <f t="shared" si="11"/>
        <v>15266849</v>
      </c>
      <c r="M38" s="15">
        <f t="shared" si="11"/>
        <v>23632312</v>
      </c>
      <c r="N38" s="15">
        <f t="shared" si="11"/>
        <v>275641096</v>
      </c>
      <c r="O38" s="16">
        <f t="shared" si="11"/>
        <v>279858904</v>
      </c>
    </row>
    <row r="39" spans="1:15" x14ac:dyDescent="0.25">
      <c r="A39" s="1">
        <v>30502180406</v>
      </c>
      <c r="B39" s="1" t="s">
        <v>130</v>
      </c>
      <c r="C39" s="32">
        <v>55000000</v>
      </c>
      <c r="D39" s="10"/>
      <c r="E39" s="10"/>
      <c r="F39" s="32"/>
      <c r="G39" s="32">
        <f t="shared" si="8"/>
        <v>55000000</v>
      </c>
      <c r="H39" s="32"/>
      <c r="I39" s="32"/>
      <c r="J39" s="32">
        <v>25000000</v>
      </c>
      <c r="K39" s="32">
        <v>2195348</v>
      </c>
      <c r="L39" s="32">
        <v>2227929</v>
      </c>
      <c r="M39" s="32">
        <v>1883840</v>
      </c>
      <c r="N39" s="33">
        <f t="shared" si="9"/>
        <v>31307117</v>
      </c>
      <c r="O39" s="33">
        <f t="shared" si="10"/>
        <v>23692883</v>
      </c>
    </row>
    <row r="40" spans="1:15" x14ac:dyDescent="0.25">
      <c r="A40" s="1">
        <v>30502180407</v>
      </c>
      <c r="B40" s="1" t="s">
        <v>131</v>
      </c>
      <c r="C40" s="32">
        <v>100000000</v>
      </c>
      <c r="D40" s="10"/>
      <c r="E40" s="10"/>
      <c r="F40" s="32"/>
      <c r="G40" s="32">
        <f t="shared" si="8"/>
        <v>100000000</v>
      </c>
      <c r="H40" s="32"/>
      <c r="I40" s="32"/>
      <c r="J40" s="32">
        <v>6000000</v>
      </c>
      <c r="K40" s="32"/>
      <c r="L40" s="32"/>
      <c r="M40" s="32">
        <v>10000000</v>
      </c>
      <c r="N40" s="33">
        <f t="shared" si="9"/>
        <v>16000000</v>
      </c>
      <c r="O40" s="33">
        <f t="shared" si="10"/>
        <v>84000000</v>
      </c>
    </row>
    <row r="41" spans="1:15" x14ac:dyDescent="0.25">
      <c r="A41" s="1">
        <v>30502180408</v>
      </c>
      <c r="B41" s="1" t="s">
        <v>132</v>
      </c>
      <c r="C41" s="32">
        <v>45000000</v>
      </c>
      <c r="D41" s="32">
        <v>8000000</v>
      </c>
      <c r="E41" s="10"/>
      <c r="F41" s="32"/>
      <c r="G41" s="32">
        <f t="shared" si="8"/>
        <v>53000000</v>
      </c>
      <c r="H41" s="32"/>
      <c r="I41" s="32">
        <v>18000000</v>
      </c>
      <c r="J41" s="32">
        <v>2518073</v>
      </c>
      <c r="K41" s="32">
        <v>31000000</v>
      </c>
      <c r="L41" s="32"/>
      <c r="M41" s="32"/>
      <c r="N41" s="33">
        <f t="shared" si="9"/>
        <v>51518073</v>
      </c>
      <c r="O41" s="33">
        <f t="shared" si="10"/>
        <v>1481927</v>
      </c>
    </row>
    <row r="42" spans="1:15" x14ac:dyDescent="0.25">
      <c r="A42" s="1">
        <v>30502180409</v>
      </c>
      <c r="B42" s="1" t="s">
        <v>133</v>
      </c>
      <c r="C42" s="32">
        <v>200000000</v>
      </c>
      <c r="D42" s="10"/>
      <c r="E42" s="32">
        <v>20000000</v>
      </c>
      <c r="F42" s="32"/>
      <c r="G42" s="32">
        <f t="shared" si="8"/>
        <v>180000000</v>
      </c>
      <c r="H42" s="32">
        <v>9130652</v>
      </c>
      <c r="I42" s="32">
        <v>8117194</v>
      </c>
      <c r="J42" s="32">
        <v>24352686</v>
      </c>
      <c r="K42" s="32">
        <v>12486885</v>
      </c>
      <c r="L42" s="32">
        <v>12677209</v>
      </c>
      <c r="M42" s="32">
        <v>9528753</v>
      </c>
      <c r="N42" s="33">
        <f t="shared" si="9"/>
        <v>76293379</v>
      </c>
      <c r="O42" s="33">
        <f t="shared" si="10"/>
        <v>103706621</v>
      </c>
    </row>
    <row r="43" spans="1:15" x14ac:dyDescent="0.25">
      <c r="A43" s="1">
        <v>30502180410</v>
      </c>
      <c r="B43" s="1" t="s">
        <v>134</v>
      </c>
      <c r="C43" s="32">
        <v>45000000</v>
      </c>
      <c r="D43" s="10"/>
      <c r="E43" s="32">
        <v>5000000</v>
      </c>
      <c r="F43" s="32"/>
      <c r="G43" s="32">
        <f t="shared" si="8"/>
        <v>40000000</v>
      </c>
      <c r="H43" s="32"/>
      <c r="I43" s="32">
        <v>148733</v>
      </c>
      <c r="J43" s="32">
        <v>1014839</v>
      </c>
      <c r="K43" s="32">
        <v>723425</v>
      </c>
      <c r="L43" s="32">
        <v>361711</v>
      </c>
      <c r="M43" s="32">
        <v>2219719</v>
      </c>
      <c r="N43" s="33">
        <f t="shared" si="9"/>
        <v>4468427</v>
      </c>
      <c r="O43" s="33">
        <f t="shared" si="10"/>
        <v>35531573</v>
      </c>
    </row>
    <row r="44" spans="1:15" x14ac:dyDescent="0.25">
      <c r="A44" s="1">
        <v>30502180411</v>
      </c>
      <c r="B44" s="1" t="s">
        <v>135</v>
      </c>
      <c r="C44" s="32">
        <v>110000000</v>
      </c>
      <c r="D44" s="10"/>
      <c r="E44" s="32"/>
      <c r="F44" s="32"/>
      <c r="G44" s="32">
        <f t="shared" si="8"/>
        <v>110000000</v>
      </c>
      <c r="H44" s="32"/>
      <c r="I44" s="32">
        <v>91349556</v>
      </c>
      <c r="J44" s="32"/>
      <c r="K44" s="32"/>
      <c r="L44" s="32"/>
      <c r="M44" s="32"/>
      <c r="N44" s="33">
        <f t="shared" si="9"/>
        <v>91349556</v>
      </c>
      <c r="O44" s="33">
        <f t="shared" si="10"/>
        <v>18650444</v>
      </c>
    </row>
    <row r="45" spans="1:15" x14ac:dyDescent="0.25">
      <c r="A45" s="1">
        <v>30502180412</v>
      </c>
      <c r="B45" s="1" t="s">
        <v>202</v>
      </c>
      <c r="C45" s="32">
        <v>16500000</v>
      </c>
      <c r="D45" s="10"/>
      <c r="E45" s="32">
        <v>5000000</v>
      </c>
      <c r="F45" s="32"/>
      <c r="G45" s="32">
        <f t="shared" si="8"/>
        <v>11500000</v>
      </c>
      <c r="H45" s="32"/>
      <c r="I45" s="32">
        <v>4000000</v>
      </c>
      <c r="J45" s="32"/>
      <c r="K45" s="32"/>
      <c r="L45" s="32"/>
      <c r="M45" s="32"/>
      <c r="N45" s="33">
        <f t="shared" si="9"/>
        <v>4000000</v>
      </c>
      <c r="O45" s="33">
        <f t="shared" si="10"/>
        <v>7500000</v>
      </c>
    </row>
    <row r="46" spans="1:15" x14ac:dyDescent="0.25">
      <c r="A46" s="1">
        <v>30502180413</v>
      </c>
      <c r="B46" s="1" t="s">
        <v>136</v>
      </c>
      <c r="C46" s="32">
        <v>10000000</v>
      </c>
      <c r="D46" s="10"/>
      <c r="E46" s="32">
        <v>5000000</v>
      </c>
      <c r="F46" s="32"/>
      <c r="G46" s="32">
        <f t="shared" si="8"/>
        <v>5000000</v>
      </c>
      <c r="H46" s="32">
        <v>221458</v>
      </c>
      <c r="I46" s="32">
        <v>284522</v>
      </c>
      <c r="J46" s="32">
        <v>198564</v>
      </c>
      <c r="K46" s="32"/>
      <c r="L46" s="32"/>
      <c r="M46" s="32"/>
      <c r="N46" s="33">
        <f t="shared" si="9"/>
        <v>704544</v>
      </c>
      <c r="O46" s="33">
        <f t="shared" si="10"/>
        <v>4295456</v>
      </c>
    </row>
    <row r="47" spans="1:15" x14ac:dyDescent="0.25">
      <c r="A47" s="1">
        <v>30502180414</v>
      </c>
      <c r="B47" s="1" t="s">
        <v>137</v>
      </c>
      <c r="C47" s="32">
        <v>1000000</v>
      </c>
      <c r="D47" s="10"/>
      <c r="E47" s="10"/>
      <c r="F47" s="32"/>
      <c r="G47" s="32">
        <f t="shared" si="8"/>
        <v>1000000</v>
      </c>
      <c r="H47" s="32"/>
      <c r="I47" s="32"/>
      <c r="J47" s="32"/>
      <c r="K47" s="32"/>
      <c r="L47" s="32"/>
      <c r="M47" s="32"/>
      <c r="N47" s="33">
        <f t="shared" si="9"/>
        <v>0</v>
      </c>
      <c r="O47" s="33">
        <f t="shared" si="10"/>
        <v>1000000</v>
      </c>
    </row>
    <row r="48" spans="1:15" x14ac:dyDescent="0.25">
      <c r="A48" s="10"/>
      <c r="B48" s="14" t="s">
        <v>138</v>
      </c>
      <c r="D48" s="10"/>
      <c r="E48" s="10"/>
      <c r="G48" s="10"/>
      <c r="H48" s="32"/>
      <c r="I48" s="32"/>
      <c r="J48" s="32"/>
      <c r="K48" s="32"/>
      <c r="L48" s="32"/>
      <c r="M48" s="32"/>
      <c r="N48" s="33"/>
    </row>
    <row r="49" spans="1:15" x14ac:dyDescent="0.25">
      <c r="A49" s="10"/>
      <c r="B49" s="14" t="s">
        <v>139</v>
      </c>
      <c r="C49" s="15">
        <f>SUM(C50:C53)</f>
        <v>667800000</v>
      </c>
      <c r="D49" s="15">
        <f>SUM(D50:D53)</f>
        <v>0</v>
      </c>
      <c r="E49" s="15">
        <f>SUM(E50:E53)</f>
        <v>86000000</v>
      </c>
      <c r="F49" s="15">
        <f>SUM(F50:F53)</f>
        <v>0</v>
      </c>
      <c r="G49" s="15">
        <f>SUM(G50:G53)</f>
        <v>581800000</v>
      </c>
      <c r="H49" s="15">
        <f t="shared" ref="H49:O49" si="12">SUM(H50:H53)</f>
        <v>82841816</v>
      </c>
      <c r="I49" s="15">
        <f t="shared" si="12"/>
        <v>187170072</v>
      </c>
      <c r="J49" s="15">
        <f t="shared" si="12"/>
        <v>32783766</v>
      </c>
      <c r="K49" s="15">
        <f t="shared" si="12"/>
        <v>12875594</v>
      </c>
      <c r="L49" s="15">
        <f t="shared" si="12"/>
        <v>8312000</v>
      </c>
      <c r="M49" s="15">
        <f t="shared" si="12"/>
        <v>21751188</v>
      </c>
      <c r="N49" s="15">
        <f t="shared" si="12"/>
        <v>345734436</v>
      </c>
      <c r="O49" s="16">
        <f t="shared" si="12"/>
        <v>236065564</v>
      </c>
    </row>
    <row r="50" spans="1:15" x14ac:dyDescent="0.25">
      <c r="A50" s="1">
        <v>30503180401</v>
      </c>
      <c r="B50" s="1" t="s">
        <v>140</v>
      </c>
      <c r="C50" s="32">
        <v>96800000</v>
      </c>
      <c r="D50" s="10"/>
      <c r="E50" s="32">
        <v>10000000</v>
      </c>
      <c r="F50" s="32"/>
      <c r="G50" s="32">
        <f t="shared" ref="G50:G57" si="13">C50+D50-E50+F50</f>
        <v>86800000</v>
      </c>
      <c r="H50" s="32">
        <v>4701634</v>
      </c>
      <c r="I50" s="32">
        <v>4875594</v>
      </c>
      <c r="J50" s="32">
        <v>4875594</v>
      </c>
      <c r="K50" s="32">
        <v>4875594</v>
      </c>
      <c r="L50" s="32"/>
      <c r="M50" s="32">
        <v>9751188</v>
      </c>
      <c r="N50" s="33">
        <f t="shared" ref="N50:N57" si="14">H50+I50+J50+K50+L50+M50</f>
        <v>29079604</v>
      </c>
      <c r="O50" s="33">
        <f t="shared" ref="O50:O57" si="15">G50-N50</f>
        <v>57720396</v>
      </c>
    </row>
    <row r="51" spans="1:15" x14ac:dyDescent="0.25">
      <c r="A51" s="1">
        <v>30503180402</v>
      </c>
      <c r="B51" s="1" t="s">
        <v>141</v>
      </c>
      <c r="C51" s="32">
        <v>1000000</v>
      </c>
      <c r="D51" s="10"/>
      <c r="E51" s="32"/>
      <c r="F51" s="32"/>
      <c r="G51" s="32">
        <f t="shared" si="13"/>
        <v>1000000</v>
      </c>
      <c r="H51" s="32"/>
      <c r="I51" s="32"/>
      <c r="J51" s="32"/>
      <c r="K51" s="32"/>
      <c r="L51" s="32"/>
      <c r="M51" s="32"/>
      <c r="N51" s="33">
        <f t="shared" si="14"/>
        <v>0</v>
      </c>
      <c r="O51" s="33">
        <f t="shared" si="15"/>
        <v>1000000</v>
      </c>
    </row>
    <row r="52" spans="1:15" x14ac:dyDescent="0.25">
      <c r="A52" s="1">
        <v>30503180403</v>
      </c>
      <c r="B52" s="1" t="s">
        <v>142</v>
      </c>
      <c r="C52" s="32">
        <v>550000000</v>
      </c>
      <c r="D52" s="10"/>
      <c r="E52" s="32">
        <v>70000000</v>
      </c>
      <c r="F52" s="32"/>
      <c r="G52" s="32">
        <f t="shared" si="13"/>
        <v>480000000</v>
      </c>
      <c r="H52" s="32">
        <v>66908099</v>
      </c>
      <c r="I52" s="32">
        <v>182294478</v>
      </c>
      <c r="J52" s="32">
        <v>27908172</v>
      </c>
      <c r="K52" s="32">
        <v>8000000</v>
      </c>
      <c r="L52" s="32">
        <v>8312000</v>
      </c>
      <c r="M52" s="32">
        <v>12000000</v>
      </c>
      <c r="N52" s="33">
        <f t="shared" si="14"/>
        <v>305422749</v>
      </c>
      <c r="O52" s="33">
        <f t="shared" si="15"/>
        <v>174577251</v>
      </c>
    </row>
    <row r="53" spans="1:15" x14ac:dyDescent="0.25">
      <c r="A53" s="1">
        <v>30503180404</v>
      </c>
      <c r="B53" s="1" t="s">
        <v>143</v>
      </c>
      <c r="C53" s="32">
        <v>20000000</v>
      </c>
      <c r="D53" s="10"/>
      <c r="E53" s="32">
        <v>6000000</v>
      </c>
      <c r="F53" s="32"/>
      <c r="G53" s="32">
        <f t="shared" si="13"/>
        <v>14000000</v>
      </c>
      <c r="H53" s="32">
        <v>11232083</v>
      </c>
      <c r="I53" s="32"/>
      <c r="J53" s="32"/>
      <c r="K53" s="32"/>
      <c r="L53" s="32"/>
      <c r="M53" s="32"/>
      <c r="N53" s="33">
        <f t="shared" si="14"/>
        <v>11232083</v>
      </c>
      <c r="O53" s="33">
        <f t="shared" si="15"/>
        <v>2767917</v>
      </c>
    </row>
    <row r="54" spans="1:15" x14ac:dyDescent="0.25">
      <c r="A54" s="1"/>
      <c r="B54" s="14" t="s">
        <v>144</v>
      </c>
      <c r="C54" s="15">
        <f>C55+C56+C57</f>
        <v>233000000</v>
      </c>
      <c r="D54" s="15">
        <f>D55+D56+D57</f>
        <v>0</v>
      </c>
      <c r="E54" s="15">
        <f>E55+E56+E57</f>
        <v>20000000</v>
      </c>
      <c r="F54" s="15">
        <f>F55+F56+F57</f>
        <v>0</v>
      </c>
      <c r="G54" s="15">
        <f t="shared" ref="G54:O54" si="16">G55+G56+G57</f>
        <v>213000000</v>
      </c>
      <c r="H54" s="15">
        <f t="shared" si="16"/>
        <v>4076867</v>
      </c>
      <c r="I54" s="15">
        <f t="shared" si="16"/>
        <v>14249611</v>
      </c>
      <c r="J54" s="15">
        <f t="shared" si="16"/>
        <v>18602522</v>
      </c>
      <c r="K54" s="15">
        <f t="shared" si="16"/>
        <v>23907035</v>
      </c>
      <c r="L54" s="15">
        <f t="shared" si="16"/>
        <v>7027636</v>
      </c>
      <c r="M54" s="15">
        <f t="shared" si="16"/>
        <v>20420705</v>
      </c>
      <c r="N54" s="15">
        <f t="shared" si="16"/>
        <v>88284376</v>
      </c>
      <c r="O54" s="16">
        <f t="shared" si="16"/>
        <v>124715624</v>
      </c>
    </row>
    <row r="55" spans="1:15" x14ac:dyDescent="0.25">
      <c r="A55" s="1">
        <v>30503180405</v>
      </c>
      <c r="B55" s="1" t="s">
        <v>145</v>
      </c>
      <c r="C55" s="32">
        <v>30000000</v>
      </c>
      <c r="D55" s="10"/>
      <c r="E55" s="32">
        <v>20000000</v>
      </c>
      <c r="F55" s="32"/>
      <c r="G55" s="32">
        <f t="shared" si="13"/>
        <v>10000000</v>
      </c>
      <c r="H55" s="32"/>
      <c r="I55" s="32"/>
      <c r="J55" s="32"/>
      <c r="K55" s="32"/>
      <c r="L55" s="32"/>
      <c r="M55" s="32"/>
      <c r="N55" s="33">
        <f t="shared" si="14"/>
        <v>0</v>
      </c>
      <c r="O55" s="33">
        <f t="shared" si="15"/>
        <v>10000000</v>
      </c>
    </row>
    <row r="56" spans="1:15" x14ac:dyDescent="0.25">
      <c r="A56" s="1">
        <v>30503180406</v>
      </c>
      <c r="B56" s="1" t="s">
        <v>146</v>
      </c>
      <c r="C56" s="32">
        <v>88000000</v>
      </c>
      <c r="D56" s="10"/>
      <c r="E56" s="32"/>
      <c r="F56" s="32"/>
      <c r="G56" s="32">
        <f t="shared" si="13"/>
        <v>88000000</v>
      </c>
      <c r="H56" s="32"/>
      <c r="I56" s="32"/>
      <c r="J56" s="32">
        <v>12000000</v>
      </c>
      <c r="K56" s="32">
        <v>17095000</v>
      </c>
      <c r="L56" s="32">
        <v>500000</v>
      </c>
      <c r="M56" s="32">
        <v>5480000</v>
      </c>
      <c r="N56" s="33">
        <f t="shared" si="14"/>
        <v>35075000</v>
      </c>
      <c r="O56" s="33">
        <f t="shared" si="15"/>
        <v>52925000</v>
      </c>
    </row>
    <row r="57" spans="1:15" x14ac:dyDescent="0.25">
      <c r="A57" s="1">
        <v>30503180407</v>
      </c>
      <c r="B57" s="1" t="s">
        <v>147</v>
      </c>
      <c r="C57" s="32">
        <v>115000000</v>
      </c>
      <c r="D57" s="10"/>
      <c r="E57" s="32"/>
      <c r="F57" s="32"/>
      <c r="G57" s="32">
        <f t="shared" si="13"/>
        <v>115000000</v>
      </c>
      <c r="H57" s="32">
        <v>4076867</v>
      </c>
      <c r="I57" s="32">
        <v>14249611</v>
      </c>
      <c r="J57" s="32">
        <v>6602522</v>
      </c>
      <c r="K57" s="32">
        <v>6812035</v>
      </c>
      <c r="L57" s="32">
        <v>6527636</v>
      </c>
      <c r="M57" s="32">
        <v>14940705</v>
      </c>
      <c r="N57" s="33">
        <f t="shared" si="14"/>
        <v>53209376</v>
      </c>
      <c r="O57" s="33">
        <f t="shared" si="15"/>
        <v>61790624</v>
      </c>
    </row>
    <row r="58" spans="1:15" x14ac:dyDescent="0.25">
      <c r="A58" s="1"/>
      <c r="B58" s="1"/>
      <c r="D58" s="10"/>
      <c r="E58" s="10"/>
      <c r="G58" s="10"/>
      <c r="H58" s="30"/>
      <c r="I58" s="31"/>
      <c r="J58" s="36"/>
      <c r="K58" s="36"/>
      <c r="L58" s="36"/>
      <c r="M58" s="36"/>
      <c r="N58" s="37"/>
    </row>
    <row r="59" spans="1:15" x14ac:dyDescent="0.25">
      <c r="A59" s="6"/>
      <c r="B59" s="9" t="s">
        <v>148</v>
      </c>
      <c r="C59" s="17">
        <f>C5+C17+C22+C24+C31+C38+C49+C54</f>
        <v>7400000000</v>
      </c>
      <c r="D59" s="17">
        <f>D5+D17+D22+D24+D31+D38+D49+D54</f>
        <v>365000000</v>
      </c>
      <c r="E59" s="17">
        <f>E5+E17+E22+E24+E31+E38+E49+E54</f>
        <v>365000000</v>
      </c>
      <c r="F59" s="17">
        <f>F5+F17+F22+F24+F31+F38+F49+F54</f>
        <v>0</v>
      </c>
      <c r="G59" s="17">
        <f>G5+G17+G22+G24+G31+G38+G49+G54</f>
        <v>7400000000</v>
      </c>
      <c r="H59" s="17">
        <f t="shared" ref="H59:O59" si="17">H5+H17+H22+H24+H31+H38+H49+H54</f>
        <v>447165025</v>
      </c>
      <c r="I59" s="17">
        <f t="shared" si="17"/>
        <v>728169026</v>
      </c>
      <c r="J59" s="17">
        <f t="shared" si="17"/>
        <v>573354210</v>
      </c>
      <c r="K59" s="17">
        <f t="shared" si="17"/>
        <v>658706499</v>
      </c>
      <c r="L59" s="17">
        <f t="shared" si="17"/>
        <v>466587389</v>
      </c>
      <c r="M59" s="17">
        <f t="shared" si="17"/>
        <v>946852114</v>
      </c>
      <c r="N59" s="24">
        <f t="shared" si="17"/>
        <v>3820834263</v>
      </c>
      <c r="O59" s="24">
        <f t="shared" si="17"/>
        <v>3579165737</v>
      </c>
    </row>
    <row r="60" spans="1:15" ht="15.75" x14ac:dyDescent="0.25">
      <c r="A60" s="10"/>
      <c r="B60" s="11" t="s">
        <v>149</v>
      </c>
      <c r="C60" s="15"/>
      <c r="D60" s="10"/>
      <c r="E60" s="10"/>
      <c r="F60" s="15"/>
      <c r="G60" s="10"/>
      <c r="H60" s="32"/>
      <c r="I60" s="32"/>
      <c r="J60" s="32"/>
      <c r="K60" s="32"/>
      <c r="L60" s="32"/>
      <c r="M60" s="32"/>
      <c r="N60" s="38"/>
    </row>
    <row r="61" spans="1:15" x14ac:dyDescent="0.25">
      <c r="A61" s="1">
        <v>305061804</v>
      </c>
      <c r="B61" s="14" t="s">
        <v>150</v>
      </c>
      <c r="C61" s="15">
        <v>0</v>
      </c>
      <c r="D61" s="10"/>
      <c r="E61" s="10"/>
      <c r="F61" s="15"/>
      <c r="G61" s="10"/>
      <c r="H61" s="32"/>
      <c r="I61" s="32"/>
      <c r="J61" s="32"/>
      <c r="K61" s="32"/>
      <c r="L61" s="32"/>
      <c r="M61" s="32"/>
      <c r="N61" s="33"/>
      <c r="O61" s="23"/>
    </row>
    <row r="62" spans="1:15" x14ac:dyDescent="0.25">
      <c r="A62" s="1">
        <v>30506180401</v>
      </c>
      <c r="B62" s="1" t="s">
        <v>151</v>
      </c>
      <c r="C62" s="15">
        <v>0</v>
      </c>
      <c r="D62" s="10"/>
      <c r="E62" s="10"/>
      <c r="F62" s="15"/>
      <c r="G62" s="10"/>
      <c r="H62" s="32"/>
      <c r="I62" s="32"/>
      <c r="J62" s="32"/>
      <c r="K62" s="32"/>
      <c r="L62" s="32"/>
      <c r="M62" s="32"/>
      <c r="N62" s="33">
        <f>H62+I62+J62</f>
        <v>0</v>
      </c>
      <c r="O62" s="33">
        <f>G62-N62</f>
        <v>0</v>
      </c>
    </row>
    <row r="63" spans="1:15" x14ac:dyDescent="0.25">
      <c r="A63" s="1">
        <v>30506180402</v>
      </c>
      <c r="B63" s="1" t="s">
        <v>152</v>
      </c>
      <c r="C63" s="15">
        <v>0</v>
      </c>
      <c r="D63" s="10"/>
      <c r="E63" s="10"/>
      <c r="F63" s="15"/>
      <c r="G63" s="10"/>
      <c r="H63" s="32"/>
      <c r="I63" s="32"/>
      <c r="J63" s="32"/>
      <c r="K63" s="32"/>
      <c r="L63" s="32"/>
      <c r="M63" s="32"/>
      <c r="N63" s="33">
        <f>H63+I63+J63</f>
        <v>0</v>
      </c>
      <c r="O63" s="33">
        <f>G63-N63</f>
        <v>0</v>
      </c>
    </row>
    <row r="64" spans="1:15" x14ac:dyDescent="0.25">
      <c r="A64" s="6"/>
      <c r="B64" s="9" t="s">
        <v>153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18">
        <v>0</v>
      </c>
      <c r="O64" s="18">
        <v>0</v>
      </c>
    </row>
    <row r="65" spans="1:15" ht="15.75" x14ac:dyDescent="0.25">
      <c r="A65" s="10"/>
      <c r="B65" s="11" t="s">
        <v>154</v>
      </c>
      <c r="C65" s="15"/>
      <c r="D65" s="10"/>
      <c r="E65" s="10"/>
      <c r="F65" s="15"/>
      <c r="G65" s="10"/>
      <c r="H65" s="32"/>
      <c r="I65" s="32"/>
      <c r="J65" s="32"/>
      <c r="K65" s="32"/>
      <c r="L65" s="32"/>
      <c r="M65" s="32"/>
      <c r="N65" s="33"/>
    </row>
    <row r="66" spans="1:15" x14ac:dyDescent="0.25">
      <c r="A66" s="1">
        <v>30507180401</v>
      </c>
      <c r="B66" s="1" t="s">
        <v>163</v>
      </c>
      <c r="C66" s="32">
        <v>600000000</v>
      </c>
      <c r="D66" s="10"/>
      <c r="E66" s="10"/>
      <c r="F66" s="32"/>
      <c r="G66" s="32">
        <f t="shared" ref="G66:G71" si="18">C66+D66-E66+F66</f>
        <v>600000000</v>
      </c>
      <c r="H66" s="32"/>
      <c r="I66" s="32"/>
      <c r="J66" s="32"/>
      <c r="K66" s="32"/>
      <c r="L66" s="32"/>
      <c r="M66" s="32">
        <v>0</v>
      </c>
      <c r="N66" s="33">
        <f t="shared" ref="N66:N71" si="19">H66+I66+J66+K66+L66+M66</f>
        <v>0</v>
      </c>
      <c r="O66" s="33">
        <f t="shared" ref="O66:O71" si="20">G66-N66</f>
        <v>600000000</v>
      </c>
    </row>
    <row r="67" spans="1:15" x14ac:dyDescent="0.25">
      <c r="A67" s="1">
        <v>30507180402</v>
      </c>
      <c r="B67" s="1" t="s">
        <v>164</v>
      </c>
      <c r="C67" s="32">
        <v>700000000</v>
      </c>
      <c r="D67" s="10"/>
      <c r="E67" s="10"/>
      <c r="F67" s="32">
        <v>800000000</v>
      </c>
      <c r="G67" s="32">
        <f t="shared" si="18"/>
        <v>1500000000</v>
      </c>
      <c r="H67" s="32"/>
      <c r="I67" s="32"/>
      <c r="J67" s="32">
        <v>6600000</v>
      </c>
      <c r="K67" s="32">
        <v>89724640</v>
      </c>
      <c r="L67" s="32">
        <v>418500000</v>
      </c>
      <c r="M67" s="32">
        <v>122117895</v>
      </c>
      <c r="N67" s="33">
        <f t="shared" si="19"/>
        <v>636942535</v>
      </c>
      <c r="O67" s="33">
        <f t="shared" si="20"/>
        <v>863057465</v>
      </c>
    </row>
    <row r="68" spans="1:15" x14ac:dyDescent="0.25">
      <c r="A68" s="1">
        <v>30507180403</v>
      </c>
      <c r="B68" s="1" t="s">
        <v>165</v>
      </c>
      <c r="C68" s="32">
        <v>440000000</v>
      </c>
      <c r="D68" s="10"/>
      <c r="E68" s="10"/>
      <c r="F68" s="32">
        <v>148817986</v>
      </c>
      <c r="G68" s="32">
        <f t="shared" si="18"/>
        <v>588817986</v>
      </c>
      <c r="H68" s="32"/>
      <c r="I68" s="32">
        <v>12000000</v>
      </c>
      <c r="J68" s="32">
        <v>2000000</v>
      </c>
      <c r="K68" s="32"/>
      <c r="L68" s="32">
        <v>47066667</v>
      </c>
      <c r="M68" s="32">
        <v>9000000</v>
      </c>
      <c r="N68" s="33">
        <f t="shared" si="19"/>
        <v>70066667</v>
      </c>
      <c r="O68" s="33">
        <f t="shared" si="20"/>
        <v>518751319</v>
      </c>
    </row>
    <row r="69" spans="1:15" x14ac:dyDescent="0.25">
      <c r="A69" s="1">
        <v>30507180404</v>
      </c>
      <c r="B69" s="1" t="s">
        <v>166</v>
      </c>
      <c r="C69" s="32">
        <v>165000000</v>
      </c>
      <c r="D69" s="10"/>
      <c r="E69" s="10"/>
      <c r="F69" s="32"/>
      <c r="G69" s="32">
        <f t="shared" si="18"/>
        <v>165000000</v>
      </c>
      <c r="H69" s="32"/>
      <c r="I69" s="32"/>
      <c r="J69" s="32"/>
      <c r="K69" s="32"/>
      <c r="L69" s="32"/>
      <c r="M69" s="32">
        <v>0</v>
      </c>
      <c r="N69" s="33">
        <f t="shared" si="19"/>
        <v>0</v>
      </c>
      <c r="O69" s="33">
        <f t="shared" si="20"/>
        <v>165000000</v>
      </c>
    </row>
    <row r="70" spans="1:15" x14ac:dyDescent="0.25">
      <c r="A70" s="1">
        <v>30507180405</v>
      </c>
      <c r="B70" s="1" t="s">
        <v>167</v>
      </c>
      <c r="C70" s="32">
        <v>165000000</v>
      </c>
      <c r="D70" s="10"/>
      <c r="E70" s="10"/>
      <c r="F70" s="32">
        <v>380000000</v>
      </c>
      <c r="G70" s="32">
        <f t="shared" si="18"/>
        <v>545000000</v>
      </c>
      <c r="H70" s="32"/>
      <c r="I70" s="32">
        <v>21000000</v>
      </c>
      <c r="J70" s="32"/>
      <c r="K70" s="32">
        <v>18000000</v>
      </c>
      <c r="L70" s="32">
        <v>122820734</v>
      </c>
      <c r="M70" s="32">
        <v>3003334</v>
      </c>
      <c r="N70" s="33">
        <f t="shared" si="19"/>
        <v>164824068</v>
      </c>
      <c r="O70" s="33">
        <f t="shared" si="20"/>
        <v>380175932</v>
      </c>
    </row>
    <row r="71" spans="1:15" x14ac:dyDescent="0.25">
      <c r="A71" s="1">
        <v>30507180406</v>
      </c>
      <c r="B71" s="19" t="s">
        <v>168</v>
      </c>
      <c r="C71" s="32">
        <v>500000000</v>
      </c>
      <c r="D71" s="10"/>
      <c r="E71" s="10"/>
      <c r="F71" s="32">
        <v>751000000</v>
      </c>
      <c r="G71" s="32">
        <f t="shared" si="18"/>
        <v>1251000000</v>
      </c>
      <c r="H71" s="32"/>
      <c r="I71" s="32">
        <v>84300000</v>
      </c>
      <c r="J71" s="32">
        <v>11200000</v>
      </c>
      <c r="K71" s="32">
        <v>8000000</v>
      </c>
      <c r="L71" s="32">
        <v>289773334</v>
      </c>
      <c r="M71" s="32">
        <v>58800000</v>
      </c>
      <c r="N71" s="33">
        <f t="shared" si="19"/>
        <v>452073334</v>
      </c>
      <c r="O71" s="33">
        <f t="shared" si="20"/>
        <v>798926666</v>
      </c>
    </row>
    <row r="72" spans="1:15" x14ac:dyDescent="0.25">
      <c r="A72" s="6"/>
      <c r="B72" s="9" t="s">
        <v>155</v>
      </c>
      <c r="C72" s="17">
        <f>SUM(C66:C71)</f>
        <v>2570000000</v>
      </c>
      <c r="D72" s="17">
        <f>SUM(D66:D71)</f>
        <v>0</v>
      </c>
      <c r="E72" s="17">
        <f>SUM(E66:E71)</f>
        <v>0</v>
      </c>
      <c r="F72" s="17">
        <f>SUM(F66:F71)</f>
        <v>2079817986</v>
      </c>
      <c r="G72" s="17">
        <f>SUM(G66:G71)</f>
        <v>4649817986</v>
      </c>
      <c r="H72" s="17">
        <f t="shared" ref="H72:O72" si="21">SUM(H66:H71)</f>
        <v>0</v>
      </c>
      <c r="I72" s="17">
        <f t="shared" si="21"/>
        <v>117300000</v>
      </c>
      <c r="J72" s="17">
        <f t="shared" si="21"/>
        <v>19800000</v>
      </c>
      <c r="K72" s="17">
        <f t="shared" si="21"/>
        <v>115724640</v>
      </c>
      <c r="L72" s="17">
        <f t="shared" si="21"/>
        <v>878160735</v>
      </c>
      <c r="M72" s="17">
        <f t="shared" si="21"/>
        <v>192921229</v>
      </c>
      <c r="N72" s="24">
        <f t="shared" si="21"/>
        <v>1323906604</v>
      </c>
      <c r="O72" s="24">
        <f t="shared" si="21"/>
        <v>3325911382</v>
      </c>
    </row>
    <row r="73" spans="1:15" ht="15.75" x14ac:dyDescent="0.25">
      <c r="A73" s="43" t="s">
        <v>170</v>
      </c>
      <c r="B73" s="43"/>
      <c r="C73" s="20">
        <f>C59+C64+C72</f>
        <v>9970000000</v>
      </c>
      <c r="D73" s="20">
        <f>D59+D64+D72</f>
        <v>365000000</v>
      </c>
      <c r="E73" s="20">
        <f>E59+E64+E72</f>
        <v>365000000</v>
      </c>
      <c r="F73" s="20">
        <f>F59+F64+F72</f>
        <v>2079817986</v>
      </c>
      <c r="G73" s="20">
        <f t="shared" ref="G73:O73" si="22">G59+G64+G72</f>
        <v>12049817986</v>
      </c>
      <c r="H73" s="20">
        <f t="shared" si="22"/>
        <v>447165025</v>
      </c>
      <c r="I73" s="20">
        <f t="shared" si="22"/>
        <v>845469026</v>
      </c>
      <c r="J73" s="20">
        <f t="shared" si="22"/>
        <v>593154210</v>
      </c>
      <c r="K73" s="20">
        <f t="shared" si="22"/>
        <v>774431139</v>
      </c>
      <c r="L73" s="20">
        <f t="shared" si="22"/>
        <v>1344748124</v>
      </c>
      <c r="M73" s="20">
        <f t="shared" si="22"/>
        <v>1139773343</v>
      </c>
      <c r="N73" s="40">
        <f t="shared" si="22"/>
        <v>5144740867</v>
      </c>
      <c r="O73" s="40">
        <f t="shared" si="22"/>
        <v>6905077119</v>
      </c>
    </row>
  </sheetData>
  <mergeCells count="15">
    <mergeCell ref="N1:N2"/>
    <mergeCell ref="O1:O2"/>
    <mergeCell ref="A73:B73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E1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ING2015</vt:lpstr>
      <vt:lpstr>GASTOS 2015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FINANCIERA1</dc:creator>
  <cp:lastModifiedBy>Ricardo Andrés Collante</cp:lastModifiedBy>
  <dcterms:created xsi:type="dcterms:W3CDTF">2015-08-19T15:22:02Z</dcterms:created>
  <dcterms:modified xsi:type="dcterms:W3CDTF">2015-09-28T18:06:19Z</dcterms:modified>
</cp:coreProperties>
</file>