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ITTB 2018\1. Ahorro y uso eficiente de agua y energía\"/>
    </mc:Choice>
  </mc:AlternateContent>
  <bookViews>
    <workbookView xWindow="0" yWindow="0" windowWidth="20490" windowHeight="7155"/>
  </bookViews>
  <sheets>
    <sheet name="ENERGIA" sheetId="1" r:id="rId1"/>
    <sheet name="AGU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E40" i="2" l="1"/>
  <c r="D40" i="2"/>
  <c r="E67" i="1" l="1"/>
  <c r="D67" i="1"/>
  <c r="E53" i="1"/>
  <c r="D53" i="1"/>
  <c r="G53" i="1" s="1"/>
  <c r="H53" i="1" s="1"/>
  <c r="E40" i="1"/>
  <c r="D40" i="1"/>
  <c r="G40" i="1" s="1"/>
  <c r="H40" i="1" s="1"/>
  <c r="G67" i="1" l="1"/>
  <c r="H67" i="1" s="1"/>
  <c r="D9" i="1" l="1"/>
  <c r="E66" i="2" l="1"/>
  <c r="D66" i="2"/>
  <c r="E53" i="2"/>
  <c r="D53" i="2"/>
  <c r="G53" i="2" s="1"/>
  <c r="H53" i="2" s="1"/>
  <c r="G40" i="2"/>
  <c r="H40" i="2" s="1"/>
  <c r="G66" i="2" l="1"/>
  <c r="H66" i="2" s="1"/>
  <c r="D10" i="1"/>
  <c r="D11" i="1"/>
  <c r="F11" i="1" s="1"/>
  <c r="D19" i="1"/>
  <c r="E19" i="1" s="1"/>
  <c r="D18" i="1"/>
  <c r="E18" i="1" s="1"/>
  <c r="D17" i="1"/>
  <c r="D14" i="1"/>
  <c r="D15" i="1"/>
  <c r="E15" i="1" s="1"/>
  <c r="D13" i="1"/>
  <c r="E11" i="1" l="1"/>
  <c r="F19" i="1"/>
  <c r="H19" i="1" s="1"/>
  <c r="H11" i="1"/>
  <c r="F17" i="1"/>
  <c r="E13" i="1"/>
  <c r="E17" i="1"/>
  <c r="F13" i="1"/>
  <c r="F10" i="1"/>
  <c r="E10" i="1"/>
  <c r="F18" i="1"/>
  <c r="H18" i="1" s="1"/>
  <c r="I18" i="1" s="1"/>
  <c r="E14" i="1"/>
  <c r="E9" i="1"/>
  <c r="H17" i="1" l="1"/>
  <c r="H13" i="1"/>
  <c r="H10" i="1"/>
  <c r="I10" i="1" s="1"/>
  <c r="H19" i="2"/>
  <c r="E19" i="2"/>
  <c r="H15" i="2"/>
  <c r="E15" i="2"/>
  <c r="F15" i="1" l="1"/>
  <c r="H15" i="1" s="1"/>
  <c r="H18" i="2" l="1"/>
  <c r="E18" i="2"/>
  <c r="H14" i="2"/>
  <c r="E14" i="2"/>
  <c r="F14" i="1"/>
  <c r="H14" i="1" s="1"/>
  <c r="I14" i="1" s="1"/>
  <c r="F9" i="1" l="1"/>
  <c r="H9" i="1" s="1"/>
  <c r="H17" i="2" l="1"/>
  <c r="E17" i="2"/>
  <c r="H13" i="2"/>
  <c r="E13" i="2"/>
  <c r="E11" i="2"/>
  <c r="H11" i="2"/>
  <c r="H10" i="2"/>
  <c r="H9" i="2"/>
  <c r="E9" i="2"/>
  <c r="E10" i="2"/>
  <c r="I17" i="2" l="1"/>
  <c r="I18" i="2"/>
  <c r="I19" i="2"/>
  <c r="I13" i="2"/>
  <c r="I14" i="2"/>
  <c r="I15" i="2"/>
  <c r="I9" i="2"/>
  <c r="I10" i="2"/>
  <c r="I11" i="2"/>
</calcChain>
</file>

<file path=xl/sharedStrings.xml><?xml version="1.0" encoding="utf-8"?>
<sst xmlns="http://schemas.openxmlformats.org/spreadsheetml/2006/main" count="156" uniqueCount="61">
  <si>
    <t>Periodo de medición</t>
  </si>
  <si>
    <t>Consumo Kw</t>
  </si>
  <si>
    <t>Valor $/Kw</t>
  </si>
  <si>
    <t>Base gravable</t>
  </si>
  <si>
    <t>Alumbrado público</t>
  </si>
  <si>
    <t>Contribución activa</t>
  </si>
  <si>
    <t>Tarifa de aseo</t>
  </si>
  <si>
    <t>Valor pagado</t>
  </si>
  <si>
    <t>ITTB OFICINAS</t>
  </si>
  <si>
    <t>CARGO FIJO ACUEDUCTO</t>
  </si>
  <si>
    <t>CONSUMO ACUEDUCTO</t>
  </si>
  <si>
    <t>CARGO FIJO ALCANTARILLADO</t>
  </si>
  <si>
    <t>VERTIMIENTO ALCANTARILLADO</t>
  </si>
  <si>
    <t>TOTAL PAGADO</t>
  </si>
  <si>
    <t>ITTB GUARDIA</t>
  </si>
  <si>
    <t>ITTB ARCHIVO</t>
  </si>
  <si>
    <t>Promedio</t>
  </si>
  <si>
    <t>Observaciones</t>
  </si>
  <si>
    <t>Valor $/M3</t>
  </si>
  <si>
    <t>CONSUMO M3</t>
  </si>
  <si>
    <t>PERIODO DE MEDICIÓN</t>
  </si>
  <si>
    <t>Valor $/Vertimiento</t>
  </si>
  <si>
    <t>Consumo M3</t>
  </si>
  <si>
    <t>Julio</t>
  </si>
  <si>
    <t>Agosto</t>
  </si>
  <si>
    <t>Septiembre</t>
  </si>
  <si>
    <t>Octubre</t>
  </si>
  <si>
    <t>Noviembre</t>
  </si>
  <si>
    <t>Diciembre</t>
  </si>
  <si>
    <t>ICA</t>
  </si>
  <si>
    <t>Total</t>
  </si>
  <si>
    <t>Indicador de ahorro en consumo</t>
  </si>
  <si>
    <t>Gasto actual en consumo</t>
  </si>
  <si>
    <t>Administrativa</t>
  </si>
  <si>
    <t>Guardia</t>
  </si>
  <si>
    <t>Archivo</t>
  </si>
  <si>
    <t>ICE</t>
  </si>
  <si>
    <t>Enero</t>
  </si>
  <si>
    <t>Febrero</t>
  </si>
  <si>
    <t>Marzo</t>
  </si>
  <si>
    <t>Abril</t>
  </si>
  <si>
    <t>Mayo</t>
  </si>
  <si>
    <t>Junio</t>
  </si>
  <si>
    <t>18 Dic - 19 Ene</t>
  </si>
  <si>
    <t>29 Dic- 25 Ene</t>
  </si>
  <si>
    <t>1er Trimestre Ene-Feb-Mar 2018</t>
  </si>
  <si>
    <t>01 Ene - 31 Ene</t>
  </si>
  <si>
    <t>20 Ene - 19 Feb</t>
  </si>
  <si>
    <t>26 Ene- 26 Feb</t>
  </si>
  <si>
    <t>Adtva</t>
  </si>
  <si>
    <t>INFORME DE SEGUIMIENTO AL CONSUMO DE ENERGÍA ELÉCTRICA PRIMER (1) TRIMESTRE DE 2018</t>
  </si>
  <si>
    <t>PLAN DE MANEJO AMBIENTAL</t>
  </si>
  <si>
    <t>PROGRAMA AHORRO Y USO EFICIENTE DE ENERGÍA</t>
  </si>
  <si>
    <t>01 Feb - 28 Feb</t>
  </si>
  <si>
    <t xml:space="preserve">CÁLCULO DEL INDICADOR DE CONSUMO </t>
  </si>
  <si>
    <t xml:space="preserve">ESTADÍSTICAS DEL CONSUMO </t>
  </si>
  <si>
    <t>PROMEDIO DE CONSUMO TOTAL ENE-FEB 2018</t>
  </si>
  <si>
    <t>INDICADOR DE AHORRO EN CONSUMO 1ER TRIM 2017-2018</t>
  </si>
  <si>
    <t>PROGRAMA AHORRO Y USO EFICIENTE DE AGUA</t>
  </si>
  <si>
    <t>INFORME DE SEGUIMIENTO AL CONSUMO DE AGUA PRIMER (1) TRIMESTRE DE 2018</t>
  </si>
  <si>
    <t>27 Feb- 27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</si>
</sst>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&quot;$&quot;#,##0.00"/>
    <numFmt numFmtId="166" formatCode="&quot;$&quot;#,##0"/>
    <numFmt numFmtId="167" formatCode="_-&quot;$&quot;* #,##0_-;\-&quot;$&quot;* #,##0_-;_-&quot;$&quot;* &quot;-&quot;??_-;_-@_-"/>
    <numFmt numFmtId="168" formatCode="&quot;$&quot;\ 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99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1" xfId="0" applyBorder="1"/>
    <xf numFmtId="165" fontId="0" fillId="0" borderId="1" xfId="0" applyNumberFormat="1" applyBorder="1"/>
    <xf numFmtId="166" fontId="0" fillId="0" borderId="1" xfId="0" applyNumberFormat="1" applyBorder="1"/>
    <xf numFmtId="166" fontId="0" fillId="2" borderId="1" xfId="0" applyNumberFormat="1" applyFill="1" applyBorder="1"/>
    <xf numFmtId="0" fontId="0" fillId="0" borderId="0" xfId="0" applyBorder="1" applyAlignment="1">
      <alignment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left" indent="3"/>
    </xf>
    <xf numFmtId="168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7" xfId="0" applyNumberForma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left" indent="3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left" indent="2"/>
    </xf>
    <xf numFmtId="166" fontId="0" fillId="4" borderId="1" xfId="0" applyNumberFormat="1" applyFill="1" applyBorder="1"/>
    <xf numFmtId="1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3" fillId="0" borderId="0" xfId="0" applyFont="1"/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6" fontId="0" fillId="0" borderId="1" xfId="0" applyNumberFormat="1" applyFont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1" xfId="0" applyBorder="1" applyAlignment="1"/>
    <xf numFmtId="167" fontId="0" fillId="2" borderId="1" xfId="1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wrapText="1"/>
    </xf>
    <xf numFmtId="166" fontId="0" fillId="2" borderId="1" xfId="0" applyNumberFormat="1" applyFill="1" applyBorder="1" applyAlignment="1">
      <alignment horizont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wrapText="1"/>
    </xf>
    <xf numFmtId="0" fontId="0" fillId="0" borderId="2" xfId="0" applyBorder="1" applyAlignment="1"/>
    <xf numFmtId="0" fontId="0" fillId="0" borderId="0" xfId="0" applyBorder="1"/>
    <xf numFmtId="0" fontId="0" fillId="0" borderId="0" xfId="0" applyNumberFormat="1" applyBorder="1" applyAlignment="1">
      <alignment vertical="center"/>
    </xf>
    <xf numFmtId="0" fontId="0" fillId="0" borderId="0" xfId="0" applyBorder="1" applyAlignment="1"/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4" fillId="0" borderId="5" xfId="2" applyNumberFormat="1" applyFont="1" applyBorder="1" applyAlignment="1">
      <alignment horizontal="center" vertical="center"/>
    </xf>
    <xf numFmtId="2" fontId="4" fillId="0" borderId="6" xfId="2" applyNumberFormat="1" applyFont="1" applyBorder="1" applyAlignment="1">
      <alignment horizontal="center" vertical="center"/>
    </xf>
    <xf numFmtId="2" fontId="4" fillId="0" borderId="7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wrapText="1"/>
    </xf>
    <xf numFmtId="0" fontId="0" fillId="10" borderId="3" xfId="0" applyFont="1" applyFill="1" applyBorder="1" applyAlignment="1">
      <alignment horizontal="center" wrapText="1"/>
    </xf>
    <xf numFmtId="0" fontId="0" fillId="10" borderId="4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  <color rgb="FFFFCC66"/>
      <color rgb="FF00FFCC"/>
      <color rgb="FFFF99FF"/>
      <color rgb="FFCC00CC"/>
      <color rgb="FFFC046E"/>
      <color rgb="FFFF66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PROMEDIO DE CONSUMO</a:t>
            </a:r>
            <a:r>
              <a:rPr lang="es-CO" baseline="0"/>
              <a:t> TOTAL DE kW POR ÁREA ENE-FEB 2018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CC00CC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rgbClr val="FC046E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ENERGIA!$B$28:$B$30</c:f>
              <c:strCache>
                <c:ptCount val="3"/>
                <c:pt idx="0">
                  <c:v>Adtva</c:v>
                </c:pt>
                <c:pt idx="1">
                  <c:v>Guardia</c:v>
                </c:pt>
                <c:pt idx="2">
                  <c:v>Archivo</c:v>
                </c:pt>
              </c:strCache>
            </c:strRef>
          </c:cat>
          <c:val>
            <c:numRef>
              <c:f>ENERGIA!$C$28:$C$30</c:f>
              <c:numCache>
                <c:formatCode>General</c:formatCode>
                <c:ptCount val="3"/>
                <c:pt idx="0">
                  <c:v>7820</c:v>
                </c:pt>
                <c:pt idx="1">
                  <c:v>3122</c:v>
                </c:pt>
                <c:pt idx="2">
                  <c:v>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INDICADOR</a:t>
            </a:r>
            <a:r>
              <a:rPr lang="es-CO" b="1" baseline="0"/>
              <a:t> DE AHORRO EN CONSUMO </a:t>
            </a:r>
            <a:r>
              <a:rPr lang="es-CO" sz="1400" b="1" i="0" baseline="0">
                <a:effectLst/>
              </a:rPr>
              <a:t>1er TRIM</a:t>
            </a:r>
            <a:endParaRPr lang="es-CO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CO" b="1" baseline="0"/>
              <a:t>2017-2018 </a:t>
            </a:r>
            <a:endParaRPr lang="es-CO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AGUA!$E$28</c:f>
              <c:strCache>
                <c:ptCount val="1"/>
                <c:pt idx="0">
                  <c:v>Adtva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AGUA!$G$28</c:f>
              <c:numCache>
                <c:formatCode>0.00%</c:formatCode>
                <c:ptCount val="1"/>
                <c:pt idx="0">
                  <c:v>-0.1552</c:v>
                </c:pt>
              </c:numCache>
            </c:numRef>
          </c:val>
        </c:ser>
        <c:ser>
          <c:idx val="1"/>
          <c:order val="1"/>
          <c:tx>
            <c:strRef>
              <c:f>AGUA!$E$29</c:f>
              <c:strCache>
                <c:ptCount val="1"/>
                <c:pt idx="0">
                  <c:v>Guardia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20784326561263888"/>
                  <c:y val="-4.253054748200896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AGUA!$G$29</c:f>
              <c:numCache>
                <c:formatCode>0.00%</c:formatCode>
                <c:ptCount val="1"/>
                <c:pt idx="0">
                  <c:v>2.8400000000000002E-2</c:v>
                </c:pt>
              </c:numCache>
            </c:numRef>
          </c:val>
        </c:ser>
        <c:ser>
          <c:idx val="2"/>
          <c:order val="2"/>
          <c:tx>
            <c:strRef>
              <c:f>AGUA!$E$30</c:f>
              <c:strCache>
                <c:ptCount val="1"/>
                <c:pt idx="0">
                  <c:v>Archivo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25504724721147"/>
                      <c:h val="0.19968092042802471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AGUA!$G$30</c:f>
              <c:numCache>
                <c:formatCode>0.00%</c:formatCode>
                <c:ptCount val="1"/>
                <c:pt idx="0">
                  <c:v>0.48080000000000001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88760584"/>
        <c:axId val="288764112"/>
      </c:barChart>
      <c:catAx>
        <c:axId val="288760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8764112"/>
        <c:crosses val="autoZero"/>
        <c:auto val="1"/>
        <c:lblAlgn val="ctr"/>
        <c:lblOffset val="100"/>
        <c:noMultiLvlLbl val="0"/>
      </c:catAx>
      <c:valAx>
        <c:axId val="28876411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8760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INDICADOR</a:t>
            </a:r>
            <a:r>
              <a:rPr lang="es-CO" b="1" baseline="0"/>
              <a:t> DE AHORRO EN CONSUMO </a:t>
            </a:r>
            <a:r>
              <a:rPr lang="es-CO" sz="1400" b="1" i="0" baseline="0">
                <a:effectLst/>
              </a:rPr>
              <a:t>1er TRIM</a:t>
            </a:r>
            <a:endParaRPr lang="es-CO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CO" b="1" baseline="0"/>
              <a:t>2017-2018 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ENERGIA!$E$28</c:f>
              <c:strCache>
                <c:ptCount val="1"/>
                <c:pt idx="0">
                  <c:v>Adtva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ENERGIA!$G$28</c:f>
              <c:numCache>
                <c:formatCode>0.00%</c:formatCode>
                <c:ptCount val="1"/>
                <c:pt idx="0">
                  <c:v>0.3009</c:v>
                </c:pt>
              </c:numCache>
            </c:numRef>
          </c:val>
        </c:ser>
        <c:ser>
          <c:idx val="1"/>
          <c:order val="1"/>
          <c:tx>
            <c:strRef>
              <c:f>ENERGIA!$E$29</c:f>
              <c:strCache>
                <c:ptCount val="1"/>
                <c:pt idx="0">
                  <c:v>Guardia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ENERGIA!$G$29</c:f>
              <c:numCache>
                <c:formatCode>0.00%</c:formatCode>
                <c:ptCount val="1"/>
                <c:pt idx="0">
                  <c:v>-5.8099999999999999E-2</c:v>
                </c:pt>
              </c:numCache>
            </c:numRef>
          </c:val>
        </c:ser>
        <c:ser>
          <c:idx val="2"/>
          <c:order val="2"/>
          <c:tx>
            <c:strRef>
              <c:f>ENERGIA!$E$30</c:f>
              <c:strCache>
                <c:ptCount val="1"/>
                <c:pt idx="0">
                  <c:v>Archivo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ENERGIA!$G$30</c:f>
              <c:numCache>
                <c:formatCode>0.00%</c:formatCode>
                <c:ptCount val="1"/>
                <c:pt idx="0">
                  <c:v>0.42680000000000001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86551616"/>
        <c:axId val="286552008"/>
      </c:barChart>
      <c:catAx>
        <c:axId val="286551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6552008"/>
        <c:crosses val="autoZero"/>
        <c:auto val="1"/>
        <c:lblAlgn val="ctr"/>
        <c:lblOffset val="100"/>
        <c:noMultiLvlLbl val="0"/>
      </c:catAx>
      <c:valAx>
        <c:axId val="286552008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655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CONSUMO</a:t>
            </a:r>
            <a:r>
              <a:rPr lang="es-CO" baseline="0"/>
              <a:t> ADMINISTRATIVA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ENERGIA!$A$9:$A$11</c:f>
              <c:strCache>
                <c:ptCount val="2"/>
                <c:pt idx="0">
                  <c:v>01 Ene - 31 Ene</c:v>
                </c:pt>
                <c:pt idx="1">
                  <c:v>01 Feb - 28 Feb</c:v>
                </c:pt>
              </c:strCache>
            </c:strRef>
          </c:cat>
          <c:val>
            <c:numRef>
              <c:f>ENERGIA!$B$9:$B$11</c:f>
              <c:numCache>
                <c:formatCode>0</c:formatCode>
                <c:ptCount val="3"/>
                <c:pt idx="0">
                  <c:v>8584</c:v>
                </c:pt>
                <c:pt idx="1">
                  <c:v>7056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86552792"/>
        <c:axId val="286553184"/>
      </c:barChart>
      <c:catAx>
        <c:axId val="28655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6553184"/>
        <c:crosses val="autoZero"/>
        <c:auto val="1"/>
        <c:lblAlgn val="ctr"/>
        <c:lblOffset val="100"/>
        <c:noMultiLvlLbl val="0"/>
      </c:catAx>
      <c:valAx>
        <c:axId val="28655318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286552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CONSUMO GUARDIA</a:t>
            </a:r>
            <a:r>
              <a:rPr lang="es-CO" baseline="0"/>
              <a:t>-SEÑALIZACIÓN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ENERGIA!$A$13:$A$15</c:f>
              <c:strCache>
                <c:ptCount val="3"/>
                <c:pt idx="0">
                  <c:v>29 Dic- 25 Ene</c:v>
                </c:pt>
                <c:pt idx="1">
                  <c:v>26 Ene- 26 Feb</c:v>
                </c:pt>
                <c:pt idx="2">
                  <c:v>27 Feb- 27 Mar</c:v>
                </c:pt>
              </c:strCache>
            </c:strRef>
          </c:cat>
          <c:val>
            <c:numRef>
              <c:f>ENERGIA!$B$13:$B$15</c:f>
              <c:numCache>
                <c:formatCode>General</c:formatCode>
                <c:ptCount val="3"/>
                <c:pt idx="0">
                  <c:v>2762</c:v>
                </c:pt>
                <c:pt idx="1">
                  <c:v>3481</c:v>
                </c:pt>
                <c:pt idx="2">
                  <c:v>2774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88766856"/>
        <c:axId val="288759800"/>
      </c:barChart>
      <c:catAx>
        <c:axId val="28876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8759800"/>
        <c:crosses val="autoZero"/>
        <c:auto val="1"/>
        <c:lblAlgn val="ctr"/>
        <c:lblOffset val="100"/>
        <c:noMultiLvlLbl val="0"/>
      </c:catAx>
      <c:valAx>
        <c:axId val="2887598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88766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CONSUMO ARCHIVO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ENERGIA!$A$17:$A$19</c:f>
              <c:strCache>
                <c:ptCount val="2"/>
                <c:pt idx="0">
                  <c:v>29 Dic- 25 Ene</c:v>
                </c:pt>
                <c:pt idx="1">
                  <c:v>26 Ene- 26 Feb</c:v>
                </c:pt>
              </c:strCache>
            </c:strRef>
          </c:cat>
          <c:val>
            <c:numRef>
              <c:f>ENERGIA!$B$17:$B$19</c:f>
              <c:numCache>
                <c:formatCode>General</c:formatCode>
                <c:ptCount val="3"/>
                <c:pt idx="0">
                  <c:v>564</c:v>
                </c:pt>
                <c:pt idx="1">
                  <c:v>744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88766464"/>
        <c:axId val="288765288"/>
      </c:barChart>
      <c:catAx>
        <c:axId val="28876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8765288"/>
        <c:crosses val="autoZero"/>
        <c:auto val="1"/>
        <c:lblAlgn val="ctr"/>
        <c:lblOffset val="100"/>
        <c:noMultiLvlLbl val="0"/>
      </c:catAx>
      <c:valAx>
        <c:axId val="2887652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8876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OFICINA ADMINISTRATIVA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AGUA!$A$9:$A$11</c:f>
              <c:strCache>
                <c:ptCount val="2"/>
                <c:pt idx="0">
                  <c:v>18 Dic - 19 Ene</c:v>
                </c:pt>
                <c:pt idx="1">
                  <c:v>20 Ene - 19 Feb</c:v>
                </c:pt>
              </c:strCache>
            </c:strRef>
          </c:cat>
          <c:val>
            <c:numRef>
              <c:f>AGUA!$B$9:$B$11</c:f>
              <c:numCache>
                <c:formatCode>General</c:formatCode>
                <c:ptCount val="3"/>
                <c:pt idx="0">
                  <c:v>66</c:v>
                </c:pt>
                <c:pt idx="1">
                  <c:v>68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88767248"/>
        <c:axId val="288760192"/>
      </c:barChart>
      <c:catAx>
        <c:axId val="28876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8760192"/>
        <c:crosses val="autoZero"/>
        <c:auto val="1"/>
        <c:lblAlgn val="ctr"/>
        <c:lblOffset val="100"/>
        <c:noMultiLvlLbl val="0"/>
      </c:catAx>
      <c:valAx>
        <c:axId val="2887601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8876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GUARDIA-SEÑALIZACIÓN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5833318296155418E-2"/>
          <c:y val="0.22431546046098277"/>
          <c:w val="0.90833336340768922"/>
          <c:h val="0.6517125270567324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AGUA!$A$13:$A$15</c:f>
              <c:strCache>
                <c:ptCount val="2"/>
                <c:pt idx="0">
                  <c:v>18 Dic - 19 Ene</c:v>
                </c:pt>
                <c:pt idx="1">
                  <c:v>20 Ene - 19 Feb</c:v>
                </c:pt>
              </c:strCache>
            </c:strRef>
          </c:cat>
          <c:val>
            <c:numRef>
              <c:f>AGUA!$B$13:$B$15</c:f>
              <c:numCache>
                <c:formatCode>General</c:formatCode>
                <c:ptCount val="3"/>
                <c:pt idx="0">
                  <c:v>31</c:v>
                </c:pt>
                <c:pt idx="1">
                  <c:v>26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88766072"/>
        <c:axId val="288760976"/>
      </c:barChart>
      <c:catAx>
        <c:axId val="288766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8760976"/>
        <c:crosses val="autoZero"/>
        <c:auto val="1"/>
        <c:lblAlgn val="ctr"/>
        <c:lblOffset val="100"/>
        <c:noMultiLvlLbl val="0"/>
      </c:catAx>
      <c:valAx>
        <c:axId val="2887609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88766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ARCHIVO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6.0606060606060608E-2"/>
          <c:y val="0.21734643786735205"/>
          <c:w val="0.87878787878787878"/>
          <c:h val="0.6056526553723914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AGUA!$A$17:$A$19</c:f>
              <c:strCache>
                <c:ptCount val="1"/>
                <c:pt idx="0">
                  <c:v>18 Dic - 19 Ene</c:v>
                </c:pt>
              </c:strCache>
            </c:strRef>
          </c:cat>
          <c:val>
            <c:numRef>
              <c:f>AGUA!$B$17:$B$19</c:f>
              <c:numCache>
                <c:formatCode>General</c:formatCode>
                <c:ptCount val="3"/>
                <c:pt idx="0">
                  <c:v>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88761368"/>
        <c:axId val="288761760"/>
      </c:barChart>
      <c:catAx>
        <c:axId val="288761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8761760"/>
        <c:crosses val="autoZero"/>
        <c:auto val="1"/>
        <c:lblAlgn val="ctr"/>
        <c:lblOffset val="100"/>
        <c:noMultiLvlLbl val="0"/>
      </c:catAx>
      <c:valAx>
        <c:axId val="2887617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88761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PROMEDIO DE CONSUMO</a:t>
            </a:r>
            <a:r>
              <a:rPr lang="es-CO" baseline="0"/>
              <a:t> TOTAL DE kW POR ÁREA ENE-FEB 2018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CC00CC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rgbClr val="FC046E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AGUA!$B$28:$B$30</c:f>
              <c:strCache>
                <c:ptCount val="3"/>
                <c:pt idx="0">
                  <c:v>Adtva</c:v>
                </c:pt>
                <c:pt idx="1">
                  <c:v>Guardia</c:v>
                </c:pt>
                <c:pt idx="2">
                  <c:v>Archivo</c:v>
                </c:pt>
              </c:strCache>
            </c:strRef>
          </c:cat>
          <c:val>
            <c:numRef>
              <c:f>AGUA!$C$28:$C$30</c:f>
              <c:numCache>
                <c:formatCode>General</c:formatCode>
                <c:ptCount val="3"/>
                <c:pt idx="0">
                  <c:v>67</c:v>
                </c:pt>
                <c:pt idx="1">
                  <c:v>29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733424</xdr:colOff>
      <xdr:row>16</xdr:row>
      <xdr:rowOff>138112</xdr:rowOff>
    </xdr:from>
    <xdr:to>
      <xdr:col>15</xdr:col>
      <xdr:colOff>228599</xdr:colOff>
      <xdr:row>29</xdr:row>
      <xdr:rowOff>142875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228602</xdr:colOff>
      <xdr:row>16</xdr:row>
      <xdr:rowOff>4761</xdr:rowOff>
    </xdr:from>
    <xdr:to>
      <xdr:col>19</xdr:col>
      <xdr:colOff>542925</xdr:colOff>
      <xdr:row>31</xdr:row>
      <xdr:rowOff>133350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971550</xdr:colOff>
      <xdr:row>0</xdr:row>
      <xdr:rowOff>104776</xdr:rowOff>
    </xdr:from>
    <xdr:to>
      <xdr:col>1</xdr:col>
      <xdr:colOff>361950</xdr:colOff>
      <xdr:row>3</xdr:row>
      <xdr:rowOff>82691</xdr:rowOff>
    </xdr:to>
    <xdr:pic>
      <xdr:nvPicPr>
        <xdr:cNvPr id="13" name="Imagen 12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741"/>
        <a:stretch/>
      </xdr:blipFill>
      <xdr:spPr>
        <a:xfrm>
          <a:off x="971550" y="104776"/>
          <a:ext cx="695325" cy="625615"/>
        </a:xfrm>
        <a:prstGeom prst="rect">
          <a:avLst/>
        </a:prstGeom>
      </xdr:spPr>
    </xdr:pic>
    <xdr:clientData/>
  </xdr:twoCellAnchor>
  <xdr:twoCellAnchor>
    <xdr:from>
      <xdr:col>9</xdr:col>
      <xdr:colOff>476250</xdr:colOff>
      <xdr:row>2</xdr:row>
      <xdr:rowOff>142875</xdr:rowOff>
    </xdr:from>
    <xdr:to>
      <xdr:col>13</xdr:col>
      <xdr:colOff>276225</xdr:colOff>
      <xdr:row>14</xdr:row>
      <xdr:rowOff>128588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438151</xdr:colOff>
      <xdr:row>2</xdr:row>
      <xdr:rowOff>133350</xdr:rowOff>
    </xdr:from>
    <xdr:to>
      <xdr:col>16</xdr:col>
      <xdr:colOff>904875</xdr:colOff>
      <xdr:row>14</xdr:row>
      <xdr:rowOff>166687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123824</xdr:colOff>
      <xdr:row>2</xdr:row>
      <xdr:rowOff>142875</xdr:rowOff>
    </xdr:from>
    <xdr:to>
      <xdr:col>20</xdr:col>
      <xdr:colOff>390525</xdr:colOff>
      <xdr:row>14</xdr:row>
      <xdr:rowOff>166688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1047750</xdr:colOff>
      <xdr:row>0</xdr:row>
      <xdr:rowOff>152400</xdr:rowOff>
    </xdr:from>
    <xdr:to>
      <xdr:col>1</xdr:col>
      <xdr:colOff>381000</xdr:colOff>
      <xdr:row>3</xdr:row>
      <xdr:rowOff>130315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741"/>
        <a:stretch/>
      </xdr:blipFill>
      <xdr:spPr>
        <a:xfrm>
          <a:off x="1047750" y="152400"/>
          <a:ext cx="695325" cy="625615"/>
        </a:xfrm>
        <a:prstGeom prst="rect">
          <a:avLst/>
        </a:prstGeom>
      </xdr:spPr>
    </xdr:pic>
    <xdr:clientData/>
  </xdr:twoCellAnchor>
  <xdr:twoCellAnchor>
    <xdr:from>
      <xdr:col>9</xdr:col>
      <xdr:colOff>723900</xdr:colOff>
      <xdr:row>4</xdr:row>
      <xdr:rowOff>123825</xdr:rowOff>
    </xdr:from>
    <xdr:to>
      <xdr:col>13</xdr:col>
      <xdr:colOff>495300</xdr:colOff>
      <xdr:row>16</xdr:row>
      <xdr:rowOff>119063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666749</xdr:colOff>
      <xdr:row>4</xdr:row>
      <xdr:rowOff>57151</xdr:rowOff>
    </xdr:from>
    <xdr:to>
      <xdr:col>16</xdr:col>
      <xdr:colOff>447675</xdr:colOff>
      <xdr:row>16</xdr:row>
      <xdr:rowOff>38101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314325</xdr:colOff>
      <xdr:row>4</xdr:row>
      <xdr:rowOff>47625</xdr:rowOff>
    </xdr:from>
    <xdr:to>
      <xdr:col>19</xdr:col>
      <xdr:colOff>552450</xdr:colOff>
      <xdr:row>16</xdr:row>
      <xdr:rowOff>23813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657225</xdr:colOff>
      <xdr:row>19</xdr:row>
      <xdr:rowOff>161925</xdr:rowOff>
    </xdr:from>
    <xdr:to>
      <xdr:col>14</xdr:col>
      <xdr:colOff>723900</xdr:colOff>
      <xdr:row>32</xdr:row>
      <xdr:rowOff>166688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457200</xdr:colOff>
      <xdr:row>18</xdr:row>
      <xdr:rowOff>123825</xdr:rowOff>
    </xdr:from>
    <xdr:to>
      <xdr:col>19</xdr:col>
      <xdr:colOff>285748</xdr:colOff>
      <xdr:row>34</xdr:row>
      <xdr:rowOff>61914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8"/>
  <sheetViews>
    <sheetView tabSelected="1" zoomScaleNormal="100" workbookViewId="0">
      <selection activeCell="F21" sqref="F21"/>
    </sheetView>
  </sheetViews>
  <sheetFormatPr baseColWidth="10" defaultColWidth="11.42578125" defaultRowHeight="15" x14ac:dyDescent="0.25"/>
  <cols>
    <col min="1" max="1" width="19.5703125" bestFit="1" customWidth="1"/>
    <col min="2" max="2" width="13.140625" customWidth="1"/>
    <col min="3" max="3" width="12.7109375" bestFit="1" customWidth="1"/>
    <col min="4" max="4" width="15.28515625" bestFit="1" customWidth="1"/>
    <col min="5" max="5" width="18.28515625" bestFit="1" customWidth="1"/>
    <col min="6" max="6" width="18.42578125" bestFit="1" customWidth="1"/>
    <col min="7" max="7" width="13.5703125" bestFit="1" customWidth="1"/>
    <col min="8" max="8" width="14.7109375" bestFit="1" customWidth="1"/>
    <col min="9" max="9" width="16.140625" customWidth="1"/>
    <col min="17" max="17" width="14.5703125" customWidth="1"/>
    <col min="18" max="18" width="17.85546875" customWidth="1"/>
  </cols>
  <sheetData>
    <row r="2" spans="1:15" ht="21" x14ac:dyDescent="0.35">
      <c r="D2" s="96" t="s">
        <v>51</v>
      </c>
      <c r="E2" s="96"/>
      <c r="F2" s="96"/>
      <c r="O2" s="43" t="s">
        <v>55</v>
      </c>
    </row>
    <row r="3" spans="1:15" x14ac:dyDescent="0.25">
      <c r="D3" t="s">
        <v>52</v>
      </c>
    </row>
    <row r="4" spans="1:15" x14ac:dyDescent="0.25">
      <c r="C4" t="s">
        <v>50</v>
      </c>
      <c r="G4" s="12"/>
    </row>
    <row r="6" spans="1:15" ht="15" customHeight="1" x14ac:dyDescent="0.25">
      <c r="A6" s="84" t="s">
        <v>45</v>
      </c>
      <c r="B6" s="85"/>
      <c r="C6" s="85"/>
      <c r="D6" s="85"/>
      <c r="E6" s="85"/>
      <c r="F6" s="85"/>
      <c r="G6" s="85"/>
      <c r="H6" s="85"/>
      <c r="I6" s="86"/>
    </row>
    <row r="7" spans="1:15" ht="25.5" customHeight="1" x14ac:dyDescent="0.25">
      <c r="A7" s="41" t="s">
        <v>0</v>
      </c>
      <c r="B7" s="41" t="s">
        <v>1</v>
      </c>
      <c r="C7" s="41" t="s">
        <v>2</v>
      </c>
      <c r="D7" s="41" t="s">
        <v>3</v>
      </c>
      <c r="E7" s="41" t="s">
        <v>4</v>
      </c>
      <c r="F7" s="41" t="s">
        <v>5</v>
      </c>
      <c r="G7" s="41" t="s">
        <v>6</v>
      </c>
      <c r="H7" s="41" t="s">
        <v>7</v>
      </c>
      <c r="I7" s="41" t="s">
        <v>17</v>
      </c>
    </row>
    <row r="8" spans="1:15" ht="15" customHeight="1" x14ac:dyDescent="0.25">
      <c r="A8" s="100" t="s">
        <v>8</v>
      </c>
      <c r="B8" s="101"/>
      <c r="C8" s="101"/>
      <c r="D8" s="101"/>
      <c r="E8" s="101"/>
      <c r="F8" s="101"/>
      <c r="G8" s="101"/>
      <c r="H8" s="101"/>
      <c r="I8" s="102"/>
    </row>
    <row r="9" spans="1:15" x14ac:dyDescent="0.25">
      <c r="A9" s="2" t="s">
        <v>46</v>
      </c>
      <c r="B9" s="34">
        <v>8584</v>
      </c>
      <c r="C9" s="3">
        <v>446.78</v>
      </c>
      <c r="D9" s="32">
        <f>C9*B9</f>
        <v>3835159.5199999996</v>
      </c>
      <c r="E9" s="4">
        <f>(D9*10%)/100%</f>
        <v>383515.95199999999</v>
      </c>
      <c r="F9" s="4">
        <f>(D9*20%)/100%</f>
        <v>767031.90399999998</v>
      </c>
      <c r="G9" s="14">
        <v>34235</v>
      </c>
      <c r="H9" s="4">
        <f>D9+E9+F9+G9-962</f>
        <v>5018980.3759999992</v>
      </c>
      <c r="I9" s="2"/>
    </row>
    <row r="10" spans="1:15" ht="15" customHeight="1" x14ac:dyDescent="0.25">
      <c r="A10" s="2" t="s">
        <v>53</v>
      </c>
      <c r="B10" s="35">
        <v>7056</v>
      </c>
      <c r="C10" s="3">
        <v>441.97</v>
      </c>
      <c r="D10" s="3">
        <f t="shared" ref="D10:D11" si="0">C10*B10</f>
        <v>3118540.3200000003</v>
      </c>
      <c r="E10" s="4">
        <f t="shared" ref="E10:E11" si="1">(D10*10%)/100%</f>
        <v>311854.03200000006</v>
      </c>
      <c r="F10" s="4">
        <f t="shared" ref="F10:F11" si="2">(D10*20%)/100%</f>
        <v>623708.06400000013</v>
      </c>
      <c r="G10" s="14">
        <v>34235</v>
      </c>
      <c r="H10" s="4">
        <f t="shared" ref="H10:H11" si="3">D10+E10+F10+G10</f>
        <v>4088337.4160000007</v>
      </c>
      <c r="I10" s="33">
        <f>H10-50227</f>
        <v>4038110.4160000007</v>
      </c>
    </row>
    <row r="11" spans="1:15" ht="15" customHeight="1" x14ac:dyDescent="0.25">
      <c r="A11" s="2"/>
      <c r="B11" s="25"/>
      <c r="C11" s="3"/>
      <c r="D11" s="3">
        <f t="shared" si="0"/>
        <v>0</v>
      </c>
      <c r="E11" s="4">
        <f t="shared" si="1"/>
        <v>0</v>
      </c>
      <c r="F11" s="4">
        <f t="shared" si="2"/>
        <v>0</v>
      </c>
      <c r="G11" s="4"/>
      <c r="H11" s="4">
        <f t="shared" si="3"/>
        <v>0</v>
      </c>
      <c r="I11" s="2"/>
    </row>
    <row r="12" spans="1:15" ht="15" customHeight="1" x14ac:dyDescent="0.25">
      <c r="A12" s="103" t="s">
        <v>14</v>
      </c>
      <c r="B12" s="104"/>
      <c r="C12" s="104"/>
      <c r="D12" s="104"/>
      <c r="E12" s="104"/>
      <c r="F12" s="104"/>
      <c r="G12" s="104"/>
      <c r="H12" s="104"/>
      <c r="I12" s="105"/>
    </row>
    <row r="13" spans="1:15" ht="15" customHeight="1" x14ac:dyDescent="0.25">
      <c r="A13" s="2" t="s">
        <v>44</v>
      </c>
      <c r="B13" s="26">
        <v>2762</v>
      </c>
      <c r="C13" s="3">
        <v>490.16</v>
      </c>
      <c r="D13" s="3">
        <f>C13*B13</f>
        <v>1353821.9200000002</v>
      </c>
      <c r="E13" s="4">
        <f>(D13*10%)/100%</f>
        <v>135382.19200000001</v>
      </c>
      <c r="F13" s="4">
        <f>(D13*20%)/100%</f>
        <v>270764.38400000002</v>
      </c>
      <c r="G13" s="4">
        <v>0</v>
      </c>
      <c r="H13" s="4">
        <f>D13+E13+F13+G13</f>
        <v>1759968.4960000003</v>
      </c>
      <c r="I13" s="2"/>
    </row>
    <row r="14" spans="1:15" ht="15" customHeight="1" x14ac:dyDescent="0.25">
      <c r="A14" s="2" t="s">
        <v>48</v>
      </c>
      <c r="B14" s="36">
        <v>3481</v>
      </c>
      <c r="C14" s="3">
        <v>485.31</v>
      </c>
      <c r="D14" s="3">
        <f t="shared" ref="D14:D15" si="4">C14*B14</f>
        <v>1689364.11</v>
      </c>
      <c r="E14" s="4">
        <f t="shared" ref="E14:E15" si="5">(D14*10%)/100%</f>
        <v>168936.41100000002</v>
      </c>
      <c r="F14" s="4">
        <f>(D14*20%)/100%</f>
        <v>337872.82200000004</v>
      </c>
      <c r="G14" s="4">
        <v>0</v>
      </c>
      <c r="H14" s="4">
        <f>D14+E14+F14+G14</f>
        <v>2196173.3430000003</v>
      </c>
      <c r="I14" s="33">
        <f>H14+2502-13345</f>
        <v>2185330.3430000003</v>
      </c>
    </row>
    <row r="15" spans="1:15" ht="15" customHeight="1" x14ac:dyDescent="0.25">
      <c r="A15" s="2" t="s">
        <v>60</v>
      </c>
      <c r="B15" s="36">
        <v>2774</v>
      </c>
      <c r="C15" s="3">
        <v>506.73</v>
      </c>
      <c r="D15" s="3">
        <f t="shared" si="4"/>
        <v>1405669.02</v>
      </c>
      <c r="E15" s="4">
        <f t="shared" si="5"/>
        <v>140566.902</v>
      </c>
      <c r="F15" s="4">
        <f>(D15*20%)/100%</f>
        <v>281133.804</v>
      </c>
      <c r="G15" s="4">
        <v>0</v>
      </c>
      <c r="H15" s="4">
        <f>D15+E15+F15+G15</f>
        <v>1827369.726</v>
      </c>
      <c r="I15" s="33">
        <f>H15+10785-13363</f>
        <v>1824791.726</v>
      </c>
    </row>
    <row r="16" spans="1:15" x14ac:dyDescent="0.25">
      <c r="A16" s="97" t="s">
        <v>15</v>
      </c>
      <c r="B16" s="98"/>
      <c r="C16" s="98"/>
      <c r="D16" s="98"/>
      <c r="E16" s="98"/>
      <c r="F16" s="98"/>
      <c r="G16" s="98"/>
      <c r="H16" s="98"/>
      <c r="I16" s="99"/>
    </row>
    <row r="17" spans="1:9" ht="15" customHeight="1" x14ac:dyDescent="0.25">
      <c r="A17" s="2" t="s">
        <v>44</v>
      </c>
      <c r="B17" s="26">
        <v>564</v>
      </c>
      <c r="C17" s="3">
        <v>490.16</v>
      </c>
      <c r="D17" s="3">
        <f>C17*B17</f>
        <v>276450.24</v>
      </c>
      <c r="E17" s="4">
        <f>(D17*10%)/100%</f>
        <v>27645.024000000001</v>
      </c>
      <c r="F17" s="4">
        <f>(D17*20%)/100%</f>
        <v>55290.048000000003</v>
      </c>
      <c r="G17" s="5">
        <v>51353</v>
      </c>
      <c r="H17" s="4">
        <f>D17+E17+F17+G17</f>
        <v>410738.31199999998</v>
      </c>
      <c r="I17" s="2"/>
    </row>
    <row r="18" spans="1:9" x14ac:dyDescent="0.25">
      <c r="A18" s="2" t="s">
        <v>48</v>
      </c>
      <c r="B18" s="26">
        <v>744</v>
      </c>
      <c r="C18" s="3">
        <v>485.31</v>
      </c>
      <c r="D18" s="3">
        <f>C18*B18</f>
        <v>361070.64</v>
      </c>
      <c r="E18" s="4">
        <f t="shared" ref="E18:E19" si="6">(D18*10%)/100%</f>
        <v>36107.064000000006</v>
      </c>
      <c r="F18" s="4">
        <f t="shared" ref="F18:F19" si="7">(D18*20%)/100%</f>
        <v>72214.128000000012</v>
      </c>
      <c r="G18" s="5">
        <v>51353</v>
      </c>
      <c r="H18" s="4">
        <f>D18+E18+F18+G18</f>
        <v>520744.83200000005</v>
      </c>
      <c r="I18" s="33">
        <f>H18+511-4195</f>
        <v>517060.83200000005</v>
      </c>
    </row>
    <row r="19" spans="1:9" x14ac:dyDescent="0.25">
      <c r="A19" s="2"/>
      <c r="B19" s="26"/>
      <c r="C19" s="3"/>
      <c r="D19" s="3">
        <f>C19*B19</f>
        <v>0</v>
      </c>
      <c r="E19" s="4">
        <f t="shared" si="6"/>
        <v>0</v>
      </c>
      <c r="F19" s="4">
        <f t="shared" si="7"/>
        <v>0</v>
      </c>
      <c r="G19" s="5"/>
      <c r="H19" s="4">
        <f>D19+E19+F19+G19</f>
        <v>0</v>
      </c>
      <c r="I19" s="2"/>
    </row>
    <row r="22" spans="1:9" ht="15" customHeight="1" x14ac:dyDescent="0.25"/>
    <row r="23" spans="1:9" ht="15" customHeight="1" x14ac:dyDescent="0.25"/>
    <row r="24" spans="1:9" ht="15" customHeight="1" x14ac:dyDescent="0.25"/>
    <row r="25" spans="1:9" ht="15" customHeight="1" x14ac:dyDescent="0.25"/>
    <row r="26" spans="1:9" ht="15" customHeight="1" x14ac:dyDescent="0.25">
      <c r="B26" s="90" t="s">
        <v>56</v>
      </c>
      <c r="C26" s="91"/>
      <c r="D26" s="92"/>
      <c r="E26" s="67" t="s">
        <v>57</v>
      </c>
      <c r="F26" s="67"/>
      <c r="G26" s="67"/>
      <c r="H26" s="67"/>
    </row>
    <row r="27" spans="1:9" ht="15" customHeight="1" x14ac:dyDescent="0.25">
      <c r="A27" s="62"/>
      <c r="B27" s="93"/>
      <c r="C27" s="94"/>
      <c r="D27" s="95"/>
      <c r="E27" s="67"/>
      <c r="F27" s="67"/>
      <c r="G27" s="67"/>
      <c r="H27" s="67"/>
    </row>
    <row r="28" spans="1:9" ht="15" customHeight="1" x14ac:dyDescent="0.25">
      <c r="B28" s="60" t="s">
        <v>49</v>
      </c>
      <c r="C28" s="88">
        <v>7820</v>
      </c>
      <c r="D28" s="89"/>
      <c r="E28" s="83" t="s">
        <v>49</v>
      </c>
      <c r="F28" s="83"/>
      <c r="G28" s="87">
        <v>0.3009</v>
      </c>
      <c r="H28" s="87"/>
    </row>
    <row r="29" spans="1:9" ht="15" customHeight="1" x14ac:dyDescent="0.25">
      <c r="B29" s="60" t="s">
        <v>34</v>
      </c>
      <c r="C29" s="88">
        <v>3122</v>
      </c>
      <c r="D29" s="89"/>
      <c r="E29" s="83" t="s">
        <v>34</v>
      </c>
      <c r="F29" s="83"/>
      <c r="G29" s="87">
        <v>-5.8099999999999999E-2</v>
      </c>
      <c r="H29" s="87"/>
    </row>
    <row r="30" spans="1:9" ht="15" customHeight="1" x14ac:dyDescent="0.25">
      <c r="B30" s="60" t="s">
        <v>35</v>
      </c>
      <c r="C30" s="88">
        <v>654</v>
      </c>
      <c r="D30" s="89"/>
      <c r="E30" s="83" t="s">
        <v>35</v>
      </c>
      <c r="F30" s="83"/>
      <c r="G30" s="87">
        <v>0.42680000000000001</v>
      </c>
      <c r="H30" s="87"/>
    </row>
    <row r="31" spans="1:9" ht="15" customHeight="1" x14ac:dyDescent="0.25"/>
    <row r="32" spans="1:9" ht="15" customHeight="1" x14ac:dyDescent="0.25"/>
    <row r="35" spans="1:10" ht="21" x14ac:dyDescent="0.35">
      <c r="D35" s="43" t="s">
        <v>54</v>
      </c>
    </row>
    <row r="36" spans="1:10" x14ac:dyDescent="0.25">
      <c r="J36" s="6"/>
    </row>
    <row r="37" spans="1:10" x14ac:dyDescent="0.25">
      <c r="A37" s="65" t="s">
        <v>0</v>
      </c>
      <c r="B37" s="66" t="s">
        <v>22</v>
      </c>
      <c r="C37" s="66"/>
      <c r="D37" s="67" t="s">
        <v>16</v>
      </c>
      <c r="E37" s="67"/>
      <c r="F37" s="67" t="s">
        <v>36</v>
      </c>
      <c r="G37" s="67"/>
      <c r="H37" s="67"/>
    </row>
    <row r="38" spans="1:10" ht="45" x14ac:dyDescent="0.25">
      <c r="A38" s="65"/>
      <c r="B38" s="7">
        <v>2018</v>
      </c>
      <c r="C38" s="8">
        <v>2017</v>
      </c>
      <c r="D38" s="38">
        <v>2018</v>
      </c>
      <c r="E38" s="38">
        <v>2017</v>
      </c>
      <c r="F38" s="38" t="s">
        <v>30</v>
      </c>
      <c r="G38" s="40" t="s">
        <v>32</v>
      </c>
      <c r="H38" s="40" t="s">
        <v>31</v>
      </c>
    </row>
    <row r="39" spans="1:10" ht="15" customHeight="1" x14ac:dyDescent="0.25">
      <c r="A39" s="68" t="s">
        <v>33</v>
      </c>
      <c r="B39" s="69"/>
      <c r="C39" s="69"/>
      <c r="D39" s="69"/>
      <c r="E39" s="69"/>
      <c r="F39" s="69"/>
      <c r="G39" s="69"/>
      <c r="H39" s="70"/>
    </row>
    <row r="40" spans="1:10" ht="15" customHeight="1" x14ac:dyDescent="0.25">
      <c r="A40" s="20" t="s">
        <v>37</v>
      </c>
      <c r="B40" s="21">
        <v>8584</v>
      </c>
      <c r="C40" s="21">
        <v>11036</v>
      </c>
      <c r="D40" s="71">
        <f>AVERAGE(B40:B48)</f>
        <v>7820</v>
      </c>
      <c r="E40" s="74">
        <f>AVERAGE(C40:C42)</f>
        <v>11185.333333333334</v>
      </c>
      <c r="F40" s="71">
        <v>100</v>
      </c>
      <c r="G40" s="77">
        <f>IMDIV(D40,E40)*100</f>
        <v>69.912981285016102</v>
      </c>
      <c r="H40" s="80">
        <f>F40-G40</f>
        <v>30.087018714983898</v>
      </c>
    </row>
    <row r="41" spans="1:10" ht="15" customHeight="1" x14ac:dyDescent="0.25">
      <c r="A41" s="1" t="s">
        <v>38</v>
      </c>
      <c r="B41" s="9">
        <v>7056</v>
      </c>
      <c r="C41" s="9">
        <v>13280</v>
      </c>
      <c r="D41" s="72"/>
      <c r="E41" s="75"/>
      <c r="F41" s="72"/>
      <c r="G41" s="78"/>
      <c r="H41" s="81"/>
    </row>
    <row r="42" spans="1:10" ht="15" customHeight="1" x14ac:dyDescent="0.25">
      <c r="A42" s="1" t="s">
        <v>39</v>
      </c>
      <c r="B42" s="9"/>
      <c r="C42" s="9">
        <v>9240</v>
      </c>
      <c r="D42" s="72"/>
      <c r="E42" s="75"/>
      <c r="F42" s="72"/>
      <c r="G42" s="78"/>
      <c r="H42" s="81"/>
    </row>
    <row r="43" spans="1:10" ht="15" customHeight="1" x14ac:dyDescent="0.25">
      <c r="A43" s="1" t="s">
        <v>40</v>
      </c>
      <c r="B43" s="22"/>
      <c r="C43" s="22">
        <v>8000</v>
      </c>
      <c r="D43" s="72"/>
      <c r="E43" s="75"/>
      <c r="F43" s="72"/>
      <c r="G43" s="78"/>
      <c r="H43" s="81"/>
    </row>
    <row r="44" spans="1:10" ht="15" customHeight="1" x14ac:dyDescent="0.25">
      <c r="A44" s="1" t="s">
        <v>41</v>
      </c>
      <c r="B44" s="22"/>
      <c r="C44" s="22">
        <v>8960</v>
      </c>
      <c r="D44" s="72"/>
      <c r="E44" s="75"/>
      <c r="F44" s="72"/>
      <c r="G44" s="78"/>
      <c r="H44" s="81"/>
    </row>
    <row r="45" spans="1:10" ht="15" customHeight="1" x14ac:dyDescent="0.25">
      <c r="A45" s="23" t="s">
        <v>42</v>
      </c>
      <c r="B45" s="24"/>
      <c r="C45" s="24">
        <v>7880</v>
      </c>
      <c r="D45" s="72"/>
      <c r="E45" s="75"/>
      <c r="F45" s="72"/>
      <c r="G45" s="78"/>
      <c r="H45" s="81"/>
    </row>
    <row r="46" spans="1:10" ht="15" customHeight="1" x14ac:dyDescent="0.25">
      <c r="A46" s="1" t="s">
        <v>23</v>
      </c>
      <c r="B46" s="13"/>
      <c r="C46" s="42">
        <v>8160</v>
      </c>
      <c r="D46" s="72"/>
      <c r="E46" s="75"/>
      <c r="F46" s="72"/>
      <c r="G46" s="78"/>
      <c r="H46" s="81"/>
    </row>
    <row r="47" spans="1:10" x14ac:dyDescent="0.25">
      <c r="A47" s="1" t="s">
        <v>24</v>
      </c>
      <c r="B47" s="13"/>
      <c r="C47" s="42">
        <v>8720</v>
      </c>
      <c r="D47" s="72"/>
      <c r="E47" s="75"/>
      <c r="F47" s="72"/>
      <c r="G47" s="78"/>
      <c r="H47" s="81"/>
    </row>
    <row r="48" spans="1:10" x14ac:dyDescent="0.25">
      <c r="A48" s="1" t="s">
        <v>25</v>
      </c>
      <c r="B48" s="25"/>
      <c r="C48" s="34">
        <v>9120</v>
      </c>
      <c r="D48" s="72"/>
      <c r="E48" s="75"/>
      <c r="F48" s="72"/>
      <c r="G48" s="78"/>
      <c r="H48" s="81"/>
    </row>
    <row r="49" spans="1:8" x14ac:dyDescent="0.25">
      <c r="A49" s="1" t="s">
        <v>26</v>
      </c>
      <c r="B49" s="37"/>
      <c r="C49" s="37">
        <v>8200</v>
      </c>
      <c r="D49" s="72"/>
      <c r="E49" s="75"/>
      <c r="F49" s="72"/>
      <c r="G49" s="78"/>
      <c r="H49" s="81"/>
    </row>
    <row r="50" spans="1:8" x14ac:dyDescent="0.25">
      <c r="A50" s="1" t="s">
        <v>27</v>
      </c>
      <c r="B50" s="37"/>
      <c r="C50" s="37">
        <v>8040</v>
      </c>
      <c r="D50" s="72"/>
      <c r="E50" s="75"/>
      <c r="F50" s="72"/>
      <c r="G50" s="78"/>
      <c r="H50" s="81"/>
    </row>
    <row r="51" spans="1:8" x14ac:dyDescent="0.25">
      <c r="A51" s="1" t="s">
        <v>28</v>
      </c>
      <c r="B51" s="2"/>
      <c r="C51" s="37">
        <v>8456</v>
      </c>
      <c r="D51" s="73"/>
      <c r="E51" s="76"/>
      <c r="F51" s="73"/>
      <c r="G51" s="79"/>
      <c r="H51" s="82"/>
    </row>
    <row r="52" spans="1:8" x14ac:dyDescent="0.25">
      <c r="A52" s="83" t="s">
        <v>34</v>
      </c>
      <c r="B52" s="83"/>
      <c r="C52" s="83"/>
      <c r="D52" s="83"/>
      <c r="E52" s="83"/>
      <c r="F52" s="83"/>
      <c r="G52" s="83"/>
      <c r="H52" s="83"/>
    </row>
    <row r="53" spans="1:8" ht="15" customHeight="1" x14ac:dyDescent="0.25">
      <c r="A53" s="20" t="s">
        <v>37</v>
      </c>
      <c r="B53" s="39">
        <v>2762</v>
      </c>
      <c r="C53" s="39">
        <v>2920</v>
      </c>
      <c r="D53" s="71">
        <f>AVERAGE(B53:B55)</f>
        <v>3121.5</v>
      </c>
      <c r="E53" s="74">
        <f>AVERAGE(C53:C55)</f>
        <v>2950</v>
      </c>
      <c r="F53" s="71">
        <v>100</v>
      </c>
      <c r="G53" s="77">
        <f>IMDIV(D53,E53)*100</f>
        <v>105.813559322034</v>
      </c>
      <c r="H53" s="80">
        <f>F53-G53</f>
        <v>-5.8135593220339956</v>
      </c>
    </row>
    <row r="54" spans="1:8" x14ac:dyDescent="0.25">
      <c r="A54" s="1" t="s">
        <v>38</v>
      </c>
      <c r="B54" s="38">
        <v>3481</v>
      </c>
      <c r="C54" s="38">
        <v>2891</v>
      </c>
      <c r="D54" s="72"/>
      <c r="E54" s="75"/>
      <c r="F54" s="72"/>
      <c r="G54" s="78"/>
      <c r="H54" s="81"/>
    </row>
    <row r="55" spans="1:8" ht="15" customHeight="1" x14ac:dyDescent="0.25">
      <c r="A55" s="1" t="s">
        <v>39</v>
      </c>
      <c r="B55" s="38"/>
      <c r="C55" s="38">
        <v>3039</v>
      </c>
      <c r="D55" s="72"/>
      <c r="E55" s="75"/>
      <c r="F55" s="72"/>
      <c r="G55" s="78"/>
      <c r="H55" s="81"/>
    </row>
    <row r="56" spans="1:8" x14ac:dyDescent="0.25">
      <c r="A56" s="1" t="s">
        <v>40</v>
      </c>
      <c r="B56" s="26"/>
      <c r="C56" s="26">
        <v>2862</v>
      </c>
      <c r="D56" s="72"/>
      <c r="E56" s="75"/>
      <c r="F56" s="72"/>
      <c r="G56" s="78"/>
      <c r="H56" s="81"/>
    </row>
    <row r="57" spans="1:8" x14ac:dyDescent="0.25">
      <c r="A57" s="1" t="s">
        <v>41</v>
      </c>
      <c r="B57" s="26"/>
      <c r="C57" s="26">
        <v>3074</v>
      </c>
      <c r="D57" s="72"/>
      <c r="E57" s="75"/>
      <c r="F57" s="72"/>
      <c r="G57" s="78"/>
      <c r="H57" s="81"/>
    </row>
    <row r="58" spans="1:8" x14ac:dyDescent="0.25">
      <c r="A58" s="1" t="s">
        <v>42</v>
      </c>
      <c r="B58" s="26"/>
      <c r="C58" s="26">
        <v>3307</v>
      </c>
      <c r="D58" s="72"/>
      <c r="E58" s="75"/>
      <c r="F58" s="72"/>
      <c r="G58" s="78"/>
      <c r="H58" s="81"/>
    </row>
    <row r="59" spans="1:8" ht="15" customHeight="1" x14ac:dyDescent="0.25">
      <c r="A59" s="1" t="s">
        <v>23</v>
      </c>
      <c r="B59" s="38"/>
      <c r="C59" s="38">
        <v>3681</v>
      </c>
      <c r="D59" s="72"/>
      <c r="E59" s="75"/>
      <c r="F59" s="72"/>
      <c r="G59" s="78"/>
      <c r="H59" s="81"/>
    </row>
    <row r="60" spans="1:8" ht="15" customHeight="1" x14ac:dyDescent="0.25">
      <c r="A60" s="1" t="s">
        <v>24</v>
      </c>
      <c r="B60" s="10"/>
      <c r="C60" s="10">
        <v>3766</v>
      </c>
      <c r="D60" s="72"/>
      <c r="E60" s="75"/>
      <c r="F60" s="72"/>
      <c r="G60" s="78"/>
      <c r="H60" s="81"/>
    </row>
    <row r="61" spans="1:8" x14ac:dyDescent="0.25">
      <c r="A61" s="1" t="s">
        <v>25</v>
      </c>
      <c r="B61" s="10"/>
      <c r="C61" s="10">
        <v>3438</v>
      </c>
      <c r="D61" s="72"/>
      <c r="E61" s="75"/>
      <c r="F61" s="72"/>
      <c r="G61" s="78"/>
      <c r="H61" s="81"/>
    </row>
    <row r="62" spans="1:8" x14ac:dyDescent="0.25">
      <c r="A62" s="1" t="s">
        <v>26</v>
      </c>
      <c r="B62" s="37"/>
      <c r="C62" s="37">
        <v>3273</v>
      </c>
      <c r="D62" s="72"/>
      <c r="E62" s="75"/>
      <c r="F62" s="72"/>
      <c r="G62" s="78"/>
      <c r="H62" s="81"/>
    </row>
    <row r="63" spans="1:8" x14ac:dyDescent="0.25">
      <c r="A63" s="1" t="s">
        <v>27</v>
      </c>
      <c r="B63" s="37"/>
      <c r="C63" s="37">
        <v>3108</v>
      </c>
      <c r="D63" s="72"/>
      <c r="E63" s="75"/>
      <c r="F63" s="72"/>
      <c r="G63" s="78"/>
      <c r="H63" s="81"/>
    </row>
    <row r="64" spans="1:8" x14ac:dyDescent="0.25">
      <c r="A64" s="1" t="s">
        <v>28</v>
      </c>
      <c r="B64" s="37"/>
      <c r="C64" s="37">
        <v>3747</v>
      </c>
      <c r="D64" s="73"/>
      <c r="E64" s="76"/>
      <c r="F64" s="73"/>
      <c r="G64" s="79"/>
      <c r="H64" s="82"/>
    </row>
    <row r="66" spans="1:8" x14ac:dyDescent="0.25">
      <c r="A66" s="64" t="s">
        <v>35</v>
      </c>
      <c r="B66" s="64"/>
      <c r="C66" s="64"/>
      <c r="D66" s="64"/>
      <c r="E66" s="64"/>
      <c r="F66" s="64"/>
      <c r="G66" s="64"/>
      <c r="H66" s="64"/>
    </row>
    <row r="67" spans="1:8" x14ac:dyDescent="0.25">
      <c r="A67" s="1" t="s">
        <v>37</v>
      </c>
      <c r="B67" s="38">
        <v>564</v>
      </c>
      <c r="C67" s="38">
        <v>1104</v>
      </c>
      <c r="D67" s="71">
        <f>AVERAGE(B67:B69)</f>
        <v>654</v>
      </c>
      <c r="E67" s="74">
        <f>AVERAGE(C67:C69)</f>
        <v>1141</v>
      </c>
      <c r="F67" s="71">
        <v>100</v>
      </c>
      <c r="G67" s="77">
        <f>IMDIV(D67,E67)*100</f>
        <v>57.318141980718693</v>
      </c>
      <c r="H67" s="80">
        <f>F67-G67</f>
        <v>42.681858019281307</v>
      </c>
    </row>
    <row r="68" spans="1:8" x14ac:dyDescent="0.25">
      <c r="A68" s="1" t="s">
        <v>38</v>
      </c>
      <c r="B68" s="38">
        <v>744</v>
      </c>
      <c r="C68" s="38">
        <v>1208</v>
      </c>
      <c r="D68" s="72"/>
      <c r="E68" s="75"/>
      <c r="F68" s="72"/>
      <c r="G68" s="78"/>
      <c r="H68" s="81"/>
    </row>
    <row r="69" spans="1:8" x14ac:dyDescent="0.25">
      <c r="A69" s="1" t="s">
        <v>39</v>
      </c>
      <c r="B69" s="38"/>
      <c r="C69" s="38">
        <v>1111</v>
      </c>
      <c r="D69" s="72"/>
      <c r="E69" s="75"/>
      <c r="F69" s="72"/>
      <c r="G69" s="78"/>
      <c r="H69" s="81"/>
    </row>
    <row r="70" spans="1:8" x14ac:dyDescent="0.25">
      <c r="A70" s="1" t="s">
        <v>40</v>
      </c>
      <c r="B70" s="26"/>
      <c r="C70" s="26">
        <v>999</v>
      </c>
      <c r="D70" s="72"/>
      <c r="E70" s="75"/>
      <c r="F70" s="72"/>
      <c r="G70" s="78"/>
      <c r="H70" s="81"/>
    </row>
    <row r="71" spans="1:8" x14ac:dyDescent="0.25">
      <c r="A71" s="1" t="s">
        <v>41</v>
      </c>
      <c r="B71" s="26"/>
      <c r="C71" s="26">
        <v>1098</v>
      </c>
      <c r="D71" s="72"/>
      <c r="E71" s="75"/>
      <c r="F71" s="72"/>
      <c r="G71" s="78"/>
      <c r="H71" s="81"/>
    </row>
    <row r="72" spans="1:8" x14ac:dyDescent="0.25">
      <c r="A72" s="1" t="s">
        <v>42</v>
      </c>
      <c r="B72" s="27"/>
      <c r="C72" s="27">
        <v>1294</v>
      </c>
      <c r="D72" s="72"/>
      <c r="E72" s="75"/>
      <c r="F72" s="72"/>
      <c r="G72" s="78"/>
      <c r="H72" s="81"/>
    </row>
    <row r="73" spans="1:8" x14ac:dyDescent="0.25">
      <c r="A73" s="1" t="s">
        <v>23</v>
      </c>
      <c r="B73" s="38"/>
      <c r="C73" s="38">
        <v>1386</v>
      </c>
      <c r="D73" s="72"/>
      <c r="E73" s="75"/>
      <c r="F73" s="72"/>
      <c r="G73" s="78"/>
      <c r="H73" s="81"/>
    </row>
    <row r="74" spans="1:8" x14ac:dyDescent="0.25">
      <c r="A74" s="1" t="s">
        <v>24</v>
      </c>
      <c r="B74" s="38"/>
      <c r="C74" s="38">
        <v>1487</v>
      </c>
      <c r="D74" s="72"/>
      <c r="E74" s="75"/>
      <c r="F74" s="72"/>
      <c r="G74" s="78"/>
      <c r="H74" s="81"/>
    </row>
    <row r="75" spans="1:8" x14ac:dyDescent="0.25">
      <c r="A75" s="1" t="s">
        <v>25</v>
      </c>
      <c r="B75" s="38"/>
      <c r="C75" s="38">
        <v>1220</v>
      </c>
      <c r="D75" s="72"/>
      <c r="E75" s="75"/>
      <c r="F75" s="72"/>
      <c r="G75" s="78"/>
      <c r="H75" s="81"/>
    </row>
    <row r="76" spans="1:8" x14ac:dyDescent="0.25">
      <c r="A76" s="1" t="s">
        <v>26</v>
      </c>
      <c r="B76" s="37"/>
      <c r="C76" s="37">
        <v>1027</v>
      </c>
      <c r="D76" s="72"/>
      <c r="E76" s="75"/>
      <c r="F76" s="72"/>
      <c r="G76" s="78"/>
      <c r="H76" s="81"/>
    </row>
    <row r="77" spans="1:8" x14ac:dyDescent="0.25">
      <c r="A77" s="1" t="s">
        <v>27</v>
      </c>
      <c r="B77" s="37"/>
      <c r="C77" s="37">
        <v>840</v>
      </c>
      <c r="D77" s="72"/>
      <c r="E77" s="75"/>
      <c r="F77" s="72"/>
      <c r="G77" s="78"/>
      <c r="H77" s="81"/>
    </row>
    <row r="78" spans="1:8" x14ac:dyDescent="0.25">
      <c r="A78" s="1" t="s">
        <v>28</v>
      </c>
      <c r="B78" s="37"/>
      <c r="C78" s="37">
        <v>642</v>
      </c>
      <c r="D78" s="73"/>
      <c r="E78" s="76"/>
      <c r="F78" s="73"/>
      <c r="G78" s="79"/>
      <c r="H78" s="82"/>
    </row>
  </sheetData>
  <mergeCells count="38">
    <mergeCell ref="D2:F2"/>
    <mergeCell ref="E26:H27"/>
    <mergeCell ref="E28:F28"/>
    <mergeCell ref="E29:F29"/>
    <mergeCell ref="A16:I16"/>
    <mergeCell ref="A8:I8"/>
    <mergeCell ref="A12:I12"/>
    <mergeCell ref="G29:H29"/>
    <mergeCell ref="H53:H64"/>
    <mergeCell ref="A6:I6"/>
    <mergeCell ref="E30:F30"/>
    <mergeCell ref="G28:H28"/>
    <mergeCell ref="G30:H30"/>
    <mergeCell ref="C30:D30"/>
    <mergeCell ref="C29:D29"/>
    <mergeCell ref="C28:D28"/>
    <mergeCell ref="B26:D27"/>
    <mergeCell ref="D67:D78"/>
    <mergeCell ref="E67:E78"/>
    <mergeCell ref="F67:F78"/>
    <mergeCell ref="G67:G78"/>
    <mergeCell ref="H67:H78"/>
    <mergeCell ref="A66:H66"/>
    <mergeCell ref="A37:A38"/>
    <mergeCell ref="B37:C37"/>
    <mergeCell ref="D37:E37"/>
    <mergeCell ref="F37:H37"/>
    <mergeCell ref="A39:H39"/>
    <mergeCell ref="D40:D51"/>
    <mergeCell ref="E40:E51"/>
    <mergeCell ref="F40:F51"/>
    <mergeCell ref="G40:G51"/>
    <mergeCell ref="H40:H51"/>
    <mergeCell ref="A52:H52"/>
    <mergeCell ref="D53:D64"/>
    <mergeCell ref="E53:E64"/>
    <mergeCell ref="F53:F64"/>
    <mergeCell ref="G53:G64"/>
  </mergeCells>
  <pageMargins left="0.7" right="0.7" top="0.75" bottom="0.75" header="0.3" footer="0.3"/>
  <pageSetup paperSize="1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7"/>
  <sheetViews>
    <sheetView topLeftCell="B4" zoomScaleNormal="100" workbookViewId="0">
      <selection activeCell="V24" sqref="V24"/>
    </sheetView>
  </sheetViews>
  <sheetFormatPr baseColWidth="10" defaultColWidth="11.42578125" defaultRowHeight="15" x14ac:dyDescent="0.25"/>
  <cols>
    <col min="1" max="1" width="20.42578125" customWidth="1"/>
    <col min="2" max="2" width="11.85546875" customWidth="1"/>
    <col min="3" max="3" width="15.5703125" bestFit="1" customWidth="1"/>
    <col min="4" max="4" width="12.5703125" customWidth="1"/>
    <col min="5" max="5" width="13.5703125" customWidth="1"/>
    <col min="6" max="6" width="14.7109375" customWidth="1"/>
    <col min="7" max="7" width="17.42578125" customWidth="1"/>
    <col min="8" max="8" width="17.140625" customWidth="1"/>
    <col min="12" max="12" width="14.28515625" bestFit="1" customWidth="1"/>
    <col min="15" max="15" width="11.85546875" bestFit="1" customWidth="1"/>
    <col min="17" max="17" width="8.7109375" customWidth="1"/>
    <col min="18" max="18" width="13.28515625" customWidth="1"/>
    <col min="19" max="19" width="17.7109375" customWidth="1"/>
  </cols>
  <sheetData>
    <row r="2" spans="1:14" ht="21" customHeight="1" x14ac:dyDescent="0.35">
      <c r="D2" s="96" t="s">
        <v>51</v>
      </c>
      <c r="E2" s="96"/>
      <c r="F2" s="96"/>
      <c r="N2" s="43" t="s">
        <v>55</v>
      </c>
    </row>
    <row r="3" spans="1:14" x14ac:dyDescent="0.25">
      <c r="D3" t="s">
        <v>58</v>
      </c>
    </row>
    <row r="4" spans="1:14" x14ac:dyDescent="0.25">
      <c r="C4" t="s">
        <v>59</v>
      </c>
    </row>
    <row r="6" spans="1:14" ht="15" customHeight="1" x14ac:dyDescent="0.25">
      <c r="A6" s="107" t="s">
        <v>45</v>
      </c>
      <c r="B6" s="108"/>
      <c r="C6" s="108"/>
      <c r="D6" s="108"/>
      <c r="E6" s="108"/>
      <c r="F6" s="108"/>
      <c r="G6" s="108"/>
      <c r="H6" s="108"/>
      <c r="I6" s="108"/>
    </row>
    <row r="7" spans="1:14" ht="27.75" customHeight="1" x14ac:dyDescent="0.25">
      <c r="A7" s="7" t="s">
        <v>20</v>
      </c>
      <c r="B7" s="7" t="s">
        <v>19</v>
      </c>
      <c r="C7" s="41" t="s">
        <v>18</v>
      </c>
      <c r="D7" s="7" t="s">
        <v>9</v>
      </c>
      <c r="E7" s="7" t="s">
        <v>10</v>
      </c>
      <c r="F7" s="58" t="s">
        <v>21</v>
      </c>
      <c r="G7" s="59" t="s">
        <v>11</v>
      </c>
      <c r="H7" s="59" t="s">
        <v>12</v>
      </c>
      <c r="I7" s="7" t="s">
        <v>13</v>
      </c>
    </row>
    <row r="8" spans="1:14" x14ac:dyDescent="0.25">
      <c r="A8" s="100" t="s">
        <v>8</v>
      </c>
      <c r="B8" s="101"/>
      <c r="C8" s="101"/>
      <c r="D8" s="101"/>
      <c r="E8" s="101"/>
      <c r="F8" s="101"/>
      <c r="G8" s="101"/>
      <c r="H8" s="101"/>
      <c r="I8" s="102"/>
    </row>
    <row r="9" spans="1:14" ht="17.25" customHeight="1" x14ac:dyDescent="0.25">
      <c r="A9" s="11" t="s">
        <v>43</v>
      </c>
      <c r="B9" s="49">
        <v>66</v>
      </c>
      <c r="C9" s="56">
        <v>1296</v>
      </c>
      <c r="D9" s="45">
        <v>7157</v>
      </c>
      <c r="E9" s="44">
        <f>C9*B9</f>
        <v>85536</v>
      </c>
      <c r="F9" s="44">
        <v>1352</v>
      </c>
      <c r="G9" s="44">
        <v>4492</v>
      </c>
      <c r="H9" s="44">
        <f>F9*B9</f>
        <v>89232</v>
      </c>
      <c r="I9" s="44">
        <f>SUM(D9,E9,G9,H9)</f>
        <v>186417</v>
      </c>
    </row>
    <row r="10" spans="1:14" x14ac:dyDescent="0.25">
      <c r="A10" s="11" t="s">
        <v>47</v>
      </c>
      <c r="B10" s="50">
        <v>68</v>
      </c>
      <c r="C10" s="56">
        <v>1295</v>
      </c>
      <c r="D10" s="45">
        <v>7375</v>
      </c>
      <c r="E10" s="44">
        <f>C10*B10</f>
        <v>88060</v>
      </c>
      <c r="F10" s="44">
        <v>1371</v>
      </c>
      <c r="G10" s="44">
        <v>4601</v>
      </c>
      <c r="H10" s="44">
        <f>F10*B10</f>
        <v>93228</v>
      </c>
      <c r="I10" s="44">
        <f>SUM(D10,E10,G10,H10)</f>
        <v>193264</v>
      </c>
    </row>
    <row r="11" spans="1:14" x14ac:dyDescent="0.25">
      <c r="A11" s="11"/>
      <c r="B11" s="11"/>
      <c r="C11" s="55"/>
      <c r="D11" s="45">
        <v>7375</v>
      </c>
      <c r="E11" s="47">
        <f>C11*B11</f>
        <v>0</v>
      </c>
      <c r="F11" s="44">
        <v>1371</v>
      </c>
      <c r="G11" s="44">
        <v>4601</v>
      </c>
      <c r="H11" s="47">
        <f>F11*B11</f>
        <v>0</v>
      </c>
      <c r="I11" s="47">
        <f>SUM(D11,E11,G11,H11)</f>
        <v>11976</v>
      </c>
    </row>
    <row r="12" spans="1:14" ht="15" customHeight="1" x14ac:dyDescent="0.25">
      <c r="A12" s="109" t="s">
        <v>14</v>
      </c>
      <c r="B12" s="110"/>
      <c r="C12" s="110"/>
      <c r="D12" s="110"/>
      <c r="E12" s="110"/>
      <c r="F12" s="110"/>
      <c r="G12" s="110"/>
      <c r="H12" s="110"/>
      <c r="I12" s="111"/>
    </row>
    <row r="13" spans="1:14" ht="15" customHeight="1" x14ac:dyDescent="0.25">
      <c r="A13" s="11" t="s">
        <v>43</v>
      </c>
      <c r="B13" s="11">
        <v>31</v>
      </c>
      <c r="C13" s="56">
        <v>1296</v>
      </c>
      <c r="D13" s="44">
        <v>7157</v>
      </c>
      <c r="E13" s="47">
        <f>B13*C13</f>
        <v>40176</v>
      </c>
      <c r="F13" s="48">
        <v>1352</v>
      </c>
      <c r="G13" s="44">
        <v>4492</v>
      </c>
      <c r="H13" s="47">
        <f>F13*B13</f>
        <v>41912</v>
      </c>
      <c r="I13" s="47">
        <f>SUM(D13,E13,G13,H13)</f>
        <v>93737</v>
      </c>
    </row>
    <row r="14" spans="1:14" ht="15" customHeight="1" x14ac:dyDescent="0.25">
      <c r="A14" s="11" t="s">
        <v>47</v>
      </c>
      <c r="B14" s="15">
        <v>26</v>
      </c>
      <c r="C14" s="56">
        <v>1295</v>
      </c>
      <c r="D14" s="45">
        <v>7375</v>
      </c>
      <c r="E14" s="46">
        <f>B14*C14</f>
        <v>33670</v>
      </c>
      <c r="F14" s="48">
        <v>1371</v>
      </c>
      <c r="G14" s="44">
        <v>4601</v>
      </c>
      <c r="H14" s="47">
        <f>F14*B14</f>
        <v>35646</v>
      </c>
      <c r="I14" s="46">
        <f>SUM(D14,E14,G14,H14)</f>
        <v>81292</v>
      </c>
    </row>
    <row r="15" spans="1:14" ht="15" customHeight="1" x14ac:dyDescent="0.25">
      <c r="A15" s="11"/>
      <c r="B15" s="50"/>
      <c r="C15" s="56"/>
      <c r="D15" s="45">
        <v>7375</v>
      </c>
      <c r="E15" s="46">
        <f>B15*C15</f>
        <v>0</v>
      </c>
      <c r="F15" s="48">
        <v>1371</v>
      </c>
      <c r="G15" s="44">
        <v>4601</v>
      </c>
      <c r="H15" s="47">
        <f>F15*B15</f>
        <v>0</v>
      </c>
      <c r="I15" s="44">
        <f>SUM(D15,E15,G15,H15)</f>
        <v>11976</v>
      </c>
    </row>
    <row r="16" spans="1:14" ht="15" customHeight="1" x14ac:dyDescent="0.25">
      <c r="A16" s="112" t="s">
        <v>15</v>
      </c>
      <c r="B16" s="113"/>
      <c r="C16" s="113"/>
      <c r="D16" s="113"/>
      <c r="E16" s="113"/>
      <c r="F16" s="113"/>
      <c r="G16" s="113"/>
      <c r="H16" s="113"/>
      <c r="I16" s="114"/>
    </row>
    <row r="17" spans="1:9" ht="15" customHeight="1" x14ac:dyDescent="0.25">
      <c r="A17" s="11" t="s">
        <v>43</v>
      </c>
      <c r="B17" s="11">
        <v>3</v>
      </c>
      <c r="C17" s="56">
        <v>1296</v>
      </c>
      <c r="D17" s="51">
        <v>7157</v>
      </c>
      <c r="E17" s="52">
        <f>C17*B17</f>
        <v>3888</v>
      </c>
      <c r="F17" s="53">
        <v>1352</v>
      </c>
      <c r="G17" s="51">
        <v>4492</v>
      </c>
      <c r="H17" s="51">
        <f>F17*B17</f>
        <v>4056</v>
      </c>
      <c r="I17" s="47">
        <f>SUM(D17,E17,G17,H17)</f>
        <v>19593</v>
      </c>
    </row>
    <row r="18" spans="1:9" ht="15" customHeight="1" x14ac:dyDescent="0.25">
      <c r="A18" s="50"/>
      <c r="B18" s="50"/>
      <c r="C18" s="56"/>
      <c r="D18" s="45">
        <v>7375</v>
      </c>
      <c r="E18" s="44">
        <f>C18*B18</f>
        <v>0</v>
      </c>
      <c r="F18" s="48">
        <v>1371</v>
      </c>
      <c r="G18" s="51">
        <v>4601</v>
      </c>
      <c r="H18" s="51">
        <f>F18*B18</f>
        <v>0</v>
      </c>
      <c r="I18" s="44">
        <f>SUM(D18,E18,G18,H18)</f>
        <v>11976</v>
      </c>
    </row>
    <row r="19" spans="1:9" ht="15" customHeight="1" x14ac:dyDescent="0.25">
      <c r="A19" s="11"/>
      <c r="B19" s="11"/>
      <c r="C19" s="57"/>
      <c r="D19" s="45">
        <v>7375</v>
      </c>
      <c r="E19" s="47">
        <f>C19*B19</f>
        <v>0</v>
      </c>
      <c r="F19" s="48">
        <v>1371</v>
      </c>
      <c r="G19" s="51">
        <v>4601</v>
      </c>
      <c r="H19" s="52">
        <f>F19*B19</f>
        <v>0</v>
      </c>
      <c r="I19" s="47">
        <f>SUM(D19,E19,G19,H19)</f>
        <v>11976</v>
      </c>
    </row>
    <row r="20" spans="1:9" ht="15" customHeight="1" x14ac:dyDescent="0.25"/>
    <row r="23" spans="1:9" ht="15" customHeight="1" x14ac:dyDescent="0.25"/>
    <row r="26" spans="1:9" x14ac:dyDescent="0.25">
      <c r="A26" s="61"/>
      <c r="B26" s="106" t="s">
        <v>56</v>
      </c>
      <c r="C26" s="106"/>
      <c r="D26" s="106"/>
      <c r="E26" s="67" t="s">
        <v>57</v>
      </c>
      <c r="F26" s="67"/>
      <c r="G26" s="67"/>
      <c r="H26" s="67"/>
    </row>
    <row r="27" spans="1:9" ht="15" customHeight="1" x14ac:dyDescent="0.25">
      <c r="A27" s="62"/>
      <c r="B27" s="106"/>
      <c r="C27" s="106"/>
      <c r="D27" s="106"/>
      <c r="E27" s="67"/>
      <c r="F27" s="67"/>
      <c r="G27" s="67"/>
      <c r="H27" s="67"/>
    </row>
    <row r="28" spans="1:9" ht="15" customHeight="1" x14ac:dyDescent="0.25">
      <c r="A28" s="63"/>
      <c r="B28" s="54" t="s">
        <v>49</v>
      </c>
      <c r="C28" s="83">
        <v>67</v>
      </c>
      <c r="D28" s="83"/>
      <c r="E28" s="83" t="s">
        <v>49</v>
      </c>
      <c r="F28" s="83"/>
      <c r="G28" s="87">
        <v>-0.1552</v>
      </c>
      <c r="H28" s="87"/>
    </row>
    <row r="29" spans="1:9" ht="15" customHeight="1" x14ac:dyDescent="0.25">
      <c r="A29" s="63"/>
      <c r="B29" s="54" t="s">
        <v>34</v>
      </c>
      <c r="C29" s="83">
        <v>29</v>
      </c>
      <c r="D29" s="83"/>
      <c r="E29" s="83" t="s">
        <v>34</v>
      </c>
      <c r="F29" s="83"/>
      <c r="G29" s="87">
        <v>2.8400000000000002E-2</v>
      </c>
      <c r="H29" s="87"/>
    </row>
    <row r="30" spans="1:9" ht="15" customHeight="1" x14ac:dyDescent="0.25">
      <c r="A30" s="63"/>
      <c r="B30" s="54" t="s">
        <v>35</v>
      </c>
      <c r="C30" s="83">
        <v>3</v>
      </c>
      <c r="D30" s="83"/>
      <c r="E30" s="83" t="s">
        <v>35</v>
      </c>
      <c r="F30" s="83"/>
      <c r="G30" s="87">
        <v>0.48080000000000001</v>
      </c>
      <c r="H30" s="87"/>
    </row>
    <row r="31" spans="1:9" ht="15" customHeight="1" x14ac:dyDescent="0.25">
      <c r="A31" s="61"/>
    </row>
    <row r="32" spans="1:9" ht="15" customHeight="1" x14ac:dyDescent="0.25"/>
    <row r="33" spans="1:8" ht="15" customHeight="1" x14ac:dyDescent="0.25"/>
    <row r="34" spans="1:8" ht="15" customHeight="1" x14ac:dyDescent="0.25"/>
    <row r="35" spans="1:8" ht="21" customHeight="1" x14ac:dyDescent="0.35">
      <c r="D35" s="43" t="s">
        <v>54</v>
      </c>
    </row>
    <row r="36" spans="1:8" ht="15" customHeight="1" x14ac:dyDescent="0.25"/>
    <row r="37" spans="1:8" ht="15" customHeight="1" x14ac:dyDescent="0.25">
      <c r="A37" s="65" t="s">
        <v>0</v>
      </c>
      <c r="B37" s="66" t="s">
        <v>22</v>
      </c>
      <c r="C37" s="66"/>
      <c r="D37" s="67" t="s">
        <v>16</v>
      </c>
      <c r="E37" s="67"/>
      <c r="F37" s="67" t="s">
        <v>29</v>
      </c>
      <c r="G37" s="67"/>
      <c r="H37" s="67"/>
    </row>
    <row r="38" spans="1:8" ht="15" customHeight="1" x14ac:dyDescent="0.25">
      <c r="A38" s="65"/>
      <c r="B38" s="7">
        <v>2018</v>
      </c>
      <c r="C38" s="8">
        <v>2017</v>
      </c>
      <c r="D38" s="17">
        <v>2017</v>
      </c>
      <c r="E38" s="17">
        <v>2016</v>
      </c>
      <c r="F38" s="16" t="s">
        <v>30</v>
      </c>
      <c r="G38" s="18" t="s">
        <v>32</v>
      </c>
      <c r="H38" s="18" t="s">
        <v>31</v>
      </c>
    </row>
    <row r="39" spans="1:8" ht="15" customHeight="1" x14ac:dyDescent="0.25">
      <c r="A39" s="68" t="s">
        <v>33</v>
      </c>
      <c r="B39" s="69"/>
      <c r="C39" s="69"/>
      <c r="D39" s="69"/>
      <c r="E39" s="69"/>
      <c r="F39" s="69"/>
      <c r="G39" s="69"/>
      <c r="H39" s="70"/>
    </row>
    <row r="40" spans="1:8" x14ac:dyDescent="0.25">
      <c r="A40" s="1" t="s">
        <v>37</v>
      </c>
      <c r="B40" s="19">
        <v>66</v>
      </c>
      <c r="C40" s="31">
        <v>47</v>
      </c>
      <c r="D40" s="71">
        <f>AVERAGE(B40:B41)</f>
        <v>67</v>
      </c>
      <c r="E40" s="74">
        <f>AVERAGE(C40:C41)</f>
        <v>58</v>
      </c>
      <c r="F40" s="71">
        <v>100</v>
      </c>
      <c r="G40" s="77">
        <f>IMDIV(D40,E40)*100</f>
        <v>115.51724137931001</v>
      </c>
      <c r="H40" s="80">
        <f>F40-G40</f>
        <v>-15.517241379310008</v>
      </c>
    </row>
    <row r="41" spans="1:8" x14ac:dyDescent="0.25">
      <c r="A41" s="1" t="s">
        <v>38</v>
      </c>
      <c r="B41" s="19">
        <v>68</v>
      </c>
      <c r="C41" s="31">
        <v>69</v>
      </c>
      <c r="D41" s="72"/>
      <c r="E41" s="75"/>
      <c r="F41" s="72"/>
      <c r="G41" s="78"/>
      <c r="H41" s="81"/>
    </row>
    <row r="42" spans="1:8" x14ac:dyDescent="0.25">
      <c r="A42" s="1" t="s">
        <v>39</v>
      </c>
      <c r="B42" s="19"/>
      <c r="C42" s="31">
        <v>51</v>
      </c>
      <c r="D42" s="72"/>
      <c r="E42" s="75"/>
      <c r="F42" s="72"/>
      <c r="G42" s="78"/>
      <c r="H42" s="81"/>
    </row>
    <row r="43" spans="1:8" x14ac:dyDescent="0.25">
      <c r="A43" s="1" t="s">
        <v>40</v>
      </c>
      <c r="B43" s="19"/>
      <c r="C43" s="31">
        <v>59</v>
      </c>
      <c r="D43" s="72"/>
      <c r="E43" s="75"/>
      <c r="F43" s="72"/>
      <c r="G43" s="78"/>
      <c r="H43" s="81"/>
    </row>
    <row r="44" spans="1:8" x14ac:dyDescent="0.25">
      <c r="A44" s="1" t="s">
        <v>41</v>
      </c>
      <c r="B44" s="19"/>
      <c r="C44" s="31">
        <v>79</v>
      </c>
      <c r="D44" s="72"/>
      <c r="E44" s="75"/>
      <c r="F44" s="72"/>
      <c r="G44" s="78"/>
      <c r="H44" s="81"/>
    </row>
    <row r="45" spans="1:8" x14ac:dyDescent="0.25">
      <c r="A45" s="1" t="s">
        <v>42</v>
      </c>
      <c r="B45" s="19"/>
      <c r="C45" s="31">
        <v>52</v>
      </c>
      <c r="D45" s="72"/>
      <c r="E45" s="75"/>
      <c r="F45" s="72"/>
      <c r="G45" s="78"/>
      <c r="H45" s="81"/>
    </row>
    <row r="46" spans="1:8" ht="15" customHeight="1" x14ac:dyDescent="0.25">
      <c r="A46" s="1" t="s">
        <v>23</v>
      </c>
      <c r="B46" s="17"/>
      <c r="C46" s="29">
        <v>47</v>
      </c>
      <c r="D46" s="72"/>
      <c r="E46" s="75"/>
      <c r="F46" s="72"/>
      <c r="G46" s="78"/>
      <c r="H46" s="81"/>
    </row>
    <row r="47" spans="1:8" ht="15" customHeight="1" x14ac:dyDescent="0.25">
      <c r="A47" s="1" t="s">
        <v>24</v>
      </c>
      <c r="B47" s="19"/>
      <c r="C47" s="31">
        <v>59</v>
      </c>
      <c r="D47" s="72"/>
      <c r="E47" s="75"/>
      <c r="F47" s="72"/>
      <c r="G47" s="78"/>
      <c r="H47" s="81"/>
    </row>
    <row r="48" spans="1:8" ht="15" customHeight="1" x14ac:dyDescent="0.25">
      <c r="A48" s="1" t="s">
        <v>25</v>
      </c>
      <c r="B48" s="19"/>
      <c r="C48" s="31">
        <v>47</v>
      </c>
      <c r="D48" s="72"/>
      <c r="E48" s="75"/>
      <c r="F48" s="72"/>
      <c r="G48" s="78"/>
      <c r="H48" s="81"/>
    </row>
    <row r="49" spans="1:8" ht="15" customHeight="1" x14ac:dyDescent="0.25">
      <c r="A49" s="1" t="s">
        <v>26</v>
      </c>
      <c r="B49" s="28"/>
      <c r="C49" s="29">
        <v>44</v>
      </c>
      <c r="D49" s="72"/>
      <c r="E49" s="75"/>
      <c r="F49" s="72"/>
      <c r="G49" s="78"/>
      <c r="H49" s="81"/>
    </row>
    <row r="50" spans="1:8" ht="15" customHeight="1" x14ac:dyDescent="0.25">
      <c r="A50" s="1" t="s">
        <v>27</v>
      </c>
      <c r="B50" s="28"/>
      <c r="C50" s="29">
        <v>51</v>
      </c>
      <c r="D50" s="72"/>
      <c r="E50" s="75"/>
      <c r="F50" s="72"/>
      <c r="G50" s="78"/>
      <c r="H50" s="81"/>
    </row>
    <row r="51" spans="1:8" ht="15" customHeight="1" x14ac:dyDescent="0.25">
      <c r="A51" s="1" t="s">
        <v>28</v>
      </c>
      <c r="B51" s="30"/>
      <c r="C51" s="30">
        <v>56</v>
      </c>
      <c r="D51" s="73"/>
      <c r="E51" s="76"/>
      <c r="F51" s="73"/>
      <c r="G51" s="79"/>
      <c r="H51" s="82"/>
    </row>
    <row r="52" spans="1:8" ht="15" customHeight="1" x14ac:dyDescent="0.25">
      <c r="A52" s="88" t="s">
        <v>34</v>
      </c>
      <c r="B52" s="115"/>
      <c r="C52" s="115"/>
      <c r="D52" s="115"/>
      <c r="E52" s="115"/>
      <c r="F52" s="115"/>
      <c r="G52" s="115"/>
      <c r="H52" s="89"/>
    </row>
    <row r="53" spans="1:8" ht="15" customHeight="1" x14ac:dyDescent="0.25">
      <c r="A53" s="1" t="s">
        <v>37</v>
      </c>
      <c r="B53" s="19">
        <v>31</v>
      </c>
      <c r="C53" s="31">
        <v>29</v>
      </c>
      <c r="D53" s="71">
        <f>AVERAGE(B53:B61)</f>
        <v>28.5</v>
      </c>
      <c r="E53" s="74">
        <f>AVERAGE(C53:C61)</f>
        <v>29.333333333333332</v>
      </c>
      <c r="F53" s="71">
        <v>100</v>
      </c>
      <c r="G53" s="77">
        <f>IMDIV(D53,E53)*100</f>
        <v>97.159090909090892</v>
      </c>
      <c r="H53" s="80">
        <f>F53-G53</f>
        <v>2.8409090909091077</v>
      </c>
    </row>
    <row r="54" spans="1:8" ht="15" customHeight="1" x14ac:dyDescent="0.25">
      <c r="A54" s="1" t="s">
        <v>38</v>
      </c>
      <c r="B54" s="19">
        <v>26</v>
      </c>
      <c r="C54" s="31">
        <v>32</v>
      </c>
      <c r="D54" s="72"/>
      <c r="E54" s="75"/>
      <c r="F54" s="72"/>
      <c r="G54" s="78"/>
      <c r="H54" s="81"/>
    </row>
    <row r="55" spans="1:8" ht="15" customHeight="1" x14ac:dyDescent="0.25">
      <c r="A55" s="1" t="s">
        <v>39</v>
      </c>
      <c r="B55" s="19"/>
      <c r="C55" s="31">
        <v>31</v>
      </c>
      <c r="D55" s="72"/>
      <c r="E55" s="75"/>
      <c r="F55" s="72"/>
      <c r="G55" s="78"/>
      <c r="H55" s="81"/>
    </row>
    <row r="56" spans="1:8" ht="15" customHeight="1" x14ac:dyDescent="0.25">
      <c r="A56" s="1" t="s">
        <v>40</v>
      </c>
      <c r="B56" s="19"/>
      <c r="C56" s="31">
        <v>27</v>
      </c>
      <c r="D56" s="72"/>
      <c r="E56" s="75"/>
      <c r="F56" s="72"/>
      <c r="G56" s="78"/>
      <c r="H56" s="81"/>
    </row>
    <row r="57" spans="1:8" ht="15" customHeight="1" x14ac:dyDescent="0.25">
      <c r="A57" s="1" t="s">
        <v>41</v>
      </c>
      <c r="B57" s="19"/>
      <c r="C57" s="31">
        <v>27</v>
      </c>
      <c r="D57" s="72"/>
      <c r="E57" s="75"/>
      <c r="F57" s="72"/>
      <c r="G57" s="78"/>
      <c r="H57" s="81"/>
    </row>
    <row r="58" spans="1:8" x14ac:dyDescent="0.25">
      <c r="A58" s="1" t="s">
        <v>42</v>
      </c>
      <c r="B58" s="19"/>
      <c r="C58" s="31">
        <v>42</v>
      </c>
      <c r="D58" s="72"/>
      <c r="E58" s="75"/>
      <c r="F58" s="72"/>
      <c r="G58" s="78"/>
      <c r="H58" s="81"/>
    </row>
    <row r="59" spans="1:8" x14ac:dyDescent="0.25">
      <c r="A59" s="1" t="s">
        <v>23</v>
      </c>
      <c r="B59" s="17"/>
      <c r="C59" s="29">
        <v>28</v>
      </c>
      <c r="D59" s="72"/>
      <c r="E59" s="75"/>
      <c r="F59" s="72"/>
      <c r="G59" s="78"/>
      <c r="H59" s="81"/>
    </row>
    <row r="60" spans="1:8" x14ac:dyDescent="0.25">
      <c r="A60" s="1" t="s">
        <v>24</v>
      </c>
      <c r="B60" s="15"/>
      <c r="C60" s="15">
        <v>25</v>
      </c>
      <c r="D60" s="72"/>
      <c r="E60" s="75"/>
      <c r="F60" s="72"/>
      <c r="G60" s="78"/>
      <c r="H60" s="81"/>
    </row>
    <row r="61" spans="1:8" x14ac:dyDescent="0.25">
      <c r="A61" s="1" t="s">
        <v>25</v>
      </c>
      <c r="B61" s="19"/>
      <c r="C61" s="31">
        <v>23</v>
      </c>
      <c r="D61" s="72"/>
      <c r="E61" s="75"/>
      <c r="F61" s="72"/>
      <c r="G61" s="78"/>
      <c r="H61" s="81"/>
    </row>
    <row r="62" spans="1:8" x14ac:dyDescent="0.25">
      <c r="A62" s="1" t="s">
        <v>26</v>
      </c>
      <c r="B62" s="28"/>
      <c r="C62" s="29">
        <v>25</v>
      </c>
      <c r="D62" s="72"/>
      <c r="E62" s="75"/>
      <c r="F62" s="72"/>
      <c r="G62" s="78"/>
      <c r="H62" s="81"/>
    </row>
    <row r="63" spans="1:8" x14ac:dyDescent="0.25">
      <c r="A63" s="1" t="s">
        <v>27</v>
      </c>
      <c r="B63" s="28"/>
      <c r="C63" s="29">
        <v>21</v>
      </c>
      <c r="D63" s="72"/>
      <c r="E63" s="75"/>
      <c r="F63" s="72"/>
      <c r="G63" s="78"/>
      <c r="H63" s="81"/>
    </row>
    <row r="64" spans="1:8" x14ac:dyDescent="0.25">
      <c r="A64" s="1" t="s">
        <v>28</v>
      </c>
      <c r="B64" s="29"/>
      <c r="C64" s="29">
        <v>26</v>
      </c>
      <c r="D64" s="73"/>
      <c r="E64" s="76"/>
      <c r="F64" s="73"/>
      <c r="G64" s="79"/>
      <c r="H64" s="82"/>
    </row>
    <row r="65" spans="1:8" x14ac:dyDescent="0.25">
      <c r="A65" s="116" t="s">
        <v>35</v>
      </c>
      <c r="B65" s="117"/>
      <c r="C65" s="117"/>
      <c r="D65" s="117"/>
      <c r="E65" s="117"/>
      <c r="F65" s="117"/>
      <c r="G65" s="117"/>
      <c r="H65" s="118"/>
    </row>
    <row r="66" spans="1:8" x14ac:dyDescent="0.25">
      <c r="A66" s="1" t="s">
        <v>37</v>
      </c>
      <c r="B66" s="19">
        <v>3</v>
      </c>
      <c r="C66" s="31">
        <v>3</v>
      </c>
      <c r="D66" s="71">
        <f>AVERAGE(B66:B74)</f>
        <v>3</v>
      </c>
      <c r="E66" s="74">
        <f>AVERAGE(C66:C74)</f>
        <v>5.7777777777777777</v>
      </c>
      <c r="F66" s="71">
        <v>100</v>
      </c>
      <c r="G66" s="77">
        <f>IMDIV(D66,E66)*100</f>
        <v>51.923076923076906</v>
      </c>
      <c r="H66" s="80">
        <f>F66-G66</f>
        <v>48.076923076923094</v>
      </c>
    </row>
    <row r="67" spans="1:8" x14ac:dyDescent="0.25">
      <c r="A67" s="1" t="s">
        <v>38</v>
      </c>
      <c r="B67" s="19"/>
      <c r="C67" s="31">
        <v>5</v>
      </c>
      <c r="D67" s="72"/>
      <c r="E67" s="75"/>
      <c r="F67" s="72"/>
      <c r="G67" s="78"/>
      <c r="H67" s="81"/>
    </row>
    <row r="68" spans="1:8" x14ac:dyDescent="0.25">
      <c r="A68" s="1" t="s">
        <v>39</v>
      </c>
      <c r="B68" s="19"/>
      <c r="C68" s="31">
        <v>3</v>
      </c>
      <c r="D68" s="72"/>
      <c r="E68" s="75"/>
      <c r="F68" s="72"/>
      <c r="G68" s="78"/>
      <c r="H68" s="81"/>
    </row>
    <row r="69" spans="1:8" x14ac:dyDescent="0.25">
      <c r="A69" s="1" t="s">
        <v>40</v>
      </c>
      <c r="B69" s="19"/>
      <c r="C69" s="31">
        <v>5</v>
      </c>
      <c r="D69" s="72"/>
      <c r="E69" s="75"/>
      <c r="F69" s="72"/>
      <c r="G69" s="78"/>
      <c r="H69" s="81"/>
    </row>
    <row r="70" spans="1:8" x14ac:dyDescent="0.25">
      <c r="A70" s="1" t="s">
        <v>41</v>
      </c>
      <c r="B70" s="19"/>
      <c r="C70" s="31">
        <v>2</v>
      </c>
      <c r="D70" s="72"/>
      <c r="E70" s="75"/>
      <c r="F70" s="72"/>
      <c r="G70" s="78"/>
      <c r="H70" s="81"/>
    </row>
    <row r="71" spans="1:8" x14ac:dyDescent="0.25">
      <c r="A71" s="1" t="s">
        <v>42</v>
      </c>
      <c r="B71" s="19"/>
      <c r="C71" s="31">
        <v>3</v>
      </c>
      <c r="D71" s="72"/>
      <c r="E71" s="75"/>
      <c r="F71" s="72"/>
      <c r="G71" s="78"/>
      <c r="H71" s="81"/>
    </row>
    <row r="72" spans="1:8" x14ac:dyDescent="0.25">
      <c r="A72" s="1" t="s">
        <v>23</v>
      </c>
      <c r="B72" s="17"/>
      <c r="C72" s="29">
        <v>14</v>
      </c>
      <c r="D72" s="72"/>
      <c r="E72" s="75"/>
      <c r="F72" s="72"/>
      <c r="G72" s="78"/>
      <c r="H72" s="81"/>
    </row>
    <row r="73" spans="1:8" x14ac:dyDescent="0.25">
      <c r="A73" s="1" t="s">
        <v>24</v>
      </c>
      <c r="B73" s="19"/>
      <c r="C73" s="31">
        <v>6</v>
      </c>
      <c r="D73" s="72"/>
      <c r="E73" s="75"/>
      <c r="F73" s="72"/>
      <c r="G73" s="78"/>
      <c r="H73" s="81"/>
    </row>
    <row r="74" spans="1:8" x14ac:dyDescent="0.25">
      <c r="A74" s="1" t="s">
        <v>25</v>
      </c>
      <c r="B74" s="19"/>
      <c r="C74" s="31">
        <v>11</v>
      </c>
      <c r="D74" s="72"/>
      <c r="E74" s="75"/>
      <c r="F74" s="72"/>
      <c r="G74" s="78"/>
      <c r="H74" s="81"/>
    </row>
    <row r="75" spans="1:8" x14ac:dyDescent="0.25">
      <c r="A75" s="1" t="s">
        <v>26</v>
      </c>
      <c r="B75" s="28"/>
      <c r="C75" s="29">
        <v>4</v>
      </c>
      <c r="D75" s="72"/>
      <c r="E75" s="75"/>
      <c r="F75" s="72"/>
      <c r="G75" s="78"/>
      <c r="H75" s="81"/>
    </row>
    <row r="76" spans="1:8" x14ac:dyDescent="0.25">
      <c r="A76" s="1" t="s">
        <v>27</v>
      </c>
      <c r="B76" s="28"/>
      <c r="C76" s="29">
        <v>4</v>
      </c>
      <c r="D76" s="72"/>
      <c r="E76" s="75"/>
      <c r="F76" s="72"/>
      <c r="G76" s="78"/>
      <c r="H76" s="81"/>
    </row>
    <row r="77" spans="1:8" x14ac:dyDescent="0.25">
      <c r="A77" s="1" t="s">
        <v>28</v>
      </c>
      <c r="B77" s="11"/>
      <c r="C77" s="11">
        <v>2</v>
      </c>
      <c r="D77" s="73"/>
      <c r="E77" s="76"/>
      <c r="F77" s="73"/>
      <c r="G77" s="79"/>
      <c r="H77" s="82"/>
    </row>
  </sheetData>
  <mergeCells count="38">
    <mergeCell ref="A65:H65"/>
    <mergeCell ref="D66:D77"/>
    <mergeCell ref="E66:E77"/>
    <mergeCell ref="F66:F77"/>
    <mergeCell ref="G66:G77"/>
    <mergeCell ref="H66:H77"/>
    <mergeCell ref="D53:D64"/>
    <mergeCell ref="E53:E64"/>
    <mergeCell ref="F53:F64"/>
    <mergeCell ref="G53:G64"/>
    <mergeCell ref="H53:H64"/>
    <mergeCell ref="A52:H52"/>
    <mergeCell ref="F37:H37"/>
    <mergeCell ref="D37:E37"/>
    <mergeCell ref="D40:D51"/>
    <mergeCell ref="E40:E51"/>
    <mergeCell ref="F40:F51"/>
    <mergeCell ref="G40:G51"/>
    <mergeCell ref="H40:H51"/>
    <mergeCell ref="B37:C37"/>
    <mergeCell ref="A37:A38"/>
    <mergeCell ref="A39:H39"/>
    <mergeCell ref="A6:I6"/>
    <mergeCell ref="A8:I8"/>
    <mergeCell ref="A12:I12"/>
    <mergeCell ref="A16:I16"/>
    <mergeCell ref="D2:F2"/>
    <mergeCell ref="E26:H27"/>
    <mergeCell ref="C28:D28"/>
    <mergeCell ref="E28:F28"/>
    <mergeCell ref="G28:H28"/>
    <mergeCell ref="B26:D27"/>
    <mergeCell ref="C29:D29"/>
    <mergeCell ref="E29:F29"/>
    <mergeCell ref="G29:H29"/>
    <mergeCell ref="C30:D30"/>
    <mergeCell ref="E30:F30"/>
    <mergeCell ref="G30:H3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ENERGIA</vt:lpstr>
      <vt:lpstr>AGUA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SHIRLEYM</dc:creator>
  <cp:lastModifiedBy>hp</cp:lastModifiedBy>
  <cp:revision/>
  <cp:lastPrinted>2018-03-21T16:41:28Z</cp:lastPrinted>
  <dcterms:created xsi:type="dcterms:W3CDTF">2016-09-14T00:46:51Z</dcterms:created>
  <dcterms:modified xsi:type="dcterms:W3CDTF">2018-04-09T21:41:07Z</dcterms:modified>
</cp:coreProperties>
</file>