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20490" windowHeight="8925" tabRatio="930" firstSheet="3" activeTab="5"/>
  </bookViews>
  <sheets>
    <sheet name="AGUAS DE BARRANCBERMEJA" sheetId="19" state="hidden" r:id="rId1"/>
    <sheet name="INFRAESTRUCTURA " sheetId="18" state="hidden" r:id="rId2"/>
    <sheet name="Consolidado" sheetId="17" r:id="rId3"/>
    <sheet name="EDUBA" sheetId="2" r:id="rId4"/>
    <sheet name="INDERBA " sheetId="3" r:id="rId5"/>
    <sheet name="Tránsito y Transporte" sheetId="4" r:id="rId6"/>
    <sheet name="Desarrollo" sheetId="6" r:id="rId7"/>
    <sheet name="Educación" sheetId="7" r:id="rId8"/>
    <sheet name="Gobierno" sheetId="8" r:id="rId9"/>
    <sheet name="Hacienda" sheetId="9" r:id="rId10"/>
    <sheet name="INFRAESTRUCTURA" sheetId="10" r:id="rId11"/>
    <sheet name="TIC" sheetId="11" r:id="rId12"/>
    <sheet name="Medio Ambiente" sheetId="12" r:id="rId13"/>
    <sheet name="General" sheetId="13" r:id="rId14"/>
    <sheet name="Juridica" sheetId="14" r:id="rId15"/>
    <sheet name="Salud" sheetId="15" r:id="rId16"/>
    <sheet name="UMATA" sheetId="16" r:id="rId17"/>
    <sheet name="Planeacion" sheetId="20" r:id="rId18"/>
  </sheets>
  <externalReferences>
    <externalReference r:id="rId19"/>
  </externalReferences>
  <definedNames>
    <definedName name="_xlnm._FilterDatabase" localSheetId="0" hidden="1">'AGUAS DE BARRANCBERMEJA'!$B$3:$Q$31</definedName>
    <definedName name="_xlnm._FilterDatabase" localSheetId="6" hidden="1">Desarrollo!$B$3:$R$95</definedName>
    <definedName name="_xlnm._FilterDatabase" localSheetId="3" hidden="1">EDUBA!$B$3:$R$13</definedName>
    <definedName name="_xlnm._FilterDatabase" localSheetId="7" hidden="1">Educación!$A$3:$U$65</definedName>
    <definedName name="_xlnm._FilterDatabase" localSheetId="13" hidden="1">General!$B$3:$R$18</definedName>
    <definedName name="_xlnm._FilterDatabase" localSheetId="8" hidden="1">Gobierno!$B$3:$R$64</definedName>
    <definedName name="_xlnm._FilterDatabase" localSheetId="9" hidden="1">Hacienda!$B$3:$R$6</definedName>
    <definedName name="_xlnm._FilterDatabase" localSheetId="4" hidden="1">'INDERBA '!$A$3:$U$25</definedName>
    <definedName name="_xlnm._FilterDatabase" localSheetId="10" hidden="1">INFRAESTRUCTURA!$A$3:$U$68</definedName>
    <definedName name="_xlnm._FilterDatabase" localSheetId="1" hidden="1">'INFRAESTRUCTURA '!$B$3:$Q$38</definedName>
    <definedName name="_xlnm._FilterDatabase" localSheetId="14" hidden="1">Juridica!$B$3:$R$7</definedName>
    <definedName name="_xlnm._FilterDatabase" localSheetId="12" hidden="1">'Medio Ambiente'!$B$3:$R$33</definedName>
    <definedName name="_xlnm._FilterDatabase" localSheetId="17" hidden="1">Planeacion!$B$3:$R$25</definedName>
    <definedName name="_xlnm._FilterDatabase" localSheetId="15" hidden="1">Salud!$B$3:$R$170</definedName>
    <definedName name="_xlnm._FilterDatabase" localSheetId="11" hidden="1">TIC!$B$3:$R$25</definedName>
    <definedName name="_xlnm._FilterDatabase" localSheetId="5" hidden="1">'Tránsito y Transporte'!$A$3:$U$42</definedName>
    <definedName name="_xlnm._FilterDatabase" localSheetId="16" hidden="1">UMATA!$A$3:$U$36</definedName>
    <definedName name="_xlnm.Print_Area" localSheetId="0">'AGUAS DE BARRANCBERMEJA'!$A$1:$R$32</definedName>
    <definedName name="_xlnm.Print_Area" localSheetId="6">Desarrollo!$A$1:$R$95</definedName>
    <definedName name="_xlnm.Print_Area" localSheetId="3">EDUBA!$A$1:$Q$15</definedName>
    <definedName name="_xlnm.Print_Area" localSheetId="7">Educación!$A$1:$Q$65</definedName>
    <definedName name="_xlnm.Print_Area" localSheetId="13">General!$A$1:$R$21</definedName>
    <definedName name="_xlnm.Print_Area" localSheetId="8">Gobierno!$A$1:$R$68</definedName>
    <definedName name="_xlnm.Print_Area" localSheetId="9">Hacienda!$A$1:$R$9</definedName>
    <definedName name="_xlnm.Print_Area" localSheetId="4">'INDERBA '!$A$1:$R$26</definedName>
    <definedName name="_xlnm.Print_Area" localSheetId="10">INFRAESTRUCTURA!$A$1:$R$69</definedName>
    <definedName name="_xlnm.Print_Area" localSheetId="1">'INFRAESTRUCTURA '!$A$1:$R$39</definedName>
    <definedName name="_xlnm.Print_Area" localSheetId="14">Juridica!$A$1:$S$10</definedName>
    <definedName name="_xlnm.Print_Area" localSheetId="12">'Medio Ambiente'!$A$1:$S$33</definedName>
    <definedName name="_xlnm.Print_Area" localSheetId="17">Planeacion!$A$1:$R$30</definedName>
    <definedName name="_xlnm.Print_Area" localSheetId="15">Salud!$A$1:$S$171</definedName>
    <definedName name="_xlnm.Print_Area" localSheetId="11">TIC!$A$1:$R$29</definedName>
    <definedName name="_xlnm.Print_Area" localSheetId="5">'Tránsito y Transporte'!$A$1:$Q$42</definedName>
    <definedName name="_xlnm.Print_Area" localSheetId="16">UMATA!$A$1:$R$37</definedName>
    <definedName name="Sector">[1]Listas!$B$4:$B$21</definedName>
    <definedName name="_xlnm.Print_Titles" localSheetId="0">'AGUAS DE BARRANCBERMEJA'!$3:$3</definedName>
    <definedName name="_xlnm.Print_Titles" localSheetId="6">Desarrollo!$3:$3</definedName>
    <definedName name="_xlnm.Print_Titles" localSheetId="3">EDUBA!$3:$3</definedName>
    <definedName name="_xlnm.Print_Titles" localSheetId="7">Educación!$3:$3</definedName>
    <definedName name="_xlnm.Print_Titles" localSheetId="13">General!$3:$3</definedName>
    <definedName name="_xlnm.Print_Titles" localSheetId="8">Gobierno!$3:$3</definedName>
    <definedName name="_xlnm.Print_Titles" localSheetId="9">Hacienda!$3:$3</definedName>
    <definedName name="_xlnm.Print_Titles" localSheetId="4">'INDERBA '!$3:$3</definedName>
    <definedName name="_xlnm.Print_Titles" localSheetId="10">INFRAESTRUCTURA!$3:$3</definedName>
    <definedName name="_xlnm.Print_Titles" localSheetId="1">'INFRAESTRUCTURA '!$3:$3</definedName>
    <definedName name="_xlnm.Print_Titles" localSheetId="14">Juridica!$3:$3</definedName>
    <definedName name="_xlnm.Print_Titles" localSheetId="12">'Medio Ambiente'!$3:$3</definedName>
    <definedName name="_xlnm.Print_Titles" localSheetId="17">Planeacion!$3:$3</definedName>
    <definedName name="_xlnm.Print_Titles" localSheetId="15">Salud!$3:$3</definedName>
    <definedName name="_xlnm.Print_Titles" localSheetId="11">TIC!$3:$3</definedName>
    <definedName name="_xlnm.Print_Titles" localSheetId="5">'Tránsito y Transporte'!$3:$3</definedName>
    <definedName name="_xlnm.Print_Titles" localSheetId="16">UMATA!$3:$3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7" l="1"/>
  <c r="R132" i="15" l="1"/>
  <c r="Q132" i="15"/>
  <c r="P132" i="15"/>
  <c r="R131" i="15"/>
  <c r="Q131" i="15"/>
  <c r="P131" i="15"/>
  <c r="R130" i="15"/>
  <c r="Q130" i="15"/>
  <c r="P130" i="15"/>
  <c r="R129" i="15"/>
  <c r="Q129" i="15"/>
  <c r="P129" i="15"/>
  <c r="R128" i="15"/>
  <c r="Q128" i="15"/>
  <c r="P128" i="15"/>
  <c r="R127" i="15"/>
  <c r="Q127" i="15"/>
  <c r="P127" i="15"/>
  <c r="R126" i="15"/>
  <c r="Q126" i="15"/>
  <c r="P126" i="15"/>
  <c r="R125" i="15"/>
  <c r="Q125" i="15"/>
  <c r="P125" i="15"/>
  <c r="R124" i="15"/>
  <c r="Q124" i="15"/>
  <c r="P124" i="15"/>
  <c r="R123" i="15"/>
  <c r="Q123" i="15"/>
  <c r="P123" i="15"/>
  <c r="R122" i="15"/>
  <c r="Q122" i="15"/>
  <c r="P122" i="15"/>
  <c r="R121" i="15"/>
  <c r="Q121" i="15"/>
  <c r="P121" i="15"/>
  <c r="R120" i="15"/>
  <c r="Q120" i="15"/>
  <c r="P120" i="15"/>
  <c r="R119" i="15"/>
  <c r="Q119" i="15"/>
  <c r="P119" i="15"/>
  <c r="R118" i="15"/>
  <c r="Q118" i="15"/>
  <c r="P118" i="15"/>
  <c r="R117" i="15"/>
  <c r="Q117" i="15"/>
  <c r="P117" i="15"/>
  <c r="R116" i="15"/>
  <c r="Q116" i="15"/>
  <c r="P116" i="15"/>
  <c r="R115" i="15"/>
  <c r="Q115" i="15"/>
  <c r="P115" i="15"/>
  <c r="R114" i="15"/>
  <c r="Q114" i="15"/>
  <c r="P114" i="15"/>
  <c r="R113" i="15"/>
  <c r="Q113" i="15"/>
  <c r="P113" i="15"/>
  <c r="R112" i="15"/>
  <c r="Q112" i="15"/>
  <c r="P112" i="15"/>
  <c r="R111" i="15"/>
  <c r="Q111" i="15"/>
  <c r="P111" i="15"/>
  <c r="R166" i="15"/>
  <c r="Q166" i="15"/>
  <c r="P166" i="15"/>
  <c r="R165" i="15"/>
  <c r="Q165" i="15"/>
  <c r="P165" i="15"/>
  <c r="R164" i="15"/>
  <c r="Q164" i="15"/>
  <c r="P164" i="15"/>
  <c r="R163" i="15"/>
  <c r="Q163" i="15"/>
  <c r="P163" i="15"/>
  <c r="R162" i="15"/>
  <c r="Q162" i="15"/>
  <c r="P162" i="15"/>
  <c r="R161" i="15"/>
  <c r="Q161" i="15"/>
  <c r="P161" i="15"/>
  <c r="R160" i="15"/>
  <c r="Q160" i="15"/>
  <c r="P160" i="15"/>
  <c r="R159" i="15"/>
  <c r="Q159" i="15"/>
  <c r="P159" i="15"/>
  <c r="R158" i="15"/>
  <c r="Q158" i="15"/>
  <c r="P158" i="15"/>
  <c r="R147" i="15"/>
  <c r="Q147" i="15"/>
  <c r="P147" i="15"/>
  <c r="R146" i="15"/>
  <c r="Q146" i="15"/>
  <c r="P146" i="15"/>
  <c r="R145" i="15"/>
  <c r="Q145" i="15"/>
  <c r="P145" i="15"/>
  <c r="R144" i="15"/>
  <c r="Q144" i="15"/>
  <c r="P144" i="15"/>
  <c r="R143" i="15"/>
  <c r="Q143" i="15"/>
  <c r="P143" i="15"/>
  <c r="R142" i="15"/>
  <c r="Q142" i="15"/>
  <c r="P142" i="15"/>
  <c r="R141" i="15"/>
  <c r="Q141" i="15"/>
  <c r="P141" i="15"/>
  <c r="R140" i="15"/>
  <c r="Q140" i="15"/>
  <c r="P140" i="15"/>
  <c r="R139" i="15"/>
  <c r="Q139" i="15"/>
  <c r="P139" i="15"/>
  <c r="L138" i="15"/>
  <c r="R138" i="15"/>
  <c r="K138" i="15"/>
  <c r="J138" i="15"/>
  <c r="I138" i="15"/>
  <c r="Q138" i="15"/>
  <c r="H138" i="15"/>
  <c r="P138" i="15"/>
  <c r="R137" i="15"/>
  <c r="Q137" i="15"/>
  <c r="P137" i="15"/>
  <c r="R136" i="15"/>
  <c r="Q136" i="15"/>
  <c r="P136" i="15"/>
  <c r="R135" i="15"/>
  <c r="Q135" i="15"/>
  <c r="P135" i="15"/>
  <c r="R134" i="15"/>
  <c r="Q134" i="15"/>
  <c r="P134" i="15"/>
  <c r="R133" i="15"/>
  <c r="Q133" i="15"/>
  <c r="P133" i="15"/>
  <c r="R70" i="15"/>
  <c r="Q70" i="15"/>
  <c r="P70" i="15"/>
  <c r="R69" i="15"/>
  <c r="Q69" i="15"/>
  <c r="P69" i="15"/>
  <c r="R68" i="15"/>
  <c r="Q68" i="15"/>
  <c r="P68" i="15"/>
  <c r="R67" i="15"/>
  <c r="Q67" i="15"/>
  <c r="P67" i="15"/>
  <c r="R66" i="15"/>
  <c r="Q66" i="15"/>
  <c r="P66" i="15"/>
  <c r="R65" i="15"/>
  <c r="Q65" i="15"/>
  <c r="P65" i="15"/>
  <c r="R64" i="15"/>
  <c r="Q64" i="15"/>
  <c r="P64" i="15"/>
  <c r="R63" i="15"/>
  <c r="Q63" i="15"/>
  <c r="P63" i="15"/>
  <c r="R62" i="15"/>
  <c r="Q62" i="15"/>
  <c r="P62" i="15"/>
  <c r="R61" i="15"/>
  <c r="Q61" i="15"/>
  <c r="P61" i="15"/>
  <c r="R60" i="15"/>
  <c r="Q60" i="15"/>
  <c r="P60" i="15"/>
  <c r="R59" i="15"/>
  <c r="Q59" i="15"/>
  <c r="P59" i="15"/>
  <c r="R58" i="15"/>
  <c r="Q58" i="15"/>
  <c r="P58" i="15"/>
  <c r="R57" i="15"/>
  <c r="Q57" i="15"/>
  <c r="P57" i="15"/>
  <c r="R56" i="15"/>
  <c r="Q56" i="15"/>
  <c r="P56" i="15"/>
  <c r="I168" i="15"/>
  <c r="P156" i="15"/>
  <c r="R24" i="20"/>
  <c r="Q24" i="20"/>
  <c r="R23" i="20"/>
  <c r="Q23" i="20"/>
  <c r="R22" i="20"/>
  <c r="Q22" i="20"/>
  <c r="R21" i="20"/>
  <c r="Q21" i="20"/>
  <c r="R20" i="20"/>
  <c r="Q20" i="20"/>
  <c r="R19" i="20"/>
  <c r="Q19" i="20"/>
  <c r="R18" i="20"/>
  <c r="Q18" i="20"/>
  <c r="R17" i="20"/>
  <c r="Q17" i="20"/>
  <c r="R16" i="20"/>
  <c r="Q16" i="20"/>
  <c r="R15" i="20"/>
  <c r="Q15" i="20"/>
  <c r="R14" i="20"/>
  <c r="Q14" i="20"/>
  <c r="R13" i="20"/>
  <c r="Q13" i="20"/>
  <c r="R12" i="20"/>
  <c r="Q12" i="20"/>
  <c r="R11" i="20"/>
  <c r="Q11" i="20"/>
  <c r="R10" i="20"/>
  <c r="Q10" i="20"/>
  <c r="R9" i="20"/>
  <c r="Q9" i="20"/>
  <c r="R8" i="20"/>
  <c r="Q8" i="20"/>
  <c r="R7" i="20"/>
  <c r="Q7" i="20"/>
  <c r="R6" i="20"/>
  <c r="Q6" i="20"/>
  <c r="R5" i="20"/>
  <c r="Q5" i="20"/>
  <c r="R4" i="20"/>
  <c r="Q4" i="20"/>
  <c r="M26" i="20"/>
  <c r="R32" i="16"/>
  <c r="Q32" i="16"/>
  <c r="R31" i="16"/>
  <c r="Q31" i="16"/>
  <c r="R30" i="16"/>
  <c r="Q30" i="16"/>
  <c r="R29" i="16"/>
  <c r="Q29" i="16"/>
  <c r="R28" i="16"/>
  <c r="Q28" i="16"/>
  <c r="R27" i="16"/>
  <c r="Q27" i="16"/>
  <c r="R26" i="16"/>
  <c r="Q26" i="16"/>
  <c r="R25" i="16"/>
  <c r="Q25" i="16"/>
  <c r="R24" i="16"/>
  <c r="Q24" i="16"/>
  <c r="R23" i="16"/>
  <c r="Q23" i="16"/>
  <c r="R22" i="16"/>
  <c r="Q22" i="16"/>
  <c r="R21" i="16"/>
  <c r="Q21" i="16"/>
  <c r="R20" i="16"/>
  <c r="Q20" i="16"/>
  <c r="R19" i="16"/>
  <c r="Q19" i="16"/>
  <c r="R18" i="16"/>
  <c r="Q18" i="16"/>
  <c r="R17" i="16"/>
  <c r="Q17" i="16"/>
  <c r="R16" i="16"/>
  <c r="Q16" i="16"/>
  <c r="R15" i="16"/>
  <c r="Q15" i="16"/>
  <c r="R14" i="16"/>
  <c r="Q14" i="16"/>
  <c r="R13" i="16"/>
  <c r="Q13" i="16"/>
  <c r="R12" i="16"/>
  <c r="Q12" i="16"/>
  <c r="R11" i="16"/>
  <c r="Q11" i="16"/>
  <c r="R10" i="16"/>
  <c r="Q10" i="16"/>
  <c r="R9" i="16"/>
  <c r="Q9" i="16"/>
  <c r="R8" i="16"/>
  <c r="Q8" i="16"/>
  <c r="R7" i="16"/>
  <c r="Q7" i="16"/>
  <c r="R6" i="16"/>
  <c r="Q6" i="16"/>
  <c r="R5" i="16"/>
  <c r="Q5" i="16"/>
  <c r="R4" i="16"/>
  <c r="Q4" i="16"/>
  <c r="M34" i="16"/>
  <c r="R157" i="15"/>
  <c r="R155" i="15"/>
  <c r="R154" i="15"/>
  <c r="R153" i="15"/>
  <c r="R152" i="15"/>
  <c r="R151" i="15"/>
  <c r="R150" i="15"/>
  <c r="R149" i="15"/>
  <c r="R148" i="15"/>
  <c r="R110" i="15"/>
  <c r="R109" i="15"/>
  <c r="R108" i="15"/>
  <c r="R107" i="15"/>
  <c r="R106" i="15"/>
  <c r="R105" i="15"/>
  <c r="R104" i="15"/>
  <c r="R103" i="15"/>
  <c r="R102" i="15"/>
  <c r="R101" i="15"/>
  <c r="R100" i="15"/>
  <c r="R99" i="15"/>
  <c r="R98" i="15"/>
  <c r="R97" i="15"/>
  <c r="R96" i="15"/>
  <c r="R95" i="15"/>
  <c r="R94" i="15"/>
  <c r="R93" i="15"/>
  <c r="R92" i="15"/>
  <c r="R91" i="15"/>
  <c r="R90" i="15"/>
  <c r="R89" i="15"/>
  <c r="R88" i="15"/>
  <c r="R87" i="15"/>
  <c r="R86" i="15"/>
  <c r="R85" i="15"/>
  <c r="R84" i="15"/>
  <c r="R83" i="15"/>
  <c r="R82" i="15"/>
  <c r="R81" i="15"/>
  <c r="R80" i="15"/>
  <c r="R79" i="15"/>
  <c r="R78" i="15"/>
  <c r="R77" i="15"/>
  <c r="R76" i="15"/>
  <c r="R75" i="15"/>
  <c r="R74" i="15"/>
  <c r="R73" i="15"/>
  <c r="R72" i="15"/>
  <c r="R71"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20" i="6"/>
  <c r="Q20" i="6"/>
  <c r="P20" i="6"/>
  <c r="Q157" i="15"/>
  <c r="Q156" i="15"/>
  <c r="Q155" i="15"/>
  <c r="Q154" i="15"/>
  <c r="Q153" i="15"/>
  <c r="Q152" i="15"/>
  <c r="Q151" i="15"/>
  <c r="Q150" i="15"/>
  <c r="Q149" i="15"/>
  <c r="Q148" i="15"/>
  <c r="Q110" i="15"/>
  <c r="Q109" i="15"/>
  <c r="Q108" i="15"/>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Q24" i="15"/>
  <c r="Q23" i="15"/>
  <c r="Q22" i="15"/>
  <c r="Q21" i="15"/>
  <c r="Q20" i="15"/>
  <c r="Q19" i="15"/>
  <c r="Q18" i="15"/>
  <c r="Q17" i="15"/>
  <c r="Q16" i="15"/>
  <c r="Q15" i="15"/>
  <c r="Q14" i="15"/>
  <c r="Q13" i="15"/>
  <c r="Q12" i="15"/>
  <c r="Q11" i="15"/>
  <c r="Q10" i="15"/>
  <c r="Q9" i="15"/>
  <c r="Q8" i="15"/>
  <c r="Q7" i="15"/>
  <c r="Q6" i="15"/>
  <c r="Q5" i="15"/>
  <c r="Q4" i="15"/>
  <c r="R4" i="2"/>
  <c r="R5" i="2"/>
  <c r="R6" i="2"/>
  <c r="R7" i="2"/>
  <c r="R8" i="2"/>
  <c r="R9" i="2"/>
  <c r="R10" i="2"/>
  <c r="R11" i="2"/>
  <c r="Q11" i="2"/>
  <c r="Q10" i="2"/>
  <c r="Q9" i="2"/>
  <c r="Q8" i="2"/>
  <c r="Q7" i="2"/>
  <c r="Q6" i="2"/>
  <c r="Q5" i="2"/>
  <c r="Q4" i="2"/>
  <c r="M23" i="3"/>
  <c r="Q21" i="3"/>
  <c r="Q20" i="3"/>
  <c r="Q19" i="3"/>
  <c r="Q18" i="3"/>
  <c r="Q17" i="3"/>
  <c r="Q16" i="3"/>
  <c r="Q15" i="3"/>
  <c r="Q14" i="3"/>
  <c r="Q13" i="3"/>
  <c r="Q12" i="3"/>
  <c r="Q11" i="3"/>
  <c r="Q10" i="3"/>
  <c r="Q9" i="3"/>
  <c r="Q8" i="3"/>
  <c r="Q7" i="3"/>
  <c r="Q6" i="3"/>
  <c r="Q5" i="3"/>
  <c r="Q4" i="3"/>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19" i="6"/>
  <c r="Q18" i="6"/>
  <c r="Q17" i="6"/>
  <c r="Q16" i="6"/>
  <c r="Q15" i="6"/>
  <c r="Q14" i="6"/>
  <c r="Q13" i="6"/>
  <c r="Q12" i="6"/>
  <c r="Q11" i="6"/>
  <c r="Q10" i="6"/>
  <c r="Q9" i="6"/>
  <c r="Q8" i="6"/>
  <c r="Q7" i="6"/>
  <c r="Q6" i="6"/>
  <c r="Q5" i="6"/>
  <c r="Q4" i="6"/>
  <c r="M93" i="6"/>
  <c r="M63" i="7"/>
  <c r="Q61" i="7"/>
  <c r="Q60" i="7"/>
  <c r="Q59" i="7"/>
  <c r="Q58" i="7"/>
  <c r="Q57" i="7"/>
  <c r="Q56" i="7"/>
  <c r="Q55" i="7"/>
  <c r="Q54" i="7"/>
  <c r="Q53" i="7"/>
  <c r="Q52" i="7"/>
  <c r="Q51" i="7"/>
  <c r="Q50" i="7"/>
  <c r="Q49" i="7"/>
  <c r="Q48" i="7"/>
  <c r="Q47" i="7"/>
  <c r="Q46" i="7"/>
  <c r="Q45" i="7"/>
  <c r="Q44" i="7"/>
  <c r="Q43" i="7"/>
  <c r="Q42"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 r="Q5" i="7"/>
  <c r="Q4" i="7"/>
  <c r="M64"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4" i="9"/>
  <c r="Q6" i="9" s="1"/>
  <c r="D9" i="17" s="1"/>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Q8" i="10"/>
  <c r="Q7" i="10"/>
  <c r="Q6" i="10"/>
  <c r="Q5" i="10"/>
  <c r="Q4" i="10"/>
  <c r="Q23" i="11"/>
  <c r="Q22" i="11"/>
  <c r="Q21" i="11"/>
  <c r="Q20" i="11"/>
  <c r="Q19" i="11"/>
  <c r="Q18" i="11"/>
  <c r="Q17" i="11"/>
  <c r="Q16" i="11"/>
  <c r="Q15" i="11"/>
  <c r="Q14" i="11"/>
  <c r="Q13" i="11"/>
  <c r="Q12" i="11"/>
  <c r="Q11" i="11"/>
  <c r="Q10" i="11"/>
  <c r="Q9" i="11"/>
  <c r="Q8" i="11"/>
  <c r="Q7" i="11"/>
  <c r="Q6" i="11"/>
  <c r="Q5" i="11"/>
  <c r="Q4" i="11"/>
  <c r="M25" i="11"/>
  <c r="Q29" i="12"/>
  <c r="Q28" i="12"/>
  <c r="Q27" i="12"/>
  <c r="Q26" i="12"/>
  <c r="Q25" i="12"/>
  <c r="Q24" i="12"/>
  <c r="Q23" i="12"/>
  <c r="Q22" i="12"/>
  <c r="Q21" i="12"/>
  <c r="Q20" i="12"/>
  <c r="Q19" i="12"/>
  <c r="Q18" i="12"/>
  <c r="Q17" i="12"/>
  <c r="Q16" i="12"/>
  <c r="Q15" i="12"/>
  <c r="Q14" i="12"/>
  <c r="Q13" i="12"/>
  <c r="Q12" i="12"/>
  <c r="Q11" i="12"/>
  <c r="Q10" i="12"/>
  <c r="Q9" i="12"/>
  <c r="Q8" i="12"/>
  <c r="Q7" i="12"/>
  <c r="Q6" i="12"/>
  <c r="Q5" i="12"/>
  <c r="Q4" i="12"/>
  <c r="Q16" i="13"/>
  <c r="Q15" i="13"/>
  <c r="Q14" i="13"/>
  <c r="Q13" i="13"/>
  <c r="Q12" i="13"/>
  <c r="Q11" i="13"/>
  <c r="Q10" i="13"/>
  <c r="Q9" i="13"/>
  <c r="Q8" i="13"/>
  <c r="Q7" i="13"/>
  <c r="Q6" i="13"/>
  <c r="Q5" i="13"/>
  <c r="Q4" i="13"/>
  <c r="N19" i="14"/>
  <c r="N15" i="14"/>
  <c r="N16" i="14" s="1"/>
  <c r="R4" i="14"/>
  <c r="P5" i="14"/>
  <c r="P4" i="14"/>
  <c r="M7" i="14"/>
  <c r="Q5" i="14"/>
  <c r="Q4" i="14"/>
  <c r="R5" i="6"/>
  <c r="R4" i="6"/>
  <c r="P4" i="20"/>
  <c r="P5" i="20"/>
  <c r="P6" i="20"/>
  <c r="P7" i="20"/>
  <c r="P26" i="20" s="1"/>
  <c r="C5" i="17" s="1"/>
  <c r="H8" i="20"/>
  <c r="P8" i="20"/>
  <c r="H9" i="20"/>
  <c r="P9" i="20"/>
  <c r="P10" i="20"/>
  <c r="P11" i="20"/>
  <c r="P12" i="20"/>
  <c r="P13" i="20"/>
  <c r="P14" i="20"/>
  <c r="P15" i="20"/>
  <c r="P16" i="20"/>
  <c r="P17" i="20"/>
  <c r="P18" i="20"/>
  <c r="P19" i="20"/>
  <c r="P20" i="20"/>
  <c r="P21" i="20"/>
  <c r="P22" i="20"/>
  <c r="P23" i="20"/>
  <c r="P24" i="20"/>
  <c r="H26" i="20"/>
  <c r="I26" i="20"/>
  <c r="J26" i="20"/>
  <c r="K26" i="20"/>
  <c r="L26" i="20"/>
  <c r="N26" i="20"/>
  <c r="O26" i="20"/>
  <c r="R6" i="13"/>
  <c r="R37" i="10"/>
  <c r="R36" i="10"/>
  <c r="R15" i="10"/>
  <c r="R12" i="10"/>
  <c r="R11" i="10"/>
  <c r="R8" i="10"/>
  <c r="R7" i="10"/>
  <c r="R6" i="10"/>
  <c r="R21" i="11"/>
  <c r="R23" i="11"/>
  <c r="R14" i="11"/>
  <c r="R22" i="11"/>
  <c r="R18" i="11"/>
  <c r="R11" i="11"/>
  <c r="R10" i="11"/>
  <c r="R24" i="10"/>
  <c r="R25" i="10"/>
  <c r="R9" i="10"/>
  <c r="P54" i="10"/>
  <c r="P6" i="3"/>
  <c r="O31" i="19"/>
  <c r="N31" i="19"/>
  <c r="M31" i="19"/>
  <c r="K31" i="19"/>
  <c r="J31" i="19"/>
  <c r="I31" i="19"/>
  <c r="H31" i="19"/>
  <c r="E31" i="19"/>
  <c r="Q29" i="19"/>
  <c r="P29" i="19"/>
  <c r="Q28" i="19"/>
  <c r="P28" i="19"/>
  <c r="Q27" i="19"/>
  <c r="P27" i="19"/>
  <c r="Q26" i="19"/>
  <c r="P26" i="19"/>
  <c r="Q25" i="19"/>
  <c r="P25" i="19"/>
  <c r="Q24" i="19"/>
  <c r="P24" i="19"/>
  <c r="Q23" i="19"/>
  <c r="P23" i="19"/>
  <c r="Q22" i="19"/>
  <c r="P22" i="19"/>
  <c r="Q21" i="19"/>
  <c r="P21" i="19"/>
  <c r="Q20" i="19"/>
  <c r="P20" i="19"/>
  <c r="Q19" i="19"/>
  <c r="P19" i="19"/>
  <c r="Q18" i="19"/>
  <c r="P18" i="19"/>
  <c r="Q17" i="19"/>
  <c r="P17" i="19"/>
  <c r="Q16" i="19"/>
  <c r="P16" i="19"/>
  <c r="Q15" i="19"/>
  <c r="P15" i="19"/>
  <c r="Q14" i="19"/>
  <c r="P14" i="19"/>
  <c r="Q13" i="19"/>
  <c r="P13" i="19"/>
  <c r="Q12" i="19"/>
  <c r="P12" i="19"/>
  <c r="Q11" i="19"/>
  <c r="P11" i="19"/>
  <c r="Q10" i="19"/>
  <c r="P10" i="19"/>
  <c r="Q9" i="19"/>
  <c r="P9" i="19"/>
  <c r="Q8" i="19"/>
  <c r="P8" i="19"/>
  <c r="Q7" i="19"/>
  <c r="P7" i="19"/>
  <c r="Q6" i="19"/>
  <c r="P6" i="19"/>
  <c r="Q5" i="19"/>
  <c r="P5" i="19"/>
  <c r="P31" i="19" s="1"/>
  <c r="Q4" i="19"/>
  <c r="P4" i="19"/>
  <c r="P4" i="18"/>
  <c r="Q4" i="18"/>
  <c r="P6" i="18"/>
  <c r="Q6" i="18"/>
  <c r="O38" i="18"/>
  <c r="N38" i="18"/>
  <c r="M38" i="18"/>
  <c r="K38" i="18"/>
  <c r="J38" i="18"/>
  <c r="I38" i="18"/>
  <c r="H38" i="18"/>
  <c r="E38" i="18"/>
  <c r="Q36" i="18"/>
  <c r="P36" i="18"/>
  <c r="Q35" i="18"/>
  <c r="P35" i="18"/>
  <c r="Q34" i="18"/>
  <c r="P34" i="18"/>
  <c r="Q33" i="18"/>
  <c r="P33" i="18"/>
  <c r="Q32" i="18"/>
  <c r="P32" i="18"/>
  <c r="L31" i="18"/>
  <c r="Q31" i="18" s="1"/>
  <c r="Q30" i="18"/>
  <c r="P30" i="18"/>
  <c r="Q29" i="18"/>
  <c r="P29" i="18"/>
  <c r="Q28" i="18"/>
  <c r="P28" i="18"/>
  <c r="L27" i="18"/>
  <c r="Q27" i="18" s="1"/>
  <c r="L26" i="18"/>
  <c r="Q26" i="18"/>
  <c r="Q25" i="18"/>
  <c r="P25" i="18"/>
  <c r="Q24" i="18"/>
  <c r="P24" i="18"/>
  <c r="Q23" i="18"/>
  <c r="P23" i="18"/>
  <c r="Q22" i="18"/>
  <c r="P22" i="18"/>
  <c r="Q21" i="18"/>
  <c r="P21" i="18"/>
  <c r="Q20" i="18"/>
  <c r="P20" i="18"/>
  <c r="Q19" i="18"/>
  <c r="P19" i="18"/>
  <c r="Q18" i="18"/>
  <c r="P18" i="18"/>
  <c r="Q17" i="18"/>
  <c r="P17" i="18"/>
  <c r="Q16" i="18"/>
  <c r="P16" i="18"/>
  <c r="Q15" i="18"/>
  <c r="P15" i="18"/>
  <c r="Q14" i="18"/>
  <c r="P14" i="18"/>
  <c r="Q13" i="18"/>
  <c r="P13" i="18"/>
  <c r="L12" i="18"/>
  <c r="P12" i="18"/>
  <c r="Q11" i="18"/>
  <c r="P11" i="18"/>
  <c r="L10" i="18"/>
  <c r="Q10" i="18" s="1"/>
  <c r="P10" i="18"/>
  <c r="L9" i="18"/>
  <c r="P9" i="18" s="1"/>
  <c r="Q8" i="18"/>
  <c r="P8" i="18"/>
  <c r="L7" i="18"/>
  <c r="L38" i="18" s="1"/>
  <c r="Q5" i="18"/>
  <c r="P5" i="18"/>
  <c r="L31" i="19"/>
  <c r="Q31" i="19"/>
  <c r="Q12" i="18"/>
  <c r="P26" i="18"/>
  <c r="P31" i="18"/>
  <c r="Q7" i="18"/>
  <c r="L48" i="7"/>
  <c r="L40" i="4"/>
  <c r="P32" i="16"/>
  <c r="P31" i="16"/>
  <c r="P30" i="16"/>
  <c r="P29" i="16"/>
  <c r="P28" i="16"/>
  <c r="P27" i="16"/>
  <c r="P26" i="16"/>
  <c r="P25" i="16"/>
  <c r="P24" i="16"/>
  <c r="P23" i="16"/>
  <c r="P22" i="16"/>
  <c r="P21" i="16"/>
  <c r="P20" i="16"/>
  <c r="P19" i="16"/>
  <c r="P18" i="16"/>
  <c r="P17" i="16"/>
  <c r="P16" i="16"/>
  <c r="P15" i="16"/>
  <c r="P14" i="16"/>
  <c r="P13" i="16"/>
  <c r="P12" i="16"/>
  <c r="P11" i="16"/>
  <c r="P10" i="16"/>
  <c r="P9" i="16"/>
  <c r="P8" i="16"/>
  <c r="P7" i="16"/>
  <c r="P6" i="16"/>
  <c r="P5" i="16"/>
  <c r="P4" i="16"/>
  <c r="P157" i="15"/>
  <c r="P155" i="15"/>
  <c r="P154" i="15"/>
  <c r="P153" i="15"/>
  <c r="P152" i="15"/>
  <c r="P151" i="15"/>
  <c r="P150" i="15"/>
  <c r="P149" i="15"/>
  <c r="P148" i="15"/>
  <c r="P110" i="15"/>
  <c r="P109" i="15"/>
  <c r="P108" i="15"/>
  <c r="P107" i="15"/>
  <c r="P106" i="15"/>
  <c r="P105" i="15"/>
  <c r="P104" i="15"/>
  <c r="P103" i="15"/>
  <c r="P102" i="15"/>
  <c r="P101" i="15"/>
  <c r="P100" i="15"/>
  <c r="P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 r="P4" i="15"/>
  <c r="P16" i="13"/>
  <c r="P15" i="13"/>
  <c r="P14" i="13"/>
  <c r="P13" i="13"/>
  <c r="P12" i="13"/>
  <c r="P11" i="13"/>
  <c r="P10" i="13"/>
  <c r="P9" i="13"/>
  <c r="P8" i="13"/>
  <c r="P7" i="13"/>
  <c r="P6" i="13"/>
  <c r="P5" i="13"/>
  <c r="P4" i="13"/>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23" i="11"/>
  <c r="P22" i="11"/>
  <c r="P21" i="11"/>
  <c r="P20" i="11"/>
  <c r="P19" i="11"/>
  <c r="P18" i="11"/>
  <c r="P17" i="11"/>
  <c r="P16" i="11"/>
  <c r="P15" i="11"/>
  <c r="P14" i="11"/>
  <c r="P13" i="11"/>
  <c r="P12" i="11"/>
  <c r="P11" i="11"/>
  <c r="P10" i="11"/>
  <c r="P9" i="11"/>
  <c r="P8" i="11"/>
  <c r="P7" i="11"/>
  <c r="P6" i="11"/>
  <c r="P5" i="11"/>
  <c r="P4" i="11"/>
  <c r="P64" i="10"/>
  <c r="P63" i="10"/>
  <c r="P62" i="10"/>
  <c r="P61" i="10"/>
  <c r="P60" i="10"/>
  <c r="P59" i="10"/>
  <c r="P58" i="10"/>
  <c r="P57" i="10"/>
  <c r="P56" i="10"/>
  <c r="P55"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66" i="10" s="1"/>
  <c r="C10" i="17" s="1"/>
  <c r="P4" i="10"/>
  <c r="P4" i="9"/>
  <c r="P61" i="7"/>
  <c r="P60" i="7"/>
  <c r="P59" i="7"/>
  <c r="P58" i="7"/>
  <c r="P57" i="7"/>
  <c r="P56" i="7"/>
  <c r="P55" i="7"/>
  <c r="P54" i="7"/>
  <c r="P53" i="7"/>
  <c r="P52" i="7"/>
  <c r="P51" i="7"/>
  <c r="P50" i="7"/>
  <c r="P49" i="7"/>
  <c r="P48" i="7"/>
  <c r="P47" i="7"/>
  <c r="P46" i="7"/>
  <c r="P45" i="7"/>
  <c r="P44" i="7"/>
  <c r="P43" i="7"/>
  <c r="P42"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19" i="6"/>
  <c r="P18" i="6"/>
  <c r="P17" i="6"/>
  <c r="P16" i="6"/>
  <c r="P15" i="6"/>
  <c r="P14" i="6"/>
  <c r="P13" i="6"/>
  <c r="P12" i="6"/>
  <c r="P11" i="6"/>
  <c r="P10" i="6"/>
  <c r="P9" i="6"/>
  <c r="P8" i="6"/>
  <c r="P7" i="6"/>
  <c r="P6" i="6"/>
  <c r="P5" i="6"/>
  <c r="P4" i="6"/>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40" i="4" s="1"/>
  <c r="C4" i="17" s="1"/>
  <c r="P21" i="3"/>
  <c r="P20" i="3"/>
  <c r="P19" i="3"/>
  <c r="P18" i="3"/>
  <c r="P17" i="3"/>
  <c r="P16" i="3"/>
  <c r="P15" i="3"/>
  <c r="P14" i="3"/>
  <c r="P13" i="3"/>
  <c r="P12" i="3"/>
  <c r="P11" i="3"/>
  <c r="P10" i="3"/>
  <c r="P9" i="3"/>
  <c r="P8" i="3"/>
  <c r="P7" i="3"/>
  <c r="P5" i="3"/>
  <c r="P4" i="3"/>
  <c r="P11" i="2"/>
  <c r="P10" i="2"/>
  <c r="P13" i="2" s="1"/>
  <c r="C2" i="17" s="1"/>
  <c r="P9" i="2"/>
  <c r="P8" i="2"/>
  <c r="P7" i="2"/>
  <c r="P6" i="2"/>
  <c r="P5" i="2"/>
  <c r="P4" i="2"/>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4" i="8"/>
  <c r="R16" i="10"/>
  <c r="O34" i="16"/>
  <c r="N34" i="16"/>
  <c r="L34" i="16"/>
  <c r="K34" i="16"/>
  <c r="J34" i="16"/>
  <c r="I34" i="16"/>
  <c r="H34" i="16"/>
  <c r="E34" i="16"/>
  <c r="P34" i="16"/>
  <c r="C16" i="17"/>
  <c r="O7" i="14"/>
  <c r="N7" i="14"/>
  <c r="L7" i="14"/>
  <c r="K7" i="14"/>
  <c r="J7" i="14"/>
  <c r="I7" i="14"/>
  <c r="H7" i="14"/>
  <c r="E7" i="14"/>
  <c r="R5" i="14"/>
  <c r="O18" i="13"/>
  <c r="N18" i="13"/>
  <c r="M18" i="13"/>
  <c r="L18" i="13"/>
  <c r="K18" i="13"/>
  <c r="J18" i="13"/>
  <c r="I18" i="13"/>
  <c r="H18" i="13"/>
  <c r="E18" i="13"/>
  <c r="R16" i="13"/>
  <c r="R15" i="13"/>
  <c r="R14" i="13"/>
  <c r="R13" i="13"/>
  <c r="R12" i="13"/>
  <c r="R11" i="13"/>
  <c r="R10" i="13"/>
  <c r="R9" i="13"/>
  <c r="R8" i="13"/>
  <c r="R7" i="13"/>
  <c r="R5" i="13"/>
  <c r="R4" i="13"/>
  <c r="O31" i="12"/>
  <c r="N31" i="12"/>
  <c r="M31" i="12"/>
  <c r="L31" i="12"/>
  <c r="K31" i="12"/>
  <c r="J31" i="12"/>
  <c r="I31" i="12"/>
  <c r="H31" i="12"/>
  <c r="E31" i="12"/>
  <c r="R29" i="12"/>
  <c r="R28" i="12"/>
  <c r="R27" i="12"/>
  <c r="R26" i="12"/>
  <c r="R25" i="12"/>
  <c r="R24" i="12"/>
  <c r="R23" i="12"/>
  <c r="R22" i="12"/>
  <c r="R21" i="12"/>
  <c r="R20" i="12"/>
  <c r="R19" i="12"/>
  <c r="R18" i="12"/>
  <c r="R17" i="12"/>
  <c r="R16" i="12"/>
  <c r="R15" i="12"/>
  <c r="R14" i="12"/>
  <c r="R13" i="12"/>
  <c r="R12" i="12"/>
  <c r="R11" i="12"/>
  <c r="R10" i="12"/>
  <c r="R9" i="12"/>
  <c r="R8" i="12"/>
  <c r="R7" i="12"/>
  <c r="R6" i="12"/>
  <c r="R5" i="12"/>
  <c r="R4" i="12"/>
  <c r="O64" i="8"/>
  <c r="N64" i="8"/>
  <c r="L64" i="8"/>
  <c r="K64" i="8"/>
  <c r="J64" i="8"/>
  <c r="I64" i="8"/>
  <c r="H64" i="8"/>
  <c r="E64"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 i="8"/>
  <c r="R4" i="8"/>
  <c r="O93" i="6"/>
  <c r="N93" i="6"/>
  <c r="L93" i="6"/>
  <c r="K93" i="6"/>
  <c r="J93" i="6"/>
  <c r="I93" i="6"/>
  <c r="H93" i="6"/>
  <c r="E93"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19" i="6"/>
  <c r="R18" i="6"/>
  <c r="R17" i="6"/>
  <c r="R16" i="6"/>
  <c r="R15" i="6"/>
  <c r="R14" i="6"/>
  <c r="R13" i="6"/>
  <c r="R12" i="6"/>
  <c r="R11" i="6"/>
  <c r="R10" i="6"/>
  <c r="R9" i="6"/>
  <c r="R8" i="6"/>
  <c r="R7" i="6"/>
  <c r="R6" i="6"/>
  <c r="R58" i="7"/>
  <c r="R59" i="7"/>
  <c r="R60" i="7"/>
  <c r="R61" i="7"/>
  <c r="R14" i="10"/>
  <c r="R17" i="10"/>
  <c r="R18" i="10"/>
  <c r="R19" i="10"/>
  <c r="R20" i="10"/>
  <c r="R21" i="10"/>
  <c r="R22" i="10"/>
  <c r="R23" i="10"/>
  <c r="R26" i="10"/>
  <c r="R27" i="10"/>
  <c r="R28" i="10"/>
  <c r="R29" i="10"/>
  <c r="R30" i="10"/>
  <c r="R31" i="10"/>
  <c r="R32" i="10"/>
  <c r="R33" i="10"/>
  <c r="R34" i="10"/>
  <c r="R35"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O168" i="15"/>
  <c r="N168" i="15"/>
  <c r="M168" i="15"/>
  <c r="L168" i="15"/>
  <c r="K168" i="15"/>
  <c r="J168" i="15"/>
  <c r="H168" i="15"/>
  <c r="E168" i="15"/>
  <c r="O25" i="11"/>
  <c r="N25" i="11"/>
  <c r="L25" i="11"/>
  <c r="K25" i="11"/>
  <c r="J25" i="11"/>
  <c r="I25" i="11"/>
  <c r="H25" i="11"/>
  <c r="E25" i="11"/>
  <c r="R20" i="11"/>
  <c r="R19" i="11"/>
  <c r="R17" i="11"/>
  <c r="R16" i="11"/>
  <c r="R15" i="11"/>
  <c r="R13" i="11"/>
  <c r="R12" i="11"/>
  <c r="R9" i="11"/>
  <c r="R8" i="11"/>
  <c r="R7" i="11"/>
  <c r="R6" i="11"/>
  <c r="R5" i="11"/>
  <c r="R4" i="11"/>
  <c r="O66" i="10"/>
  <c r="N66" i="10"/>
  <c r="M66" i="10"/>
  <c r="L66" i="10"/>
  <c r="K66" i="10"/>
  <c r="J66" i="10"/>
  <c r="I66" i="10"/>
  <c r="H66" i="10"/>
  <c r="E66" i="10"/>
  <c r="R13" i="10"/>
  <c r="R10" i="10"/>
  <c r="R5" i="10"/>
  <c r="R4" i="10"/>
  <c r="O6" i="9"/>
  <c r="N6" i="9"/>
  <c r="M6" i="9"/>
  <c r="L6" i="9"/>
  <c r="K6" i="9"/>
  <c r="J6" i="9"/>
  <c r="I6" i="9"/>
  <c r="H6" i="9"/>
  <c r="E6" i="9"/>
  <c r="R4" i="9"/>
  <c r="R6" i="9"/>
  <c r="E9" i="17" s="1"/>
  <c r="P6" i="9"/>
  <c r="C9" i="17"/>
  <c r="O63" i="7"/>
  <c r="N63" i="7"/>
  <c r="L63" i="7"/>
  <c r="K63" i="7"/>
  <c r="J63" i="7"/>
  <c r="I63" i="7"/>
  <c r="H63" i="7"/>
  <c r="E63" i="7"/>
  <c r="R57" i="7"/>
  <c r="R56" i="7"/>
  <c r="R55" i="7"/>
  <c r="R54" i="7"/>
  <c r="R53" i="7"/>
  <c r="R52" i="7"/>
  <c r="R51" i="7"/>
  <c r="R50" i="7"/>
  <c r="R49" i="7"/>
  <c r="R48" i="7"/>
  <c r="R47" i="7"/>
  <c r="R46" i="7"/>
  <c r="R45" i="7"/>
  <c r="R44" i="7"/>
  <c r="R43" i="7"/>
  <c r="R42" i="7"/>
  <c r="R40" i="7"/>
  <c r="R39" i="7"/>
  <c r="R38" i="7"/>
  <c r="R37" i="7"/>
  <c r="R36" i="7"/>
  <c r="R35" i="7"/>
  <c r="R34" i="7"/>
  <c r="R33" i="7"/>
  <c r="R32" i="7"/>
  <c r="R31" i="7"/>
  <c r="R30" i="7"/>
  <c r="R29" i="7"/>
  <c r="R28" i="7"/>
  <c r="R27" i="7"/>
  <c r="R26" i="7"/>
  <c r="R25" i="7"/>
  <c r="R24" i="7"/>
  <c r="R23" i="7"/>
  <c r="R22" i="7"/>
  <c r="R21" i="7"/>
  <c r="R20" i="7"/>
  <c r="R19" i="7"/>
  <c r="R18" i="7"/>
  <c r="R17" i="7"/>
  <c r="R16" i="7"/>
  <c r="R15" i="7"/>
  <c r="R14" i="7"/>
  <c r="R13" i="7"/>
  <c r="R12" i="7"/>
  <c r="R11" i="7"/>
  <c r="R10" i="7"/>
  <c r="R9" i="7"/>
  <c r="R8" i="7"/>
  <c r="R7" i="7"/>
  <c r="R6" i="7"/>
  <c r="R5" i="7"/>
  <c r="R4" i="7"/>
  <c r="I40" i="4"/>
  <c r="J40" i="4"/>
  <c r="K40" i="4"/>
  <c r="M40" i="4"/>
  <c r="N40" i="4"/>
  <c r="O40" i="4"/>
  <c r="H40" i="4"/>
  <c r="E40"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I23" i="3"/>
  <c r="J23" i="3"/>
  <c r="K23" i="3"/>
  <c r="L23" i="3"/>
  <c r="N23" i="3"/>
  <c r="O23" i="3"/>
  <c r="H23" i="3"/>
  <c r="E23" i="3"/>
  <c r="R21" i="3"/>
  <c r="R20" i="3"/>
  <c r="R19" i="3"/>
  <c r="R18" i="3"/>
  <c r="R17" i="3"/>
  <c r="R16" i="3"/>
  <c r="R15" i="3"/>
  <c r="R14" i="3"/>
  <c r="R13" i="3"/>
  <c r="R12" i="3"/>
  <c r="R11" i="3"/>
  <c r="R10" i="3"/>
  <c r="R9" i="3"/>
  <c r="R8" i="3"/>
  <c r="R7" i="3"/>
  <c r="R6" i="3"/>
  <c r="R5" i="3"/>
  <c r="R4" i="3"/>
  <c r="K13" i="2"/>
  <c r="J13" i="2"/>
  <c r="I13" i="2"/>
  <c r="H13" i="2"/>
  <c r="O13" i="2"/>
  <c r="N13" i="2"/>
  <c r="M13" i="2"/>
  <c r="L13" i="2"/>
  <c r="E13" i="2"/>
  <c r="P23" i="3"/>
  <c r="C3" i="17" s="1"/>
  <c r="P25" i="11"/>
  <c r="C11" i="17"/>
  <c r="Q7" i="14" l="1"/>
  <c r="D14" i="17" s="1"/>
  <c r="R7" i="14"/>
  <c r="E14" i="17" s="1"/>
  <c r="P7" i="14"/>
  <c r="C14" i="17" s="1"/>
  <c r="P18" i="13"/>
  <c r="C13" i="17" s="1"/>
  <c r="P93" i="6"/>
  <c r="C6" i="17" s="1"/>
  <c r="P64" i="8"/>
  <c r="C8" i="17" s="1"/>
  <c r="Q13" i="2"/>
  <c r="D2" i="17" s="1"/>
  <c r="Q25" i="11"/>
  <c r="D11" i="17" s="1"/>
  <c r="Q93" i="6"/>
  <c r="D6" i="17" s="1"/>
  <c r="Q40" i="4"/>
  <c r="D4" i="17" s="1"/>
  <c r="Q26" i="20"/>
  <c r="D5" i="17" s="1"/>
  <c r="P168" i="15"/>
  <c r="C15" i="17" s="1"/>
  <c r="P63" i="7"/>
  <c r="C7" i="17" s="1"/>
  <c r="P31" i="12"/>
  <c r="C12" i="17" s="1"/>
  <c r="P7" i="18"/>
  <c r="P38" i="18" s="1"/>
  <c r="P27" i="18"/>
  <c r="Q9" i="18"/>
  <c r="Q38" i="18" s="1"/>
  <c r="Q34" i="16"/>
  <c r="D16" i="17" s="1"/>
  <c r="R66" i="10"/>
  <c r="E10" i="17" s="1"/>
  <c r="Q66" i="10"/>
  <c r="D10" i="17" s="1"/>
  <c r="Q23" i="3"/>
  <c r="D3" i="17" s="1"/>
  <c r="R23" i="3"/>
  <c r="E3" i="17" s="1"/>
  <c r="R34" i="16"/>
  <c r="E16" i="17" s="1"/>
  <c r="R26" i="20"/>
  <c r="E5" i="17" s="1"/>
  <c r="Q168" i="15"/>
  <c r="D15" i="17" s="1"/>
  <c r="R168" i="15"/>
  <c r="E15" i="17" s="1"/>
  <c r="R31" i="12"/>
  <c r="E12" i="17" s="1"/>
  <c r="Q31" i="12"/>
  <c r="D12" i="17" s="1"/>
  <c r="R63" i="7"/>
  <c r="E7" i="17" s="1"/>
  <c r="Q63" i="7"/>
  <c r="D7" i="17" s="1"/>
  <c r="R40" i="4"/>
  <c r="E4" i="17" s="1"/>
  <c r="Q18" i="13"/>
  <c r="D13" i="17" s="1"/>
  <c r="R18" i="13"/>
  <c r="E13" i="17" s="1"/>
  <c r="R25" i="11"/>
  <c r="E11" i="17" s="1"/>
  <c r="R93" i="6"/>
  <c r="E6" i="17" s="1"/>
  <c r="R13" i="2"/>
  <c r="E2" i="17" s="1"/>
  <c r="Q64" i="8"/>
  <c r="D8" i="17" s="1"/>
  <c r="R64" i="8"/>
  <c r="E8" i="17" s="1"/>
  <c r="C17" i="17" l="1"/>
  <c r="D17" i="17"/>
  <c r="E17" i="17"/>
</calcChain>
</file>

<file path=xl/comments1.xml><?xml version="1.0" encoding="utf-8"?>
<comments xmlns="http://schemas.openxmlformats.org/spreadsheetml/2006/main">
  <authors>
    <author>Admin</author>
  </authors>
  <commentList>
    <comment ref="G19" authorId="0">
      <text>
        <r>
          <rPr>
            <b/>
            <sz val="9"/>
            <color indexed="81"/>
            <rFont val="Tahoma"/>
            <family val="2"/>
          </rPr>
          <t>Admin:</t>
        </r>
        <r>
          <rPr>
            <sz val="9"/>
            <color indexed="81"/>
            <rFont val="Tahoma"/>
            <family val="2"/>
          </rPr>
          <t xml:space="preserve">
SE CORRIGIÓ PORQUE APARECÍA EN %
</t>
        </r>
      </text>
    </comment>
  </commentList>
</comments>
</file>

<file path=xl/comments2.xml><?xml version="1.0" encoding="utf-8"?>
<comments xmlns="http://schemas.openxmlformats.org/spreadsheetml/2006/main">
  <authors>
    <author>Omaira Rojas</author>
  </authors>
  <commentList>
    <comment ref="M16" authorId="0">
      <text>
        <r>
          <rPr>
            <b/>
            <sz val="9"/>
            <color indexed="81"/>
            <rFont val="Tahoma"/>
            <family val="2"/>
          </rPr>
          <t>Omaira Rojas:</t>
        </r>
        <r>
          <rPr>
            <sz val="9"/>
            <color indexed="81"/>
            <rFont val="Tahoma"/>
            <family val="2"/>
          </rPr>
          <t xml:space="preserve">
</t>
        </r>
      </text>
    </comment>
  </commentList>
</comments>
</file>

<file path=xl/comments3.xml><?xml version="1.0" encoding="utf-8"?>
<comments xmlns="http://schemas.openxmlformats.org/spreadsheetml/2006/main">
  <authors>
    <author>Omaira Rojas</author>
  </authors>
  <commentList>
    <comment ref="M15" authorId="0">
      <text>
        <r>
          <rPr>
            <sz val="9"/>
            <color indexed="81"/>
            <rFont val="Tahoma"/>
            <family val="2"/>
          </rPr>
          <t xml:space="preserve">ESTE AVANCE SE REALIZO POR GESTIÓN
</t>
        </r>
      </text>
    </comment>
  </commentList>
</comments>
</file>

<file path=xl/comments4.xml><?xml version="1.0" encoding="utf-8"?>
<comments xmlns="http://schemas.openxmlformats.org/spreadsheetml/2006/main">
  <authors>
    <author>Marie</author>
  </authors>
  <commentList>
    <comment ref="G34" authorId="0">
      <text>
        <r>
          <rPr>
            <b/>
            <sz val="9"/>
            <color indexed="81"/>
            <rFont val="Tahoma"/>
            <family val="2"/>
          </rPr>
          <t>Aumentar de 5% en 5% cada año hasta completar 25</t>
        </r>
      </text>
    </comment>
  </commentList>
</comments>
</file>

<file path=xl/comments5.xml><?xml version="1.0" encoding="utf-8"?>
<comments xmlns="http://schemas.openxmlformats.org/spreadsheetml/2006/main">
  <authors>
    <author>Omar.Villabona.</author>
  </authors>
  <commentList>
    <comment ref="H6" authorId="0">
      <text>
        <r>
          <rPr>
            <b/>
            <sz val="12"/>
            <color indexed="81"/>
            <rFont val="Tahoma"/>
            <family val="2"/>
          </rPr>
          <t>Omar.Villabona.:</t>
        </r>
        <r>
          <rPr>
            <sz val="12"/>
            <color indexed="81"/>
            <rFont val="Tahoma"/>
            <family val="2"/>
          </rPr>
          <t xml:space="preserve">
Es meta de incremento y se debe iniciar con 1156.
De tal forma que le primer año se hace 1156+ lo programsdo 125 = 1381</t>
        </r>
      </text>
    </comment>
  </commentList>
</comments>
</file>

<file path=xl/sharedStrings.xml><?xml version="1.0" encoding="utf-8"?>
<sst xmlns="http://schemas.openxmlformats.org/spreadsheetml/2006/main" count="2304" uniqueCount="1387">
  <si>
    <t>LINEA ESTRATEGICA</t>
  </si>
  <si>
    <t>PROGRAMA</t>
  </si>
  <si>
    <t>META DE PRODUCTO</t>
  </si>
  <si>
    <t>META CUATRIENIO</t>
  </si>
  <si>
    <t>Programado 2016</t>
  </si>
  <si>
    <t>Programado 2017</t>
  </si>
  <si>
    <t>Programado 2018</t>
  </si>
  <si>
    <t>Programado 2019</t>
  </si>
  <si>
    <t>EJECUTADO 2016</t>
  </si>
  <si>
    <t>EJECUTADO 2017</t>
  </si>
  <si>
    <t>EJECUTADO 2018</t>
  </si>
  <si>
    <t>EJECUTADO 2019</t>
  </si>
  <si>
    <t>% AVANCE CUATRIENIO</t>
  </si>
  <si>
    <t xml:space="preserve"> </t>
  </si>
  <si>
    <t>Programas: 6</t>
  </si>
  <si>
    <t>Metas</t>
  </si>
  <si>
    <t>METAS</t>
  </si>
  <si>
    <t>% AVANCE 2016</t>
  </si>
  <si>
    <t>INDICADOR</t>
  </si>
  <si>
    <t>Elaborar un (1) diagnóstico para establecer el déficit cualitativo y cuantitativo de vivienda en el municipio, en el cuatrenio</t>
  </si>
  <si>
    <t>Diagnóstico elaborado</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</si>
  <si>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</si>
  <si>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</si>
  <si>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</si>
  <si>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</si>
  <si>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Número de Subsidios de mejoramiento de vivienda urbana y rural otorgados</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</si>
  <si>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</si>
  <si>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</si>
  <si>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</si>
  <si>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</si>
  <si>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Actualizar el Sistema de Administración de Beneficiarios de EDUBA (SIADBE), durante el cuatrienio.</t>
  </si>
  <si>
    <t>Sistema Actualizado</t>
  </si>
  <si>
    <t>Titular 500 predios de acuerdo a la legalización de los barrios existentes, durante el cuatrienio.</t>
  </si>
  <si>
    <t>Número de Predios titulados</t>
  </si>
  <si>
    <t>Hábitat y Vivienda Saludable</t>
  </si>
  <si>
    <t>SECTOR</t>
  </si>
  <si>
    <t>Metas Ejecutadas 2016</t>
  </si>
  <si>
    <t>Metas Ejecutadas 2017</t>
  </si>
  <si>
    <t>Metas Ejecutadas 2018</t>
  </si>
  <si>
    <t>Metas Programadas 2019</t>
  </si>
  <si>
    <t>Programas: 1</t>
  </si>
  <si>
    <t>Líneas estrategicas: 1</t>
  </si>
  <si>
    <t>Sector:</t>
  </si>
  <si>
    <t>Metas Programadas 2016</t>
  </si>
  <si>
    <t>Metas Programadas 2017</t>
  </si>
  <si>
    <t>Metas Programadas 2018</t>
  </si>
  <si>
    <t>Realizar cuatro (4) festivales deportivos con los integrantes del proyecto de escuelas del deporte.</t>
  </si>
  <si>
    <t xml:space="preserve">Número de festivales realizados. </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</si>
  <si>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</si>
  <si>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</si>
  <si>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</si>
  <si>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</si>
  <si>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</si>
  <si>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</si>
  <si>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</si>
  <si>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</si>
  <si>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</si>
  <si>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</si>
  <si>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</si>
  <si>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</si>
  <si>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Implementar un programa de capacitación en deporte y recreación dirigido a la comunidad deportiva, durante el cuatrienio.</t>
  </si>
  <si>
    <t xml:space="preserve">Programa implementado </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</si>
  <si>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</si>
  <si>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</si>
  <si>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</si>
  <si>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</si>
  <si>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Realizar cuatro (4) eventos deportivos de carácter departamental, nacional e internacional que garanticen la participación de deportistas Barranqueños, durante el cuatrienio.</t>
  </si>
  <si>
    <t xml:space="preserve">Número de eventos deportivos realizados. </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</si>
  <si>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</si>
  <si>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</si>
  <si>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</si>
  <si>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</si>
  <si>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</si>
  <si>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</si>
  <si>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Diseñar e Implementar el Sistema Municipal de Información Deportiva, en el cuatrienio</t>
  </si>
  <si>
    <t xml:space="preserve">Sistema diseñado e implementado </t>
  </si>
  <si>
    <t>Formular y presentar el proyecto de Acuerdo la política pública de deporte, Recreación y utilización adecuada del tiempo libre en el cuatrienio.</t>
  </si>
  <si>
    <t xml:space="preserve">Política pública formulada y presentada. </t>
  </si>
  <si>
    <t>Aumentar en veintisiete (27) los sitios de servicio del programa de Recreación en el Municipio, durante el cuatrienio.</t>
  </si>
  <si>
    <t xml:space="preserve">Número de sitios aumentados. </t>
  </si>
  <si>
    <t>Deporte para Todos … Es Posible</t>
  </si>
  <si>
    <t xml:space="preserve">Deporte y Recreación para la Inclusión </t>
  </si>
  <si>
    <t xml:space="preserve">Eventos Deportivos Especiales </t>
  </si>
  <si>
    <t>Infraestructura Deportiva y Recreativa</t>
  </si>
  <si>
    <t xml:space="preserve">Mejoramiento de la Gestión Institucional </t>
  </si>
  <si>
    <t>Yo creo en la recreación</t>
  </si>
  <si>
    <t xml:space="preserve">Líneas estrategicas: </t>
  </si>
  <si>
    <t xml:space="preserve">Sector: </t>
  </si>
  <si>
    <t xml:space="preserve">Programas: </t>
  </si>
  <si>
    <t>Formular y presentar proyecto de Acuerdo de la Política pública de Movilidad en el Municipio de Barrancabermeja, durante el cuatrienio.</t>
  </si>
  <si>
    <t>Politica Publica de Movilidad</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</si>
  <si>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</si>
  <si>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</si>
  <si>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</si>
  <si>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</si>
  <si>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</si>
  <si>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</si>
  <si>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Firmar veinte (20) “Pactos ciudadanos por la Movilidad”, durante el cuatrienio.</t>
  </si>
  <si>
    <t>Pactos ciudadanos firmados</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</si>
  <si>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</si>
  <si>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</si>
  <si>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Celebrar un (1) Convenio Interinstitucional para el fortalecimiento de la cultura de la movilidad, durante el cuatrienio.</t>
  </si>
  <si>
    <t xml:space="preserve">Convenio Interinstitucional celebrado. </t>
  </si>
  <si>
    <t>Modernizar la red de semaforización actual, por un sistema de semaforización inteligente que optimice los flujos viales y reduzca la congestión vehicular, durante el cuatrienio.</t>
  </si>
  <si>
    <t xml:space="preserve">Sistema de semaforización modernizado. </t>
  </si>
  <si>
    <t>Semaforizar cuatro (4) nuevas intersecciones viales, durante el cuatrienio.</t>
  </si>
  <si>
    <t>Número de intersecciones semaforizadas</t>
  </si>
  <si>
    <t>Mantener la Red de Semáforos, durante el cuatrienio.</t>
  </si>
  <si>
    <t xml:space="preserve">Red mantenida. </t>
  </si>
  <si>
    <t>Demarcar 10.000 metros cuadrados de marcas viales, durante el cuatrienio.</t>
  </si>
  <si>
    <t>Metros Cuadrados Demarcados</t>
  </si>
  <si>
    <t>Demarcar 20.000 metros lineales, durante el cuatrienio.</t>
  </si>
  <si>
    <t xml:space="preserve">Metros lineales demarcados. </t>
  </si>
  <si>
    <t>Instalar doscientas (200) señales verticales nuevas, durante el cuatrienio.</t>
  </si>
  <si>
    <t>Número de señales verticales nuevas instaladas</t>
  </si>
  <si>
    <t>Realizar mantenimiento a cien (100) señales verticales, durante el cuatrienio.</t>
  </si>
  <si>
    <t>Número de señales verticales con mantenimiento realizadas.</t>
  </si>
  <si>
    <t>Reglamentar e implementar la operación de 35 zonas de estacionamiento regulado, durante el cuatrienio.</t>
  </si>
  <si>
    <t xml:space="preserve">Número de zonas de parqueadero reglamentadas </t>
  </si>
  <si>
    <t>Nuevo Esquema de Transporte Público Implementado.</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</si>
  <si>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</si>
  <si>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</si>
  <si>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</si>
  <si>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 xml:space="preserve">Número de conductores promovidos en el uso de parqueaderos públicos. </t>
  </si>
  <si>
    <t>Incrementar en 1.000 usuarios de las vías, las campañas referidas a la prevención del consumo de alcohol, durante el cuatrienio.</t>
  </si>
  <si>
    <t>Número de usuarios incrementados con campañas sobre prevención en el consumo de alcohol.</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</si>
  <si>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</si>
  <si>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</si>
  <si>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</si>
  <si>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Porcentaje de incremento de agentes de tránsito</t>
  </si>
  <si>
    <t>Implementar una (1) aula móvil sobre seguridad vial dirigida a dos mil (2.000) usuarios de las vías, durante el cuatrienio.</t>
  </si>
  <si>
    <t>Aula móvil de seguridad vial implementada</t>
  </si>
  <si>
    <t>Capacitar a ocho mil (8.000) estudiantes sobre normas de seguridad vial, durante el cuatrienio.</t>
  </si>
  <si>
    <t>Número de estudiantes capacitados en normas de seguridad vial</t>
  </si>
  <si>
    <t>Capacitar a 200 conductores de servicio público de transporte sobre convivencia y seguridad vial, durante el cuatrienio.</t>
  </si>
  <si>
    <t>Número de conductores del servicio público de transporte capacitados en convivencia y seguridad vial.</t>
  </si>
  <si>
    <t>Implementar un grupo de 20 promotores de la seguridad vial, durante el cuatrienio.</t>
  </si>
  <si>
    <t>Número de promotores de la seguridad vial implementados.</t>
  </si>
  <si>
    <t>Mejorar la infraestructura física (estudios, diseños, mobiliario, módulos, red estructurada, red eléctrica, central de cómputo) de la ITTB, durante el cuatrienio.</t>
  </si>
  <si>
    <t>Infraestructura física de la ITTB modernizada</t>
  </si>
  <si>
    <t>Implementar la Oficina de Atención al Ciudadano en la ITTB, en el cuatrienio.</t>
  </si>
  <si>
    <t>Oficina de atención al ciudadano implementada en la ITTB.</t>
  </si>
  <si>
    <t>Implementar II fase del sistema de gestión documental en la ITTB, durante el cuatrienio.</t>
  </si>
  <si>
    <t>Fase II del sistema de gestión documental de la ITTB implementado</t>
  </si>
  <si>
    <t>Elaborar e implementar un Plan de recuperación de cartera y fortalecimiento del proceso coactivo y persuasivo de la ITTB.</t>
  </si>
  <si>
    <t>Plan de recuperación de cartera elaborado e implementado</t>
  </si>
  <si>
    <t>Realizar dos (2) Convenios interinstitucionales para Fortalecer procesos de capacitación en áreas misionales.</t>
  </si>
  <si>
    <t xml:space="preserve">Convenios interinstitucionales de capacitación en áreas misionales realizados. </t>
  </si>
  <si>
    <t>Fortalecer quince (15) procesos institucionales con profesionales de apoyo.</t>
  </si>
  <si>
    <t xml:space="preserve">Número de Procesos institucionales fortalecidos con profesionales de apoyo. </t>
  </si>
  <si>
    <t>Realizar un (1) estudio para modificar la planta de personal de la ITTB.</t>
  </si>
  <si>
    <t>Estudio para modificación de planta de personal realizado.</t>
  </si>
  <si>
    <t>Diseñar un (1) Plan que garantice autosostenibilidad financiera de la ITTB en el mediano y largo plazo, durante el cuatrienio.</t>
  </si>
  <si>
    <t>Plan Diseñado</t>
  </si>
  <si>
    <t>Implementar un (1) Sistema de Control de Vehículos para entrega y salida de vehículos de Patios adscritos a la ITTB, durante el cuatrienio.</t>
  </si>
  <si>
    <t>Sistema de Control de Vehículos implementado</t>
  </si>
  <si>
    <t>Disponer de un (1) Parqueadero y una (1) Grúa para el Apoyo a la Gestión Operativa, durante el cuatrienio.</t>
  </si>
  <si>
    <t>Servicio de Parqueadero y Grúa Contrato</t>
  </si>
  <si>
    <t>Plan de Movilidad Urbana Sostenible (PMUS)</t>
  </si>
  <si>
    <t>Sistema Integral de Control de Tránsito</t>
  </si>
  <si>
    <t>Equipamiento Urbano y Logístico para el Transporte</t>
  </si>
  <si>
    <t>Cultura de la Movilidad Segura</t>
  </si>
  <si>
    <t>Fortalecimiento Institucional de la Inspección de Tránsito y Transporte</t>
  </si>
  <si>
    <t>Programas: 5</t>
  </si>
  <si>
    <t>Estudio realizado</t>
  </si>
  <si>
    <t>Programa desarrollado</t>
  </si>
  <si>
    <t>Diseñar e implementar un Programa de Empleo Social, para la generación de 4000 empleos, con enfoque diferencial, durante el cuatrienio.</t>
  </si>
  <si>
    <t>Programa de empleo social Diseñado</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</si>
  <si>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</si>
  <si>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</si>
  <si>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</si>
  <si>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</si>
  <si>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</si>
  <si>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</si>
  <si>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</si>
  <si>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</si>
  <si>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</si>
  <si>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</si>
  <si>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Establecer una (1) alianza público privada para cubrir las necesidades de empleo que incluya a la población vulnerable, teniendo en cuenta el enfoque diferencial, durante el cuatrienio.</t>
  </si>
  <si>
    <t>Número de alianzas público- privadas establecidas.</t>
  </si>
  <si>
    <t>Crear 50 nuevas iniciativas productivas en diferentes grupos poblacionales y sector economico en el cuatrenio. Entre Forcap y Desarrollo Economico.</t>
  </si>
  <si>
    <t>Número de Iniciativas productivas nuevas creadas.</t>
  </si>
  <si>
    <t>Fortalecer 50 iniciativas productivas en diferentes grupos poblacionales y sector economico durante el cuatrenio.Entre Forcap y Desarrollo Economico.</t>
  </si>
  <si>
    <t>Número de Iniciativas productivas fortalecidas.</t>
  </si>
  <si>
    <t>Reestructurar la línea de crédito para la financiación del micro, pequeñas y medianas empresas, durante el cuatrienio</t>
  </si>
  <si>
    <t>línea de crédito reestructurada.</t>
  </si>
  <si>
    <t>Número de unidades apoyadas</t>
  </si>
  <si>
    <t>Articular una (1) acción estratégica durante el cuatrienio con el Sistema Nacional y Departamental de productividad y competitividad, que permitan orientar la política y fortalecimiento de la economía local, durante el cuatrienio.</t>
  </si>
  <si>
    <t>Acción articulada</t>
  </si>
  <si>
    <t xml:space="preserve">Apoyar durante el cuatrenio la participacion y realizacion de cuatro(4) misiones,eventos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</si>
  <si>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</si>
  <si>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</si>
  <si>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</si>
  <si>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</si>
  <si>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</si>
  <si>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</si>
  <si>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</si>
  <si>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</si>
  <si>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</si>
  <si>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Formular y presentar proyecto de Acuerdo del Plan de Desarrollo Turístico</t>
  </si>
  <si>
    <t>Plan de Desarrollo turístico formulado y presentado.</t>
  </si>
  <si>
    <t>Realizar una estrategia de promoción Turística, durante el cuatrenio</t>
  </si>
  <si>
    <t>Estrategia realizada</t>
  </si>
  <si>
    <t>Implementar un (1) programa que promocione la oferta turística del Municipio, durante el cuatrenio.</t>
  </si>
  <si>
    <t>Programa implementado</t>
  </si>
  <si>
    <t>Desarrollar un programa de capacitacion fomentando el buen uso de los recursos naturales, conservación de tradiciones socioculturales, promoción de producto artesanal, normatividad durante el cuatrenio.</t>
  </si>
  <si>
    <t>Articular la oferta turística del municipio a la agenda departamental y nacional como actividad económica generadora de desarrollo competitivo, durante el cuatrenio</t>
  </si>
  <si>
    <t>Oferta turística articulada</t>
  </si>
  <si>
    <t>Actualizar y presentar proyecto de acuerdo del Plan decenal de cultura del municipio de Barrancabermeja, durante el cuatrienio.</t>
  </si>
  <si>
    <t>Plan decenal de cultura actualizado y presentado el proyecto de acuerdo</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</si>
  <si>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</si>
  <si>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</si>
  <si>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</si>
  <si>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</si>
  <si>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Formular e implementar dos (2) planes especiales de protección de bienes de interés cultural, durante el cuatrienio.</t>
  </si>
  <si>
    <t>número Planes formulado e implementados</t>
  </si>
  <si>
    <t>Dar cobertura a 100 gestores, artistas y creadores culturales debidamente registrados, en procesos de profesionalización y formación, durante el cuatrienio.</t>
  </si>
  <si>
    <t>Numero de Gestores, artistas y creadores formados</t>
  </si>
  <si>
    <t>Incrementar en once (11) las muestras itinerantes en comunas y corregimientos para la promoción de muestras artísticas y actividades culturales encaminadas a impulsar el talento local, durante el cuatrienio.</t>
  </si>
  <si>
    <t>Número de muestras incrementadas</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</si>
  <si>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</si>
  <si>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</si>
  <si>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Apoyar la realización de doce (12) eventos de carácter institucional del municipio que reconozca y promuevan nuestra diversidad cultural, durante el cuatrienio.</t>
  </si>
  <si>
    <t>número de eventos institucionalizados apoyados.</t>
  </si>
  <si>
    <t>Aumentar en 100 el número de niños, niñas y adolescentes beneficiarios en el plan de lectura y bibliotecas</t>
  </si>
  <si>
    <t>Número de niños, niñas y adolescentes beneficiados</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</si>
  <si>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</si>
  <si>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</si>
  <si>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</si>
  <si>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</si>
  <si>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</si>
  <si>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</si>
  <si>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</si>
  <si>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</si>
  <si>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</si>
  <si>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</si>
  <si>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</si>
  <si>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</si>
  <si>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</si>
  <si>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Programa diseñado e implementado</t>
  </si>
  <si>
    <t>Dar continuidad al programa de profesionalización de madres comunitarias, en el cuatrienio.</t>
  </si>
  <si>
    <t>Programa continuado.</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</si>
  <si>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</si>
  <si>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</si>
  <si>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</si>
  <si>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</si>
  <si>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</si>
  <si>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</si>
  <si>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</si>
  <si>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</si>
  <si>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</si>
  <si>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</si>
  <si>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</si>
  <si>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</si>
  <si>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</si>
  <si>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</si>
  <si>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</si>
  <si>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doscientas (200) la cobertura en educación inicial, a través del CDI semillitas de esperanza, durante el cuatrienio.</t>
  </si>
  <si>
    <t>Cobertura ampliada</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</si>
  <si>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</si>
  <si>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</si>
  <si>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</si>
  <si>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</si>
  <si>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</si>
  <si>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</si>
  <si>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</si>
  <si>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</si>
  <si>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</si>
  <si>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</si>
  <si>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</si>
  <si>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</si>
  <si>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</si>
  <si>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</si>
  <si>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</si>
  <si>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</si>
  <si>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</si>
  <si>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</si>
  <si>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</si>
  <si>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</si>
  <si>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</si>
  <si>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</si>
  <si>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</si>
  <si>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</si>
  <si>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</si>
  <si>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</si>
  <si>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</si>
  <si>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Desarrollar un (1) Programa de rumba segura y responsable, mediante capacitación y realización de encuentros juveniles en las comunas y corregimientos del Municipio de Barrancabermeja.</t>
  </si>
  <si>
    <t>Actualizar y presentar proyecto de acuerdo de la política pública para la población LGTBI buscando la protección, atención y garantía de sus derechos, en el cuatrienio</t>
  </si>
  <si>
    <t>Política pública actualizada y presentada.</t>
  </si>
  <si>
    <t>Implementar cuatro (4) acciones de prevención de la discriminación y la violencia contra la población LGBTI, en el cuatrienio.</t>
  </si>
  <si>
    <t>Número de acciones de prevención implementadas</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</si>
  <si>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</si>
  <si>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</si>
  <si>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</si>
  <si>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</si>
  <si>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</si>
  <si>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</si>
  <si>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</si>
  <si>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</si>
  <si>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</si>
  <si>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</si>
  <si>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</si>
  <si>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</si>
  <si>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</si>
  <si>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</si>
  <si>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</si>
  <si>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</si>
  <si>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Actualizar y presentar proyecto  de acuerdo  de la politica publica para la poblacion  con discapacidad  en el Municipio de Barrancabermeja</t>
  </si>
  <si>
    <t>Fortalecer el  comite municipal de discapacidad en el Municipio de Barrancbaermeja</t>
  </si>
  <si>
    <t>Comité Fortalecido</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</si>
  <si>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</si>
  <si>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</si>
  <si>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</si>
  <si>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</si>
  <si>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</si>
  <si>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 xml:space="preserve">Realizar anualmente el evento de conmemoración del día internacional de la discapacidad en el Municipio de Barrancabermeja. </t>
  </si>
  <si>
    <t>Número de eventos realizados.</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</si>
  <si>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</si>
  <si>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</si>
  <si>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</si>
  <si>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</si>
  <si>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</si>
  <si>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</si>
  <si>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</si>
  <si>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Realizar una (1) acción  tendiente a fortalecer las organizaciones Afrodescendientes, durante el cuatrienio.</t>
  </si>
  <si>
    <t>Acción realizada.</t>
  </si>
  <si>
    <t>Ejecutar el plan de etnodesarrollo para la población afrodescendiente, durante el cuatrienio</t>
  </si>
  <si>
    <t>Plan ejecutado.</t>
  </si>
  <si>
    <t>Desarrollar un (1) programa para brindar atención integral a la población indígena, durante el cuatrienio.</t>
  </si>
  <si>
    <t>Programa desarrollado.</t>
  </si>
  <si>
    <t>Realizar cuatro (4) actividades étnico-culturales para la conmemoración de las fechas de la población afrodescendiente, durante el cuatrienio.</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</si>
  <si>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</si>
  <si>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</si>
  <si>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Empleo Humano, Incluyente y Productivo para los barranqueños y barranqueñas</t>
  </si>
  <si>
    <t>Emprenderismo e Innovación</t>
  </si>
  <si>
    <t>Barrancabermeja Competitiva</t>
  </si>
  <si>
    <t>Destino Barrancabermeja</t>
  </si>
  <si>
    <t>Identidad Cultural</t>
  </si>
  <si>
    <t>Mujer y Equidad de Género</t>
  </si>
  <si>
    <t>Primera Infancia, Infancia y Adolescencia y Fortalecimiento Familiar</t>
  </si>
  <si>
    <t>Jóvenes Actores del Desarrollo</t>
  </si>
  <si>
    <t>Atención a la población LGTBI</t>
  </si>
  <si>
    <t>Atención al Adulto Mayor</t>
  </si>
  <si>
    <t xml:space="preserve">Población con Discapacidad </t>
  </si>
  <si>
    <t>Atención a la Población Étnica</t>
  </si>
  <si>
    <t>Programas: 12</t>
  </si>
  <si>
    <t>Cualificar 100 docentes de preescolar del sector oficial en educación inicial, durante el cuatrienio.</t>
  </si>
  <si>
    <t>Número de docentes formados</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</si>
  <si>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</si>
  <si>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</si>
  <si>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</si>
  <si>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</si>
  <si>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</si>
  <si>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</si>
  <si>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</si>
  <si>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</si>
  <si>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</si>
  <si>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Programa Desarrollado</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</si>
  <si>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</si>
  <si>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</si>
  <si>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</si>
  <si>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</si>
  <si>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</si>
  <si>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</si>
  <si>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</si>
  <si>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</si>
  <si>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</si>
  <si>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</si>
  <si>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</si>
  <si>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</si>
  <si>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</si>
  <si>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</si>
  <si>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Dotar dos (2) biblioteca del sector oficial con material didáctico e ilustrativo para uso de la comunidad educativa durante el cuatrienio.</t>
  </si>
  <si>
    <t>Biblioteca Dotada</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</si>
  <si>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</si>
  <si>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</si>
  <si>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</si>
  <si>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</si>
  <si>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</si>
  <si>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</si>
  <si>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</si>
  <si>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</si>
  <si>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</si>
  <si>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</si>
  <si>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</si>
  <si>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</si>
  <si>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</si>
  <si>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</si>
  <si>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</si>
  <si>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</si>
  <si>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</si>
  <si>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</si>
  <si>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</si>
  <si>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</si>
  <si>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</si>
  <si>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</si>
  <si>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</si>
  <si>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</si>
  <si>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</si>
  <si>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</si>
  <si>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</si>
  <si>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</si>
  <si>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</si>
  <si>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</si>
  <si>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</si>
  <si>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</si>
  <si>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Garantizar la cobertura y permanencia de estudiantes en el sistema educativo mediante la implementación 5 proyectos de fortalecimiento del sector educativo, durante el cuatrienio.</t>
  </si>
  <si>
    <t>Proyectos Implementados</t>
  </si>
  <si>
    <t>Diseño e implementación del Plan Municipal de Infraestructura educativa durante el cuatrienio</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</si>
  <si>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</si>
  <si>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</si>
  <si>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</si>
  <si>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</si>
  <si>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</si>
  <si>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</si>
  <si>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</si>
  <si>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</si>
  <si>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Construir dos (2) restaurantes escolares en instituciones educativas del sector urbano y rural de la ciudad, durante el cuatrienio.</t>
  </si>
  <si>
    <t>Restaurantes construidos</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</si>
  <si>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</si>
  <si>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</si>
  <si>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</si>
  <si>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</si>
  <si>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Número de sedes adecuadas y/o remodeladas</t>
  </si>
  <si>
    <t>Mantener programa de alfabetización para mayores de 15 años, durante el cuatrienio.</t>
  </si>
  <si>
    <t>Programa mantenido</t>
  </si>
  <si>
    <t>Mantener en 39.453 el número de los estudiantes matriculados en los diferentes niveles: básica primaria, básica secundaria y media, durante el cuatrienio.</t>
  </si>
  <si>
    <t>Número de estudiantes matriculados</t>
  </si>
  <si>
    <t>Incrementar hasta un 5% la cobertura de atención a población con necesidades educativas especiales y talentos excepcionales, durante el cuatrienio.</t>
  </si>
  <si>
    <t>Población atendida</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</si>
  <si>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</si>
  <si>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</si>
  <si>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</si>
  <si>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</si>
  <si>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</si>
  <si>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Gestionar y ejecutar cuatro (4) convenios o alianzas estratégicas de cooperación con diferentes entidades públicas y/o privadas para el mejoramiento de la cobertura, la calidad y la gestión educativa, durante el cuatrienio.</t>
  </si>
  <si>
    <t>Convenios Celebrados</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</si>
  <si>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</si>
  <si>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</si>
  <si>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</si>
  <si>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</si>
  <si>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</si>
  <si>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</si>
  <si>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</si>
  <si>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</si>
  <si>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</si>
  <si>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</si>
  <si>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Fortalecer los programas de alimentación del adulto mayor, niñas y niños y madres gestantes y lactantes, durante el cuatrienio.</t>
  </si>
  <si>
    <t>Programas de alimentación fortalecidos.</t>
  </si>
  <si>
    <t>Articular un programa de alimentación y nutrición con identificación de cooperantes, durante el cuatrienio.</t>
  </si>
  <si>
    <t>Programa articulado.</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</si>
  <si>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</si>
  <si>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</si>
  <si>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Potenciar la Educación Inicial</t>
  </si>
  <si>
    <t>Calidad Educativa en Educación Básica y Media</t>
  </si>
  <si>
    <t>Mantener Mayor Cobertura y Permanencia en el Sistema Educativo</t>
  </si>
  <si>
    <t>Fortalecimiento del Sector Educativo</t>
  </si>
  <si>
    <t>Herramientas para Promover el Acceso a la Educación Superior y la Formacion para el Trabajo y Desarrollo Humano</t>
  </si>
  <si>
    <t>Seguridad Alimentaria y Nutricional para Población Vulnerable</t>
  </si>
  <si>
    <t>Realizar un informe de identificación y análisis de amenazas en seguridad, orden público y convivencia a la población civil a nivel urbano y rural, en el cuatrienio.</t>
  </si>
  <si>
    <t>Informe realizado</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</si>
  <si>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</si>
  <si>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</si>
  <si>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</si>
  <si>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</si>
  <si>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Elaborar e implementar un programa de promoción de una cultura de la legalidad (el respeto y el cumplimiento de la ley) y de corresponsabilidad ciudadana, durante el cuatrienio</t>
  </si>
  <si>
    <t>Programa elaborado e implementado.</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</si>
  <si>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</si>
  <si>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</si>
  <si>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</si>
  <si>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</si>
  <si>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Apoyar el funcionamiento de un centro de atención especial (CAE) durante el cuatrienio.</t>
  </si>
  <si>
    <t>Centro de atención especial apoyado y en funcionamiento</t>
  </si>
  <si>
    <t>Apoyar el funcionamiento del Sistema de Atención de Responsabilidad Penal Judicial, durante el cuatrienio</t>
  </si>
  <si>
    <t>Apoyo realizado para el funcionamiento del centro</t>
  </si>
  <si>
    <t>Implementar y desarrollar dos (2) acciones para la prevención a víctimas de abuso sexual y violencia intrafamiliar, durante el cuatrienio.</t>
  </si>
  <si>
    <t>Acciones implementadas y desarrolladas</t>
  </si>
  <si>
    <t>Apoyar el funcionamiento del Hogar de paso de conformidad con lo estipulado en la Resolución 6021 de 2010, durante el cuatrienio.</t>
  </si>
  <si>
    <t>Apoyo realizado para el funcionamiento del hogar de paso</t>
  </si>
  <si>
    <t>Mantener el apoyo de las dos (2) Comisarias de Familia y 10 Inspecciones de Policía, durante el cuatrienio</t>
  </si>
  <si>
    <t>Comisarías de familia e inspecciones mantenidos</t>
  </si>
  <si>
    <t>Mantener el apoyo durante el cuatrienio, a cinco (5) organismos de seguridad según Ley 1421 de 2010-FONSET – de conformidad con el Plan Integral de Seguridad y convivencia ciudadana, durante el cuatrienio.</t>
  </si>
  <si>
    <t>Apoyos mantenidos</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</si>
  <si>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</si>
  <si>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</si>
  <si>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</si>
  <si>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</si>
  <si>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Mantener el apoyo a los cinco (5) organismos de seguridad y convivencia, de conformidad al Acuerdo 020 de 2011, durante el cuatrienio.</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</si>
  <si>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</si>
  <si>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</si>
  <si>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</si>
  <si>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</si>
  <si>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</si>
  <si>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</si>
  <si>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Desarrollar un (1) programa que permita la recuperación del espacio público y áreas invadidas, durante el cuatrienio.</t>
  </si>
  <si>
    <t>Realizar 2 acciones para el fortalecimiento de la participación ciudadana en las Comunas y Corregimientos, en el cuatrienio</t>
  </si>
  <si>
    <t>Acciones de fortalecimiento realizadas</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</si>
  <si>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</si>
  <si>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</si>
  <si>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</si>
  <si>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</si>
  <si>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</si>
  <si>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Sistema diseñado</t>
  </si>
  <si>
    <t>Realizar cuatro (4) acciones de fortalecimiento y apoyo a las Juntas de Acción Comunal y Juntas Administradoras Locales en Comunas y Corregimientos, durante el cuatrienio</t>
  </si>
  <si>
    <t>Número de acciones realizadas</t>
  </si>
  <si>
    <t>Implementar un programa de fortalecimiento de la democracia y la gobernabilidad, en el cuatrienio.</t>
  </si>
  <si>
    <t>Desarrollar un (1) programa que permita dotar a las distintas Organizaciones Comunales de herramientas necesarias para facilitar su labor, durante el cuatrienio.</t>
  </si>
  <si>
    <t>Crear el Comité Municipal de Precios y Protección al Consumidor, en el cuatrienio</t>
  </si>
  <si>
    <t>Comité creado</t>
  </si>
  <si>
    <t>Formular y presentar proyecto de Acuerdo para modificar los cuatro (4) espacios de participación ciudadana (JAC, JAL, AJAV, CTP).</t>
  </si>
  <si>
    <t>Proyecto de Acuerdo Formulado y presentado</t>
  </si>
  <si>
    <t>Realizar un diagnóstico sobre comportamientos y motivaciones de las personas, en el cuatrienio</t>
  </si>
  <si>
    <t>Diagnóstico realizado</t>
  </si>
  <si>
    <t>Diseñar e implementar un programa convivencia, confianza y cultura ciudadana orientado a promover valores, principios y reestablecer confianza ciudadana, durante el cuatrienio</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</si>
  <si>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</si>
  <si>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</si>
  <si>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</si>
  <si>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</si>
  <si>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</si>
  <si>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</si>
  <si>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Gestión para la construcción de un centro carcelario con la financiación del gobierno nacional y aportes municipales acorde a las necesidades de la región, durante el cuatrienio</t>
  </si>
  <si>
    <t>Gestión realizada y aportes realizados</t>
  </si>
  <si>
    <t>Desarrollar un programa de emprendimiento con población carcelaria y sus familiares.</t>
  </si>
  <si>
    <t>Formular y presentar para aprobación la Política Pública Municipal para la Prevención y Atención Integral de la Población Víctima del conflicto armado.</t>
  </si>
  <si>
    <t>Política pública formulada y presentada para aprobación.</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</si>
  <si>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</si>
  <si>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Realizar (800) acciones de atención jurídica y psicosocial en el marco de la reparación integral a las víctimas de la violencia que se implementen durante el cuatrienio.</t>
  </si>
  <si>
    <t>Número de acciones de atención jurídica realizadas</t>
  </si>
  <si>
    <t>Ejecutar un (1) programa de atención integral con enfoque diferencial para la población victima según los criterios de género, edad, etnia y discapacidad, durante el cuatrienio.(Ley 1448 de 2011).</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</si>
  <si>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</si>
  <si>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</si>
  <si>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</si>
  <si>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</si>
  <si>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</si>
  <si>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</si>
  <si>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</si>
  <si>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Apoyo realizado</t>
  </si>
  <si>
    <t>Apoyar un proceso de reparación colectiva del municipio en el cuatrienio.</t>
  </si>
  <si>
    <t>Procesos de reparación colectiva apoyados</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</si>
  <si>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</si>
  <si>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</si>
  <si>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</si>
  <si>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</si>
  <si>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</si>
  <si>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</si>
  <si>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</si>
  <si>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</si>
  <si>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</si>
  <si>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</si>
  <si>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</si>
  <si>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</si>
  <si>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</si>
  <si>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</si>
  <si>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</si>
  <si>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</si>
  <si>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Desarrollar cuatro (4) acciones de paz encaminadas a la protección y sana convivencia de las familias de nuestro municipio, durante el cuatrienio.</t>
  </si>
  <si>
    <t>Número de acciones desarrolladas</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</si>
  <si>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</si>
  <si>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</si>
  <si>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</si>
  <si>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</si>
  <si>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</si>
  <si>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Estrategia desarrollada</t>
  </si>
  <si>
    <t>Identificación y Análisis de Amenazas a la Población en el Municipio de Barrancabermeja</t>
  </si>
  <si>
    <t>Formación de Ciudadanía</t>
  </si>
  <si>
    <t>Fortalecimiento Institucional por la Seguridad Si es Posible</t>
  </si>
  <si>
    <t>Espacio Público Incluyente</t>
  </si>
  <si>
    <t>Participación Ciudadana</t>
  </si>
  <si>
    <t>Cultura Ciudadana</t>
  </si>
  <si>
    <t>Atención a Población Interna Carcelaria</t>
  </si>
  <si>
    <t>Atención Integral a Víctimas</t>
  </si>
  <si>
    <t>Derechos Humanos, Paz, Reconciliación y Postconflicto</t>
  </si>
  <si>
    <t>Barrancabermeja Equitativa e Incluyente</t>
  </si>
  <si>
    <t>Programas: 10</t>
  </si>
  <si>
    <t>Mantener el valor promedio del recaudo del tributo en el municipio durante el cuatrienio. (Recaudo proyectado vigencia 2016 Acuerdo 011 de 2015).</t>
  </si>
  <si>
    <t>Valor promedio de la línea de base mantenido</t>
  </si>
  <si>
    <t>Programa Fortalecimiento Fiscal y Financiero</t>
  </si>
  <si>
    <t xml:space="preserve">Rehabilitar 2.000 ml. Redes de acueducto urbano, durante el cuatrienio. </t>
  </si>
  <si>
    <t>Metros lineales de redes de acueducto rehabilitadas</t>
  </si>
  <si>
    <t xml:space="preserve">Construir 500 metros de nuevas redes de acueducto urbano, durante el cuatrienio. </t>
  </si>
  <si>
    <t>Metros lineales de nuevas redes de acueducto construidas.</t>
  </si>
  <si>
    <t>Garantizar el servicio de agua potable a la comunidad del Centro poblado El Llanito, durante el cuatrienio.</t>
  </si>
  <si>
    <t>Servicio de agua potable garantizada.</t>
  </si>
  <si>
    <t>Subsidiar durante el cuatrienio al 100% de los usuarios de los estratos 1, 2 y 3, el servicio de acueducto, en los términos de lo establecido en la Ley 142 de 1994.</t>
  </si>
  <si>
    <t>Porcentaje de usuarios subsidiados de los estratos 1, 2, 3.</t>
  </si>
  <si>
    <t>Garantizar, durante el cuatrienio el mínimo vital de agua potable al 100% de los usuarios de los estratos 1 y 2.</t>
  </si>
  <si>
    <t>Porcentaje del mínimo vital garantizado.</t>
  </si>
  <si>
    <t>Actualizar en el cuatrienio el catastro de redes de acueducto en el área urbana</t>
  </si>
  <si>
    <t>Catastro de redes de acueducto actualizado.</t>
  </si>
  <si>
    <t>Rehabilitar 1.000 ml de redes de alcantarillado sanitario urbano, durante el cuatrienio.</t>
  </si>
  <si>
    <t>Metros lineales de redes de alcantarillado sanitario rehabilitadas</t>
  </si>
  <si>
    <t xml:space="preserve">Construir 500 metros lineales de nuevas redes de alcantarillado sanitario urbano, durante el cuatrienio. </t>
  </si>
  <si>
    <t>Metros lineales de nuevas redes de alcantarillado sanitario construidas</t>
  </si>
  <si>
    <t>Subsidiar durante el cuatrienio al 100% de los usuarios de los estratos 1, 2 y 3, el servicio de alcantarillado, en los términos de lo establecidos en la Ley 142 de 1994.</t>
  </si>
  <si>
    <t>Crear un programa para la operación y mantenimiento de los acueductos y alcantarillados rurales durante el cuatrienio.</t>
  </si>
  <si>
    <t>Programa creado.</t>
  </si>
  <si>
    <t>Actualizar en el cuatrienio el catastro de redes de alcantarillado en el área urbana</t>
  </si>
  <si>
    <t>Catastro de redes de alcantarillado urbano actualizado.</t>
  </si>
  <si>
    <t xml:space="preserve">Construir 500 ml de redes de alcantarillado pluvial y rehabilitar 500 ml pluvial en el área urbana, durante el cuatrienio. </t>
  </si>
  <si>
    <t>Metros lineales de redes de alcantarillado pluvial construidas y rehabilitadas.</t>
  </si>
  <si>
    <t xml:space="preserve">Construir 1 km de colectores de alcantarillado, durante el cuatrienio.   </t>
  </si>
  <si>
    <t>Kilómetros de colectores de alcantarillado construidos</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</si>
  <si>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</si>
  <si>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</si>
  <si>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</si>
  <si>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</si>
  <si>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 xml:space="preserve">Optimizar 9 mini-PTAR existentes, durante el cuatrienio. </t>
  </si>
  <si>
    <t>Número de Mini PTAR optimizadas</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</si>
  <si>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</si>
  <si>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</si>
  <si>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</si>
  <si>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</si>
  <si>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</si>
  <si>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</si>
  <si>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</si>
  <si>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</si>
  <si>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</si>
  <si>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</si>
  <si>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</si>
  <si>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</si>
  <si>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</si>
  <si>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</si>
  <si>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</si>
  <si>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</si>
  <si>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</si>
  <si>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</si>
  <si>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</si>
  <si>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</si>
  <si>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</si>
  <si>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 xml:space="preserve">Construir un kilómetro de anillo hidráulico, durante el cuatrienio. </t>
  </si>
  <si>
    <t>Km de Anillo hidráulico construido.</t>
  </si>
  <si>
    <t xml:space="preserve">Construir una estación sectorial de control, durante el cuatrienio. </t>
  </si>
  <si>
    <t>Estación sectorial construida.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</si>
  <si>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</si>
  <si>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</si>
  <si>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</si>
  <si>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</si>
  <si>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 xml:space="preserve">Optimizar el sistema captación y de tratamiento de agua potable urbano en un 10%, durante el cuatrienio. </t>
  </si>
  <si>
    <t>Porcentaje del sistema de captación y tratamiento optimizado.</t>
  </si>
  <si>
    <t xml:space="preserve">Asegurar la continuidad y calidad de la prestación del servicio de alumbrado público en un 99%, durante el cuatrienio. </t>
  </si>
  <si>
    <t>Porcentaje de continuidad y calidad del servicio.</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</si>
  <si>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</si>
  <si>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</si>
  <si>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</si>
  <si>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</si>
  <si>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</si>
  <si>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</si>
  <si>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</si>
  <si>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</si>
  <si>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</si>
  <si>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</si>
  <si>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</si>
  <si>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</si>
  <si>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</si>
  <si>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</si>
  <si>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</si>
  <si>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</si>
  <si>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</si>
  <si>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</si>
  <si>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</si>
  <si>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</si>
  <si>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</si>
  <si>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</si>
  <si>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</si>
  <si>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</si>
  <si>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</si>
  <si>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Remodelar y modernizar 2 parques del Municipio de Barrancabermeja, durante el cuatrienio.</t>
  </si>
  <si>
    <t>Número de parques remodelados y modernizados.</t>
  </si>
  <si>
    <t>Construir un parque en el área urbana del municipio de Barrancabermeja.</t>
  </si>
  <si>
    <t>Parque construido.</t>
  </si>
  <si>
    <t xml:space="preserve">Formular y ejecutar un programa de atención de obras  menores para mejoramiento de la infraestructura y equipamiento urbano y rural en todo el municipio durante el cuatrienio. </t>
  </si>
  <si>
    <t>Programa de obras menores formulado y ejecutado</t>
  </si>
  <si>
    <t xml:space="preserve">Realizar el mantenimiento y/o rehabilitación de 5 kilómetros de la malla vial urbana, durante el cuatrienio. </t>
  </si>
  <si>
    <t>Número de Kilómetros de vías urbanas mantenidas y/o rehabilitadas de la malla vial.</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</si>
  <si>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</si>
  <si>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</si>
  <si>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</si>
  <si>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</si>
  <si>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</si>
  <si>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</si>
  <si>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</si>
  <si>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</si>
  <si>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</si>
  <si>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</si>
  <si>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Construir 200 metros de obras para estabilización de taludes, durante el periodo de Gobierno.</t>
  </si>
  <si>
    <t>Metros lineales de obras de estabilización construidos.</t>
  </si>
  <si>
    <t>Realizar inversión en 5 proyectos para el desarrollo del municipio de Barrancabermeja, durante el cuatrienio.</t>
  </si>
  <si>
    <t>Número de proyectos con inversión realizada.</t>
  </si>
  <si>
    <t xml:space="preserve">Gestionar la realización de 5 proyectos para el desarrollo del municipio de Barrancabermeja, durante el cuatrienio.
</t>
  </si>
  <si>
    <t>Número de proyectos gestionados.</t>
  </si>
  <si>
    <t>Realizar durante el cuatrienio 3 estudios y/o diseños de  proyectos para el desarrollo del municipio.</t>
  </si>
  <si>
    <t>Número de estudios y/o diseños realizados.</t>
  </si>
  <si>
    <t>Realizar 4 campañas  de mejoramiento y mantenimiento de  parques, andenes y/o monumentos.</t>
  </si>
  <si>
    <t>Campañas realizadas.</t>
  </si>
  <si>
    <t xml:space="preserve">Realizar dos (2) mantenimientos y/o construcciones y/o  mejoramiento de espacios comunales y comunitarios.
(Organizaciones) durante el cuatrienio. </t>
  </si>
  <si>
    <t>Espacios comunales con mantenimientos y/o construcciones y/o mejoramientos realizados.</t>
  </si>
  <si>
    <t>Servicios Públicos de Calidad Incluyendo Energía Eléctrica</t>
  </si>
  <si>
    <t>Infraestructura Pública</t>
  </si>
  <si>
    <t>Desarrollo del Territorio</t>
  </si>
  <si>
    <t>Articulación de Infraestructura Vial</t>
  </si>
  <si>
    <t>Infraestructura Estratégica</t>
  </si>
  <si>
    <t>TABLERO DE CONTROL SECRETARÍA DE INFRAESTRUCTURA VIGENCIA 2016</t>
  </si>
  <si>
    <t>Incrementar en quince (15) ideas de emprendimiento en base tecnológica para la comunidad, durante el cuatrienio</t>
  </si>
  <si>
    <t xml:space="preserve">Ideas de emprendimiento en base tecnológica incrementadas </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</si>
  <si>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</si>
  <si>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</si>
  <si>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</si>
  <si>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</si>
  <si>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</si>
  <si>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</si>
  <si>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</si>
  <si>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</si>
  <si>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</si>
  <si>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</si>
  <si>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</si>
  <si>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Implementar un (1) programa para masificación del servicio de Internet en los estratos 1 y 2 en el municipio de Barrancabermeja, durante el cuatrienio.</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</si>
  <si>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</si>
  <si>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</si>
  <si>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</si>
  <si>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</si>
  <si>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Mantener el servicio de conectividad a Internet en 78 Establecimientos educativos oficiales en el municipio de Barrancabermeja durante el cuatrienio.</t>
  </si>
  <si>
    <t xml:space="preserve">Instituciones Educativas con servicio de conectividad a Internet mantenido </t>
  </si>
  <si>
    <t>Fortalecer el 10% de las 78 sedes educativas urbanas y rurales con herramienta tecnológicas, durante el cuatrienio.</t>
  </si>
  <si>
    <t xml:space="preserve">Porcentaje de sedes fortalecidas con herramientas tecnológicas </t>
  </si>
  <si>
    <t>Fortalecer dieciséis (16) aulas virtuales interactivas del municipio de Barrancabermeja, durante el cuatrienio</t>
  </si>
  <si>
    <t xml:space="preserve">Número de aulas virtuales interactivas fortalecidas </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</si>
  <si>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</si>
  <si>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</si>
  <si>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</si>
  <si>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</si>
  <si>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</si>
  <si>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</si>
  <si>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</si>
  <si>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</si>
  <si>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</si>
  <si>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</si>
  <si>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</si>
  <si>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</si>
  <si>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</si>
  <si>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</si>
  <si>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Ciencia, Tecnología e Innovación</t>
  </si>
  <si>
    <t>Democratización de las Tecnologías de la Información y las Comunicaciones</t>
  </si>
  <si>
    <t>Gobierno e Infraestructura Tecnológica</t>
  </si>
  <si>
    <t>Programas: 3</t>
  </si>
  <si>
    <t>Desarrollar un programa que garantice la protección, recuperación, vigilancia y control de los ecosistemas naturales afectados por las invasiones en el municipio de Barrancabermeja, durante el cuatrienio.</t>
  </si>
  <si>
    <t>Desarrollar dos (2) acciones para la protección de la flora y fauna en el municipio, durante el cuatrienio.</t>
  </si>
  <si>
    <t>Elaborar dos (2) Planes de Manejo Ambiental en el cuatrienio.</t>
  </si>
  <si>
    <t>Número de Planes Elaborados</t>
  </si>
  <si>
    <t>Realizar dos (2) acciones para la conservación de humedales y recuperación de las áreas estratégicas que surten de agua al sector urbano y rural del municipio de Barrancabermeja, durante el cuatrienio.</t>
  </si>
  <si>
    <t>Número de Acciones Realizadas</t>
  </si>
  <si>
    <t>Crear el Consejo Municipal del Medio Ambiente en el Municipio de Barrancabermeja, en el cuatrienio.</t>
  </si>
  <si>
    <t>Consejo Municipal de Medio Ambiente Creado</t>
  </si>
  <si>
    <t>Formular el Sistema de Gestión Ambiental Municipal. (SIGAM), durante el cuatrienio.</t>
  </si>
  <si>
    <t>Sistema de Gestión Ambiental Formulado</t>
  </si>
  <si>
    <t>Reforestar Setenta y siete (77) Has con especies protectoras-productoras en la cuenca abastecedora de agua potable del Municipio, durante el cuatrienio.</t>
  </si>
  <si>
    <t>Hectáreas Reforestadas</t>
  </si>
  <si>
    <t>Realizar la celebración de las fechas ambientales en el municipio de Barrancabermeja, durante el cuatrienio.</t>
  </si>
  <si>
    <t>Número de Fechas Ambientales Promovidas</t>
  </si>
  <si>
    <t>Formular el Sistema Local de áreas protegidas (SILAP) para el municipio de acuerdo a lo establecido en la Ley, en el cuatrienio.</t>
  </si>
  <si>
    <t>Sistema Local de área protegida formulado.</t>
  </si>
  <si>
    <t>Desarrollar dos (2) acciones que ayuden a mitigar la intervención a los recursos naturales generada por la pequeña y mediana minería en el municipio, durante el cuatrienio.</t>
  </si>
  <si>
    <t>Adoptar y desarrollar dos (2) acciones sugeridas dentro del Plan Maestro de Arbolado, durante el cuatrienio.</t>
  </si>
  <si>
    <t>Desarrollar un programa de siembra, establecimiento, germinación y producción de Plántulas en el vivero municipal de Barrancabermeja, durante el cuatrienio.</t>
  </si>
  <si>
    <t>Apoyar e implementar profesionalmente el desarrollo de cuatro (4) procesos del sector ambiental, mediante la asesoría y asistencia técnica a programas y proyectos durante el cuatrienio.</t>
  </si>
  <si>
    <t>Número de procesos apoyados e implementados</t>
  </si>
  <si>
    <t>Ajustar el Plan de Gestión Integral de Residuos Sólidos (PGIRS) del municipio.</t>
  </si>
  <si>
    <t>PGIRS ajustado</t>
  </si>
  <si>
    <t>Desarrollar durante el cuatrienio el Programa de las 4 R (Reciclar – Reutilizar - Recuperar - Reducir) en el Municipio de Barrancabermeja.</t>
  </si>
  <si>
    <t>Mantener el subsidio del servicio de aseo a 47.000 usuarios de los estratos 1, 2 y 3, en los términos establecidos en la Ley 142 de 1994, durante los cuatro años.</t>
  </si>
  <si>
    <t>Número de usuarios subsidiados.</t>
  </si>
  <si>
    <t>Realizar un convenio para la capacitación de Vigías Ambientales, con inclusión de la población afrodescendiente, para la protección de los recursos naturales en el Municipio de Barrancabermeja, durante el cuatrienio.</t>
  </si>
  <si>
    <t>Convenio realizado</t>
  </si>
  <si>
    <t>Mantener cuatro (4) programas durante el cuatrienio para la sensibilización y educación ambiental.</t>
  </si>
  <si>
    <t>Secretaria de Medio Ambiente</t>
  </si>
  <si>
    <t>Elaborar un estudio de Calidad del aire en el Municipio de Barrancabermeja durante el cuatrienio.</t>
  </si>
  <si>
    <t>Estudio elaborado</t>
  </si>
  <si>
    <t>Realizar mantenimiento a la red de monitoreo de calidad del aire y ruido del Municipio de Barrancabermeja, en el cuatrienio.</t>
  </si>
  <si>
    <t>Mantenimiento realizado</t>
  </si>
  <si>
    <t>Actualizar la Estación Móvil, dotada con equipo de última tecnología.</t>
  </si>
  <si>
    <t>Estación móvil actualizada</t>
  </si>
  <si>
    <t>Realizar un estudio sobre el análisis de amenaza, vulnerabilidad y riesgo de los impactos del cambio y la variabilidad climática aplicables en el Municipio, en el cuatrienio.</t>
  </si>
  <si>
    <t>Desarrollar un sistema de alertas tempranas a fenómenos meteorológicos que contribuyan a la adaptación al cambio climático, durante el cuatrienio.</t>
  </si>
  <si>
    <t>Sistema de Alertas tempranas desarrollado</t>
  </si>
  <si>
    <t>Actualizar el Plan Municipal de Gestión del Riesgo de Desastre, de acuerdo al concepto de la CAS y del Decreto 1807 del 2014, en el cuatrienio.</t>
  </si>
  <si>
    <t>Estudio actualizado</t>
  </si>
  <si>
    <t>Realizar un estudio de las viviendas ubicadas en zonas de alto riesgo no mitigable del área urbana.</t>
  </si>
  <si>
    <t>Gestión y Conservación de los Ecosistemas Naturales</t>
  </si>
  <si>
    <t>Gestión Integral de Residuos Sólidos</t>
  </si>
  <si>
    <t>Educación Ambiental</t>
  </si>
  <si>
    <t>Salud y Medio Ambiente</t>
  </si>
  <si>
    <t>Adaptación al Cambio Climático y Gestión del Riesgo</t>
  </si>
  <si>
    <t>Actualizar e Implementar dos (2) manuales: de ética y buen gobierno, durante el cuatrienio.</t>
  </si>
  <si>
    <t xml:space="preserve">Número de manuales actualizados e implementados. </t>
  </si>
  <si>
    <t>Formular e implementar el manual de convivencia laboral durante el cuatrienio.</t>
  </si>
  <si>
    <t xml:space="preserve">Manual de convivencia formulado e implementado </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</si>
  <si>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</si>
  <si>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</si>
  <si>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</si>
  <si>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</si>
  <si>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Implementar el plan institucional de capacitación, durante el cuatrienio.</t>
  </si>
  <si>
    <t xml:space="preserve">Plan institucional de capacitaciones implementado </t>
  </si>
  <si>
    <t>Actualizar e implementar el programa de bienestar social y estímulos de los servidores públicos, durante el cuatrienio.</t>
  </si>
  <si>
    <t xml:space="preserve">Programa de estímulos actualizado e implementado </t>
  </si>
  <si>
    <t>Crear e implementar durante el cuatrienio, un (1) sistema de Gestión de seguridad y salud en el trabajo para los servidores públicos, durante el cuatrienio.</t>
  </si>
  <si>
    <t xml:space="preserve">Sistema de gestión creado e implementado </t>
  </si>
  <si>
    <t>Fortalecer y mejorar el sistema de gestión documental de la administración central durante el cuatrienio.</t>
  </si>
  <si>
    <t xml:space="preserve">Sistema de gestión documental fortalecido y mejorado </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</si>
  <si>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</si>
  <si>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</si>
  <si>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</si>
  <si>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</si>
  <si>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</si>
  <si>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</si>
  <si>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</si>
  <si>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</si>
  <si>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</si>
  <si>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</si>
  <si>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Fortalecimiento de lo Público</t>
  </si>
  <si>
    <t>Asesorar en el 100% en los aspectos jurídicos que requiera la Administración Municipal, durante el cuatrienio.</t>
  </si>
  <si>
    <t>Porcentaje de asesorias efectuadas</t>
  </si>
  <si>
    <t>Atender el 100% los procesos judiciales en que es parte el Municipio, durante el cuatrienio.</t>
  </si>
  <si>
    <t>Porcentaje de procesos atendidos</t>
  </si>
  <si>
    <t>Fortalecimiento Institucional, Asistencia Jurídica y Defensa Judicial</t>
  </si>
  <si>
    <t xml:space="preserve">Mantener la continuidad y la cobertura en el 100% a la población afiliada, según la Base de datos Única de Afiliados (BDUA), durante el cuatrienio. 
 </t>
  </si>
  <si>
    <t>Porcentaje de población con continuidad y cobertura mantenida.</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</si>
  <si>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</si>
  <si>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</si>
  <si>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</si>
  <si>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</si>
  <si>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 xml:space="preserve">Elaborar un (1) análisis integral del funcionamiento de los centros de salud urbanos y rurales de la Empresa Social del Estado de Barrancabermeja, durante el cuatrienio. </t>
  </si>
  <si>
    <t>Análisis integral de funcionamiento elaborado.</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</si>
  <si>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</si>
  <si>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</si>
  <si>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</si>
  <si>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</si>
  <si>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 xml:space="preserve">Realizar dos (2) Dotaciones de Equipos biomédicos para la ESE Barrancabermeja, en el cuatrienio. </t>
  </si>
  <si>
    <t>Número de Dotaciones realizadas.</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</si>
  <si>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</si>
  <si>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</si>
  <si>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</si>
  <si>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</si>
  <si>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</si>
  <si>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</si>
  <si>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</si>
  <si>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</si>
  <si>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</si>
  <si>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</si>
  <si>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</si>
  <si>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</si>
  <si>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</si>
  <si>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</si>
  <si>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</si>
  <si>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</si>
  <si>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</si>
  <si>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</si>
  <si>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</si>
  <si>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</si>
  <si>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</si>
  <si>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</si>
  <si>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</si>
  <si>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</si>
  <si>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</si>
  <si>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</si>
  <si>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</si>
  <si>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</si>
  <si>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 xml:space="preserve">Implementar en 10 familias por año de las comunas 5 y 7, la estrategia “Familias fuertes”. </t>
  </si>
  <si>
    <t>Número de familias con la estrategia implementada.</t>
  </si>
  <si>
    <t xml:space="preserve">Formular y presentar proyectos de acuerdo de la política pública de prevención de consumo de sustancias psicoactivas, en el cuatrienio. </t>
  </si>
  <si>
    <t>Política formulada y presentada.</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</si>
  <si>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</si>
  <si>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</si>
  <si>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 xml:space="preserve">Implementar el “Modelo Ecológico para la intervención de la violencia interpersonal”, en las instituciones públicas de salud del municipio, durante el cuatrienio. </t>
  </si>
  <si>
    <t>Modelo implementado.</t>
  </si>
  <si>
    <t xml:space="preserve">Implementar el “Modelo de sensibilización y formación en masculinidades para la prevención de la violencia hacia las mujeres”, durante el cuatrienio. </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</si>
  <si>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</si>
  <si>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</si>
  <si>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</si>
  <si>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</si>
  <si>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 xml:space="preserve">Realizar auditorías en las IPS y EPS en el 100% de los casos reportados al SIVIGILA sobre la aplicación de los protocolos y guías de atención de la violencia de género durante el cuatrienio. </t>
  </si>
  <si>
    <t>Porcentaje de auditorías realizadas.</t>
  </si>
  <si>
    <t xml:space="preserve">Desarrollar una (1) estrategia integral de Información, Educación y Comunicación (IEC) en la comunidad para conocimiento de la atención integral de salud mental durante el cuatrienio. </t>
  </si>
  <si>
    <t>Estrategia IEC desarrollada.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</si>
  <si>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</si>
  <si>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</si>
  <si>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 xml:space="preserve">Implementar una (1) Estrategia para Prevención del Suicidio, durante el cuatrienio. </t>
  </si>
  <si>
    <t>Estrategia Implementada.</t>
  </si>
  <si>
    <t xml:space="preserve">Implementar una (1) Estrategia para “Saber vivir, saber beber”, durante el cuatrienio. </t>
  </si>
  <si>
    <t xml:space="preserve">Fortalecer la estrategia “Generación +” para prevención de embarazos, Infecciones de transmisión sexual y promoción de los derechos sexuales y reproductivos en adolescentes, durante el cuatrienio. </t>
  </si>
  <si>
    <t>Estrategia fortalecida.</t>
  </si>
  <si>
    <t xml:space="preserve">Fortalecer la estrategia de servicios amigables para adolescentes y jóvenes a través de dos (2) unidades móviles, una en área urbana y una en área rural, durante el cuatrienio. </t>
  </si>
  <si>
    <t>Estrategia de servicios amigables móviles fortalecida.</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</si>
  <si>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</si>
  <si>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</si>
  <si>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</si>
  <si>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</si>
  <si>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</si>
  <si>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</si>
  <si>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</si>
  <si>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</si>
  <si>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</si>
  <si>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 xml:space="preserve">Mantener y Fortalecer el Programa “Maternidad Segura”, durante el cuatrienio. </t>
  </si>
  <si>
    <t>Programa de Maternidad Segura mantenido y fortalecido.</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</si>
  <si>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</si>
  <si>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</si>
  <si>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</si>
  <si>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</si>
  <si>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</si>
  <si>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</si>
  <si>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</si>
  <si>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</si>
  <si>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</si>
  <si>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</si>
  <si>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</si>
  <si>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</si>
  <si>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</si>
  <si>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</si>
  <si>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</si>
  <si>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</si>
  <si>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</si>
  <si>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</si>
  <si>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</si>
  <si>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 xml:space="preserve">Implementar una estrategia Integral para prevención de Embarazo en Adolescentes, durante el cuatrienio. </t>
  </si>
  <si>
    <t>Estrategia Integral Implementada.</t>
  </si>
  <si>
    <t xml:space="preserve">Mantener el plan estratégico “Colombia Libre de tuberculosis” para aliviar la carga y sostener las actividades de control en tuberculosis, durante el cuatrienio. </t>
  </si>
  <si>
    <t>Plan estratégico mantenido</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</si>
  <si>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</si>
  <si>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</si>
  <si>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 xml:space="preserve">Mantener el Plan Estratégico de Colombia Para Aliviar la Carga de la Enfermedad y Sostener las Actividades de Control de Lepra en Colombia, durante el cuatrienio. </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</si>
  <si>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</si>
  <si>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</si>
  <si>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</si>
  <si>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</si>
  <si>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</si>
  <si>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</si>
  <si>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</si>
  <si>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</si>
  <si>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</si>
  <si>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</si>
  <si>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</si>
  <si>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</si>
  <si>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</si>
  <si>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</si>
  <si>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</si>
  <si>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</si>
  <si>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</si>
  <si>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 xml:space="preserve">Realizar cuarenta y ocho (48) auditorías a las IPS para la aplicación de la guía integral para la rabia humana, durante el cuatrienio. </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</si>
  <si>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</si>
  <si>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</si>
  <si>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</si>
  <si>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</si>
  <si>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</si>
  <si>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</si>
  <si>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</si>
  <si>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</si>
  <si>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</si>
  <si>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</si>
  <si>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</si>
  <si>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</si>
  <si>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</si>
  <si>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</si>
  <si>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</si>
  <si>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</si>
  <si>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</si>
  <si>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</si>
  <si>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</si>
  <si>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Implementar la estrategia “Primeros mil días de vida”, desde la gestación hasta cumplir los dos años de vida, durante el cuatrienio.</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</si>
  <si>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</si>
  <si>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</si>
  <si>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</si>
  <si>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</si>
  <si>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</si>
  <si>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</si>
  <si>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</si>
  <si>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</si>
  <si>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</si>
  <si>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</si>
  <si>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</si>
  <si>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</si>
  <si>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</si>
  <si>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</si>
  <si>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</si>
  <si>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</si>
  <si>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</si>
  <si>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</si>
  <si>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</si>
  <si>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</si>
  <si>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</si>
  <si>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</si>
  <si>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</si>
  <si>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</si>
  <si>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</si>
  <si>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</si>
  <si>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</si>
  <si>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</si>
  <si>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</si>
  <si>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</si>
  <si>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</si>
  <si>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</si>
  <si>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</si>
  <si>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</si>
  <si>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</si>
  <si>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</si>
  <si>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</si>
  <si>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</si>
  <si>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Garantizar el 100% el cumplimento a la ley 1448 de 2011 en su artículo 49 con respecto al aseguramiento en salud a población víctima del conflicto armado.</t>
  </si>
  <si>
    <t>Porcentaje de cumplimiento garantizado.</t>
  </si>
  <si>
    <t>Implementar en el 100% de las IPS la ruta del Programa de Atención Psicosocial y Salud Integral a Víctimas. PAPSIVI, durante el cuatrienio.</t>
  </si>
  <si>
    <t>Porcentaje de Ruta Implementada en las IPS.</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</si>
  <si>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</si>
  <si>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</si>
  <si>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</si>
  <si>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</si>
  <si>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</si>
  <si>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</si>
  <si>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Mantener el programa de vigilancia a la calidad del agua potable a través de la toma de muestras en la red de los acueductos del área urbana y rural del municipio, durante el cuatrienio.</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</si>
  <si>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</si>
  <si>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</si>
  <si>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</si>
  <si>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</si>
  <si>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</si>
  <si>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</si>
  <si>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</si>
  <si>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</si>
  <si>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</si>
  <si>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</si>
  <si>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</si>
  <si>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</si>
  <si>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</si>
  <si>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</si>
  <si>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</si>
  <si>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</si>
  <si>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</si>
  <si>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</si>
  <si>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</si>
  <si>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Vigilar el 100% de los casos de agresión por animal potencialmente transmisor de rabia notificados en el Sistema de vigilancia en salud pública (SIVIGILA), a través de visitas de campo y auditoria al cumplimento de protocolo</t>
  </si>
  <si>
    <t>Porcentaje de casos vigilados.</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</si>
  <si>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</si>
  <si>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</si>
  <si>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</si>
  <si>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</si>
  <si>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</si>
  <si>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</si>
  <si>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</si>
  <si>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</si>
  <si>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</si>
  <si>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</si>
  <si>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</si>
  <si>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</si>
  <si>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</si>
  <si>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</si>
  <si>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</si>
  <si>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</si>
  <si>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</si>
  <si>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</si>
  <si>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</si>
  <si>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</si>
  <si>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Realizar cuarenta y dos (42) auditorías en las IPS, para monitorear la aplicación de las guías y normas técnicas en la detección temprana, protección específica, diagnóstico y tratamiento de las Enfermedades no transmisibles (ENT) (cáncer), durante el cuatrienio.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</si>
  <si>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</si>
  <si>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</si>
  <si>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</si>
  <si>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</si>
  <si>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</si>
  <si>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en el 85% de las personas sin Enfermedad renal crónica (ERC) en estadío 1 y 2, a pesar de tener enfermedades precursoras (Hipertensión y Diabetes), durante el cuatrienio.</t>
  </si>
  <si>
    <t>Porcentaje mantenido.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</si>
  <si>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</si>
  <si>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</si>
  <si>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</si>
  <si>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</si>
  <si>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</si>
  <si>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</si>
  <si>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Porcentaje logrado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</si>
  <si>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</si>
  <si>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</si>
  <si>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</si>
  <si>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</si>
  <si>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</si>
  <si>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</si>
  <si>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</si>
  <si>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</si>
  <si>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</si>
  <si>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Aumentar en un 10% las familias con modificación positiva de factores de riesgos a partir de la intervención del programa APS Salud en el Hogar, durante el cuatrienio.</t>
  </si>
  <si>
    <t>Porcentaje aumentado.</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</si>
  <si>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</si>
  <si>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</si>
  <si>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</si>
  <si>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</si>
  <si>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</si>
  <si>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</si>
  <si>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</si>
  <si>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</si>
  <si>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</si>
  <si>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</si>
  <si>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</si>
  <si>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</si>
  <si>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</si>
  <si>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</si>
  <si>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</si>
  <si>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</si>
  <si>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</si>
  <si>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Realizar un (1) Estudio que permita determinar la canasta básica alimentaria del Municipio de Barrancabermeja (costo y alimentos requeridos), en el cuatrienio.</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</si>
  <si>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</si>
  <si>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</si>
  <si>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</si>
  <si>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</si>
  <si>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</si>
  <si>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</si>
  <si>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</si>
  <si>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</si>
  <si>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Mantener el programa de inspección, vigilancia y control sobre las condiciones locativas de los Centros de Adulto Mayor de los corregimientos y zona urbana del municipio (Decreto 3075/97, Resolución 2674/2013), durante el cuatrienio.</t>
  </si>
  <si>
    <t>Programa mantenido.</t>
  </si>
  <si>
    <t>Aseguramiento para Todos y Todas</t>
  </si>
  <si>
    <t>Salud Humana</t>
  </si>
  <si>
    <t>Salud Pública, Convivencia Social y Salud Mental</t>
  </si>
  <si>
    <t>Salud Pública, Sexualidad, Derechos Sexuales y Reproductivos</t>
  </si>
  <si>
    <t>Salud Pública, Vida Saludable y Enfermedades Transmisibles</t>
  </si>
  <si>
    <t>Salud Pública, Salud y Ámbito Laboral</t>
  </si>
  <si>
    <t>Salud Pública, Gestión Diferencial de Poblaciones Vulnerables</t>
  </si>
  <si>
    <t>Salud Pública, Salud Ambiental</t>
  </si>
  <si>
    <t>Salud Pública Vida Saludable y Condiciones No Transmisibles</t>
  </si>
  <si>
    <t>Atención Primaria en Salud</t>
  </si>
  <si>
    <t>Salud Pública en Emergencias y Desastres</t>
  </si>
  <si>
    <t>Seguridad Alimentaria y Nutricional Salud Humana</t>
  </si>
  <si>
    <t>Programas: 13</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</si>
  <si>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</si>
  <si>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</si>
  <si>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</si>
  <si>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</si>
  <si>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</si>
  <si>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</si>
  <si>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</si>
  <si>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</si>
  <si>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</si>
  <si>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</si>
  <si>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</si>
  <si>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</si>
  <si>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</si>
  <si>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</si>
  <si>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</si>
  <si>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</si>
  <si>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</si>
  <si>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</si>
  <si>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Continuar apoyando a 1328 familias en producción de alimentos para el autoconsumo, soberanía y sostenibilidad alimentaria.</t>
  </si>
  <si>
    <t xml:space="preserve">Número de familias apoyadas. </t>
  </si>
  <si>
    <t>Promover cuatro (4) renglones productivos de economía campesina que garanticen la disponibilidad y el acceso de los alimentos a la población</t>
  </si>
  <si>
    <t>Crear Consejo Municipal de Pesca, durante el cuatrienio</t>
  </si>
  <si>
    <t>Apoyar un programa para la implementación para la veda del Bocachico y el Bagre con apoyos integrales para los pescadores durante el cuatrienio</t>
  </si>
  <si>
    <t>Programa apoyado</t>
  </si>
  <si>
    <t>Apoyar un programa de fortalecimiento del Sistema de Pesca artesanal y de producción en cautiverio durante el cuatrienio</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</si>
  <si>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</si>
  <si>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</si>
  <si>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</si>
  <si>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</si>
  <si>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</si>
  <si>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</si>
  <si>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</si>
  <si>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</si>
  <si>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Consejo Municipal Pesca creado</t>
  </si>
  <si>
    <t>Fortalecer dos (2) organizaciones de mujeres campesinas con iniciativa productivas durante el cuatrienio</t>
  </si>
  <si>
    <t>Fortalecimiento de Organizaciones Rurales</t>
  </si>
  <si>
    <t>Incluir a la mujer rural en cuatro (4) iniciativas de asistencia técnica empresarial orientada al sector rural, durante el cuatrienio.</t>
  </si>
  <si>
    <t xml:space="preserve">Número de iniciativas de asistencia técnica con inclusión de mujeres. </t>
  </si>
  <si>
    <t>Apoyar a cuatro (4) empresas del sector agropecuario en procesos de emprendimiento</t>
  </si>
  <si>
    <t xml:space="preserve">Número de empresas apoyadas. </t>
  </si>
  <si>
    <t>Fortalecer la producción y comercialización de tres (3) productos de economía campesina y pan coger que funcionan en esquemas de mercados abiertos</t>
  </si>
  <si>
    <t xml:space="preserve">Número de productos fortalecidos. </t>
  </si>
  <si>
    <t>Apoyar la titulación de cincuenta (50) predios rurales en el municipio, durante el cuatrienio</t>
  </si>
  <si>
    <t>Numero de predios apoyados</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</si>
  <si>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</si>
  <si>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</si>
  <si>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</si>
  <si>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</si>
  <si>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</si>
  <si>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</si>
  <si>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</si>
  <si>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</si>
  <si>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</si>
  <si>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</si>
  <si>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</si>
  <si>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</si>
  <si>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Fortalecimiento Institucional para el Desarrollo Rural</t>
  </si>
  <si>
    <t>Asistencia Técnica Integral y Transferencia de Tecnología</t>
  </si>
  <si>
    <t>Seguridad Alimentaria Rural</t>
  </si>
  <si>
    <t>Fortalecimiento de la Pesca</t>
  </si>
  <si>
    <t>Desarrollo y Fortalecimiento Actividades Productivas Rurales</t>
  </si>
  <si>
    <t>Tierras para la Productividad</t>
  </si>
  <si>
    <t>Red Institucional para el Desarrollo Rural</t>
  </si>
  <si>
    <t>Comercialización</t>
  </si>
  <si>
    <t>Financiación para el Desarrollo Rural</t>
  </si>
  <si>
    <t>Ebuba</t>
  </si>
  <si>
    <t>Inderba</t>
  </si>
  <si>
    <t>Transito y Trasporte</t>
  </si>
  <si>
    <t>Planeacion</t>
  </si>
  <si>
    <t>Desarrollo</t>
  </si>
  <si>
    <t>Educacion</t>
  </si>
  <si>
    <t>Gobierno</t>
  </si>
  <si>
    <t>Hacienda</t>
  </si>
  <si>
    <t>Infraestructura</t>
  </si>
  <si>
    <t>TIC</t>
  </si>
  <si>
    <t>Medio Ambiente</t>
  </si>
  <si>
    <t>General</t>
  </si>
  <si>
    <t>Juridica</t>
  </si>
  <si>
    <t>Salud</t>
  </si>
  <si>
    <t>UMATA</t>
  </si>
  <si>
    <t>Promedio Plan de Desarrollo</t>
  </si>
  <si>
    <t>Implementación de un nuevo modelo de Transporte Público colectivo acorde con las necesidades del municipio en condiciones de calidad, seguridad, comodidad y eficiencia, durante el cuatrienio.</t>
  </si>
  <si>
    <t>Número de renglones productivos promovidos</t>
  </si>
  <si>
    <t>Programas: 2</t>
  </si>
  <si>
    <t>Número Planes formulado e implementados</t>
  </si>
  <si>
    <t>Formular e implementar  dos (2) planes especiales de protección de bienes de interés cultural, durante el cuatrienio.</t>
  </si>
  <si>
    <t>Comité activado</t>
  </si>
  <si>
    <t>Activar el comité de Seguridad Alimentaria y Nutricional (SAN) del municipio.</t>
  </si>
  <si>
    <t>Plan de Seguridad Alimentaria del Municipio de Barrancabermeja elaborado e implementado</t>
  </si>
  <si>
    <t>Elaboración e implementación del Plan de Seguridad Alimentaria y Nutricional Municipal.</t>
  </si>
  <si>
    <t>Plan de Etnodesarrollo formulado y articulado</t>
  </si>
  <si>
    <t>Formular y articular el plan de Etnodesarrollo a las políticas del Plan de Desarrollo municipal.</t>
  </si>
  <si>
    <t>Número de procesos apoyados durante el cuatrienio</t>
  </si>
  <si>
    <t>Apoyar administrativa, institucional y logísticamente los cuatro (4) procesos relacionados con el seguimiento, evaluación, gestión de resultados y rendición pública de cuentas durante el cuatrienio.</t>
  </si>
  <si>
    <t>Consejo Territorial apoyado</t>
  </si>
  <si>
    <t>Apoyar administrativa, técnica y logística al Consejo Territorial de Planeación durante el cuatrienio.</t>
  </si>
  <si>
    <t>Número de estudios y diseños apoyados</t>
  </si>
  <si>
    <t>Apoyar la realización de los estudios y diseños de dos (2) proyectos para la competitividad, conectividad y sostenibilidad regional, durante el cuatrienio</t>
  </si>
  <si>
    <t>Número de publicaciones realizadas</t>
  </si>
  <si>
    <t>Realizar la publicación anual de la revista Barrancabermeja en cifras.</t>
  </si>
  <si>
    <t>Banco de programas y proyectos apoyado</t>
  </si>
  <si>
    <t>Apoyar el funcionamiento y el desarrollo del banco de programas y proyectos de inversión municipal, durante el cuatrienio.</t>
  </si>
  <si>
    <t>Sistema de Seguimiento y Evaluación del Plan de Desarrollo actualizado implementado</t>
  </si>
  <si>
    <t>Actualizar e Implementar el Sistema de Seguimiento y Evaluación del Plan de Desarrollo 2016-2019.</t>
  </si>
  <si>
    <t xml:space="preserve">Planeación de lo Público </t>
  </si>
  <si>
    <t>Plan maestro y dotacional actualizado</t>
  </si>
  <si>
    <t>Actualizar el Plan Maestro de Espacio Público y Dotacional, en el cuatrienio.</t>
  </si>
  <si>
    <t>Desarrollar un programa para implementar la nueva nomenclatura en el cuatrienio.</t>
  </si>
  <si>
    <t>Sisben actualizado</t>
  </si>
  <si>
    <t>Realizar la actualización del SISBEN, de acuerdo a los lineamientos del DNP, durante el cuatrienio.</t>
  </si>
  <si>
    <t>Porcentaje de estratificación socieconómica actualizada</t>
  </si>
  <si>
    <t>Actualizar en un 30% la estratificación socioeconómica del Municipio de Barrancabermeja, durante el cuatrienio.</t>
  </si>
  <si>
    <t>Control de acción urbanística realizado</t>
  </si>
  <si>
    <t>Realizar 300 acciones de control Urbanístico (licencias, usos de suelo, publicidad, enajenación), durante el cuatrienio</t>
  </si>
  <si>
    <t>Número de seguimientos evaluación y control realizados</t>
  </si>
  <si>
    <t>Realizar a cinco (5) barrios legalizados el seguimiento, evaluación y control urbanístico, durante el cuatrienio.</t>
  </si>
  <si>
    <t>Número de asentamientos legalizados</t>
  </si>
  <si>
    <t>Llevar a cabo la legalización de cinco (5) asentamientos con el desarrollo del programa de Legalización urbanística, durante el cuatrienio.</t>
  </si>
  <si>
    <t>Expediente municipal actualizado</t>
  </si>
  <si>
    <t>Actualizar el Expediente Municipal, durante el cuatrienio.</t>
  </si>
  <si>
    <t>Realizar el estudio de actualización catastral (sobre orto fotoplano reciente 2016), durante el cuatrienio.</t>
  </si>
  <si>
    <t>Estudios realizados</t>
  </si>
  <si>
    <t>Realizar estudio de curva de Isoprecios, durante el cuatrienio.</t>
  </si>
  <si>
    <t xml:space="preserve">Actualización y presentación del POT realizada </t>
  </si>
  <si>
    <t>Realizar la actualización y presentación del proyecto de Acuerdo para  aprobación del Plan de Ordenamiento Territorial, en el cuatrienio.</t>
  </si>
  <si>
    <t>Instrumentos de Planificación Territorial</t>
  </si>
  <si>
    <t>TABLERO DE CONTROL OFICINA ASESORA DE PLANEACIÓN VIGENCIA 2016</t>
  </si>
  <si>
    <t>DEVINSON  GOMEZ MARTINEZ</t>
  </si>
  <si>
    <t>GERENTE</t>
  </si>
  <si>
    <t>BEATRIZ HELENA ROMERO AGAMEZ</t>
  </si>
  <si>
    <t>PROFESIONAL UNIVERSITARIO</t>
  </si>
  <si>
    <t xml:space="preserve">CRISTOBAL DE JESUS MENDOZA  </t>
  </si>
  <si>
    <t>PROFESIONAL UNIVERSIOTARIO</t>
  </si>
  <si>
    <t>ME TA NO PROGRAMADO PARA LA VIGENCIA</t>
  </si>
  <si>
    <t>ESTADO DE CUMPLIMIENTO DEFICIENTE</t>
  </si>
  <si>
    <t>ESTADO DE CUMPLIMIENTO SATISTACTORIO</t>
  </si>
  <si>
    <t>ESTADO DE CUMPLIMIENTO SOBRESALIENTE</t>
  </si>
  <si>
    <t>% DE AVANCE</t>
  </si>
  <si>
    <t>DIRECTOR</t>
  </si>
  <si>
    <t>CHRISTIAN FREYMAN JULIAO CAMACHO</t>
  </si>
  <si>
    <t>ALBERTORAFAEL COTES ACOSTA</t>
  </si>
  <si>
    <t>LUZ STELLA NARVAEZ MARTINEZ</t>
  </si>
  <si>
    <t>GENNY SUAREZ DOMINGUEZ</t>
  </si>
  <si>
    <t>SECRETARIA DE DESARROLLO ECONOMICO Y SOCIAL</t>
  </si>
  <si>
    <t>LUZ PATRICIA LOPEZ MENESES</t>
  </si>
  <si>
    <t>HUGO PLATA QUINTERO</t>
  </si>
  <si>
    <t>EMPLEO PARA LOS BARRANQUEÑOS Y BARRANQUEÑAS</t>
  </si>
  <si>
    <t>-1.1: Barrancabermeja Saludable</t>
  </si>
  <si>
    <t>-1.2: Seguridad Alimentaria</t>
  </si>
  <si>
    <t>FERNANDO DE JESUS CARDENAS GOMEZ</t>
  </si>
  <si>
    <t>Secretario Local de Salud</t>
  </si>
  <si>
    <t xml:space="preserve">MARIO BUENO TORRES </t>
  </si>
  <si>
    <t>Profesional Universitario</t>
  </si>
  <si>
    <t xml:space="preserve">MIRYAM PATRICIA PEREZ </t>
  </si>
  <si>
    <t>1.8: Fortalecimiento institucional y planeación de lo publico</t>
  </si>
  <si>
    <t>Fortalecimiento institucional</t>
  </si>
  <si>
    <t>LUZ ELVIRA QUINTERO PEREZ</t>
  </si>
  <si>
    <t>Jefe Oficina Asesora Juridica</t>
  </si>
  <si>
    <t>HENRY RUIZ DIAZ</t>
  </si>
  <si>
    <t>YAMILE LOPEZ</t>
  </si>
  <si>
    <t xml:space="preserve">Fortalecimiento institucional </t>
  </si>
  <si>
    <t>-1.4: Protección del medio ambiente</t>
  </si>
  <si>
    <t>Ambiental</t>
  </si>
  <si>
    <t>JUAN ALEJANDRO BOHORQUEZ</t>
  </si>
  <si>
    <t>Secretario Medio Ambiente</t>
  </si>
  <si>
    <t>VERENA ARDILA PALENCIA</t>
  </si>
  <si>
    <t xml:space="preserve">INDRHIS MAERL TAMI RUEDA </t>
  </si>
  <si>
    <t xml:space="preserve">Tecnica </t>
  </si>
  <si>
    <t>1.5: Desarrollo Rural</t>
  </si>
  <si>
    <t>Agropecuario</t>
  </si>
  <si>
    <t>BELCY JANETH BECERRA BUITRAGO</t>
  </si>
  <si>
    <t xml:space="preserve">Directora de Umata </t>
  </si>
  <si>
    <t>OMAR VILLABONA QUIROZ</t>
  </si>
  <si>
    <t>1.7: Desarrollo Territorial</t>
  </si>
  <si>
    <t>Fortalecimiento Institucional</t>
  </si>
  <si>
    <t>Cultura</t>
  </si>
  <si>
    <t>2.3: Integración Social</t>
  </si>
  <si>
    <t>ELIZABETH LOBO GUALDRON</t>
  </si>
  <si>
    <t xml:space="preserve">Jefe Oficina Asesora de Planeaciòn </t>
  </si>
  <si>
    <t>DEYZI SANTAMARIA JAIMES</t>
  </si>
  <si>
    <t>ELVI VICTORIA HUSBANDN SERPA</t>
  </si>
  <si>
    <t xml:space="preserve">Profesional Especializada </t>
  </si>
  <si>
    <t>1.9: Desarrollo estratégico</t>
  </si>
  <si>
    <t xml:space="preserve">Promoción del desarrollo </t>
  </si>
  <si>
    <t>ALBERTO ELOY CARRILLO VARGAS</t>
  </si>
  <si>
    <t>Secretario TIC</t>
  </si>
  <si>
    <t>CARLOS MENDOZA SAAD</t>
  </si>
  <si>
    <t>IRMA BENAVIDES CAMARGO</t>
  </si>
  <si>
    <t>APSB</t>
  </si>
  <si>
    <t>GERSON ANDRES GONZALEZ ORTIZ</t>
  </si>
  <si>
    <t>Secretario Infraestructura</t>
  </si>
  <si>
    <t>MARIO DANIEL HERNANDEZ</t>
  </si>
  <si>
    <t>DORIS BETANCUR</t>
  </si>
  <si>
    <t>YESID URIBE</t>
  </si>
  <si>
    <t>-1.5: Barrancabermeja Segura</t>
  </si>
  <si>
    <t>Justicia y seguridad</t>
  </si>
  <si>
    <t>MALLERLY ULLOQUE RODRIGUEZ</t>
  </si>
  <si>
    <t>Secretaria de Gobierno</t>
  </si>
  <si>
    <t>ALENIX CHAMARRAVY GUERRA</t>
  </si>
  <si>
    <t>Educación</t>
  </si>
  <si>
    <t>2.2: Educación para la Equidad y el Progreso</t>
  </si>
  <si>
    <t>1.2: Seguridad Alimentaria</t>
  </si>
  <si>
    <t>OSCAR ENRIQUE JARAMILLO JIMENEZ</t>
  </si>
  <si>
    <t>Secretario de Educaciòn</t>
  </si>
  <si>
    <t>JUAN CARLOS BELLUCCI MARTINEZ</t>
  </si>
  <si>
    <t>Tecnico</t>
  </si>
  <si>
    <t>Promoción del desarrollo</t>
  </si>
  <si>
    <t>Atención a grupos vulnerables - promoción social</t>
  </si>
  <si>
    <t>2.4: Inclusión Social.</t>
  </si>
  <si>
    <t>Transporte</t>
  </si>
  <si>
    <t>Promoción del Desarrollo</t>
  </si>
  <si>
    <t xml:space="preserve">Deporte y Recreación </t>
  </si>
  <si>
    <t>BENJAMIN GONZALEZ HERNANDEZ</t>
  </si>
  <si>
    <t xml:space="preserve">Profesional Universitario </t>
  </si>
  <si>
    <t>VIVIENDA SALUBLE</t>
  </si>
  <si>
    <t>VIVIENDA</t>
  </si>
  <si>
    <t>SANDRA  MEZA PARRA</t>
  </si>
  <si>
    <t>GENNY ROCIO SUAREZ DOMINGUEZ</t>
  </si>
  <si>
    <t>Secretario General (E)</t>
  </si>
  <si>
    <t>DEPENDENCIA</t>
  </si>
  <si>
    <t>% AVANCE 2017</t>
  </si>
  <si>
    <t>TABLERO DE CONTROL EDUBA - VIGENCIA 2017</t>
  </si>
  <si>
    <t>TABLERO DE CONTROL INDERBA VIGENCIA 2017</t>
  </si>
  <si>
    <t>TABLERO DE CONTROL INSPECCIÓN DE TRÁNSITO Y TRANSPORTE VIGENCIA 2017</t>
  </si>
  <si>
    <t>TABLERO DE CONTROL SECRETARÍA DE DESARROLLO ECONÓMICO Y SOCIAL VIGENCIA 2017</t>
  </si>
  <si>
    <t>TABLERO DE CONTROL SECRETARÍA DE EDUCACIÓN VIGENCIA 2017</t>
  </si>
  <si>
    <t>TABLERO DE CONTROL SECRETARÍA DE GOBIERNO VIGENCIA 2017</t>
  </si>
  <si>
    <t>TABLERO DE CONTROL SECRETARÍA DE HACIENDA Y DEL TESORO VIGENCIA 2017</t>
  </si>
  <si>
    <t>TABLERO DE CONTROL SECRETARÍA DE INFRAESTRUCTURA VIGENCIA 2017</t>
  </si>
  <si>
    <t>TABLERO DE CONTROL SECRETARÍA DE LAS TIC VIGENCIA 2017</t>
  </si>
  <si>
    <t>TABLERO DE CONTROL SECRETARÍA DE MEDIO AMBIENTE VIGENCIA 2017</t>
  </si>
  <si>
    <t>TABLERO DE CONTROL SECRETARIA GENERAL, OFICINA ASESORA DE CONTROL INTERNO, OFICINA ASESORA DE CONTROL INTERNO DISCIPLINARIO, OFICINA ASESORA DE PRENSA. VIGENCIA 2017</t>
  </si>
  <si>
    <t>TABLERO DE CONTROL SECRETARIA GENERAL, OFICINA ASESORA JURÍDICA VIGENCIA 2017</t>
  </si>
  <si>
    <t>TABLERO DE CONTROL SECRETARÍA LOCAL DE SALUD VIGENCIA 2017</t>
  </si>
  <si>
    <t>TABLERO DE CONTROL UMATA  VIGENCIA 2017</t>
  </si>
  <si>
    <t>Gestionar la realización de 5 proyectos para el desarrollo del municipio de Barrancabermeja, durante el cuatrienio.</t>
  </si>
  <si>
    <t>A mayo iba 0.10 ejecutado</t>
  </si>
  <si>
    <t>A mayo iba 0 ejecutado</t>
  </si>
  <si>
    <t>Otorgar 400 subsidios de mejoramiento de vivienda urbana y rural, durante el cuatrenio</t>
  </si>
  <si>
    <t>Apoyar la creación de una (1) unidad que fomente el emprendimiento social y solidario en las organizaciones existentes, durante el cuatrenio</t>
  </si>
  <si>
    <t>Formular y presentar proyecto de Acuerdo de la política pública de infancia y adolescencia y fortalecimiento familiar según los lineamientos establecidos en el Decreto 327 de 2013, durante el cuatrienio.</t>
  </si>
  <si>
    <t>Reestructurar y potencializar la unidad médico deportiva para el apoyo a clubes y deportistas de la ciudad, durante el cuatrienio</t>
  </si>
  <si>
    <t>Unidad médico deportiva reestructurada y potencializada.</t>
  </si>
  <si>
    <t>NP</t>
  </si>
  <si>
    <t>Mantener  un programa para el mantenimiento del recurso hídrico y zonas verdes, durante el cuatrienio.</t>
  </si>
  <si>
    <t>sya cumplio meta  por ley  obliga a seguir capacitando</t>
  </si>
  <si>
    <t>corregir formula para el calculo del cuatrienio</t>
  </si>
  <si>
    <t>esta ejecutada  pero no tiene recursos  fue ejeutada por gestión ?????</t>
  </si>
  <si>
    <t>que se va a medir en esta meta el nivel o las instituciones la programacion y ejecucion no son coherentes</t>
  </si>
  <si>
    <t>mantenimiento</t>
  </si>
  <si>
    <t>lo que siga ejecutando no lo califican</t>
  </si>
  <si>
    <t>preguntar si reprograman esta vigencia o la cumplen en estos dos meses</t>
  </si>
  <si>
    <t>se va a seguir ejecutando  año a año  porque con el registro de 2016  ya cumplio la meta del cuatrienio</t>
  </si>
  <si>
    <t>va a desarrollar el programa en estos dos meses o se reprograma para 2018</t>
  </si>
  <si>
    <t>Adecuar dos (2) instituciones educativas de acuerdo a las especificaciones técnicas establecidas para el acceso de la población en condición de discapacidad, durante el cuatrienio.</t>
  </si>
  <si>
    <t>incremento capacidad</t>
  </si>
  <si>
    <t>que significa los valores programados para ustedes</t>
  </si>
  <si>
    <t xml:space="preserve">debe mantener el prograado en el ultimo año si coloca menos  le queda como no cumplida en el cutrienio porque en indicador toma el ultimo valor registrado </t>
  </si>
  <si>
    <t>definir responsable de la meta</t>
  </si>
  <si>
    <t>la va a reprogramar o la ejecuta en estos dos meses</t>
  </si>
  <si>
    <t>la va a ejecutar o la reprograma</t>
  </si>
  <si>
    <t>lo que se proyecto  se sobrepaso a lo que ejecuto esta correco o aclarar</t>
  </si>
  <si>
    <t>sobrepasada la planeacion</t>
  </si>
  <si>
    <t>ya lo creo en 2016 y cumplio lo va a incrementar todos los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</si>
</sst>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0"/>
    <numFmt numFmtId="168" formatCode="0.000"/>
  </numFmts>
  <fonts count="32"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2"/>
      <name val="Arial"/>
      <family val="2"/>
    </font>
    <font>
      <sz val="11"/>
      <name val="Arial"/>
      <family val="2"/>
    </font>
    <font>
      <sz val="11"/>
      <color theme="1"/>
      <name val="Arial"/>
      <family val="2"/>
    </font>
    <font>
      <b/>
      <sz val="12"/>
      <color indexed="81"/>
      <name val="Tahoma"/>
      <family val="2"/>
    </font>
    <font>
      <sz val="12"/>
      <color indexed="81"/>
      <name val="Tahoma"/>
      <family val="2"/>
    </font>
    <font>
      <sz val="9"/>
      <color theme="1"/>
      <name val="Arial"/>
      <family val="2"/>
    </font>
    <font>
      <sz val="14"/>
      <name val="Calibri"/>
      <family val="2"/>
      <scheme val="minor"/>
    </font>
    <font>
      <sz val="12"/>
      <name val="Calibri"/>
      <family val="2"/>
      <scheme val="minor"/>
    </font>
    <font>
      <sz val="8"/>
      <name val="Calibri"/>
      <family val="2"/>
      <scheme val="minor"/>
    </font>
    <font>
      <b/>
      <sz val="14"/>
      <name val="Calibri"/>
      <family val="2"/>
      <scheme val="minor"/>
    </font>
    <font>
      <b/>
      <sz val="10"/>
      <color theme="1"/>
      <name val="Arial"/>
      <family val="2"/>
    </font>
    <font>
      <sz val="10"/>
      <name val="Arial"/>
      <family val="2"/>
    </font>
    <font>
      <b/>
      <sz val="14"/>
      <name val="Arial"/>
      <family val="2"/>
    </font>
    <font>
      <sz val="10"/>
      <color theme="1"/>
      <name val="Arial"/>
      <family val="2"/>
    </font>
    <font>
      <b/>
      <sz val="9"/>
      <color theme="1"/>
      <name val="Arial"/>
      <family val="2"/>
    </font>
    <font>
      <b/>
      <sz val="14"/>
      <color theme="1"/>
      <name val="Arial"/>
      <family val="2"/>
    </font>
    <font>
      <sz val="16"/>
      <name val="Calibri"/>
      <family val="2"/>
      <scheme val="minor"/>
    </font>
    <font>
      <sz val="18"/>
      <name val="Calibri"/>
      <family val="2"/>
      <scheme val="minor"/>
    </font>
    <font>
      <b/>
      <sz val="16"/>
      <color theme="1"/>
      <name val="Arial"/>
      <family val="2"/>
    </font>
    <font>
      <sz val="9"/>
      <name val="Arial"/>
      <family val="2"/>
    </font>
    <font>
      <b/>
      <sz val="16"/>
      <name val="Arial"/>
      <family val="2"/>
    </font>
    <font>
      <b/>
      <sz val="12"/>
      <name val="Calibri"/>
      <family val="2"/>
      <scheme val="minor"/>
    </font>
    <font>
      <b/>
      <sz val="11"/>
      <color theme="1"/>
      <name val="Calibri"/>
      <family val="2"/>
      <scheme val="minor"/>
    </font>
    <font>
      <sz val="12"/>
      <color rgb="FFFF0000"/>
      <name val="Arial"/>
      <family val="2"/>
    </font>
  </fonts>
  <fills count="29">
    <fill>
      <patternFill patternType="none"/>
    </fill>
    <fill>
      <patternFill patternType="gray125"/>
    </fill>
    <fill>
      <patternFill patternType="solid">
        <fgColor theme="3" tint="0.59999389629810485"/>
        <bgColor indexed="64"/>
      </patternFill>
    </fill>
    <fill>
      <patternFill patternType="solid">
        <fgColor rgb="FF00B05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D965"/>
        <bgColor rgb="FFFFD965"/>
      </patternFill>
    </fill>
    <fill>
      <patternFill patternType="solid">
        <fgColor theme="7" tint="0.59999389629810485"/>
        <bgColor indexed="64"/>
      </patternFill>
    </fill>
    <fill>
      <patternFill patternType="solid">
        <fgColor rgb="FF92D050"/>
        <bgColor indexed="64"/>
      </patternFill>
    </fill>
    <fill>
      <patternFill patternType="solid">
        <fgColor theme="5"/>
        <bgColor indexed="64"/>
      </patternFill>
    </fill>
    <fill>
      <patternFill patternType="solid">
        <fgColor theme="0"/>
        <bgColor indexed="64"/>
      </patternFill>
    </fill>
    <fill>
      <patternFill patternType="solid">
        <fgColor rgb="FFFF3300"/>
        <bgColor indexed="64"/>
      </patternFill>
    </fill>
    <fill>
      <patternFill patternType="solid">
        <fgColor theme="2"/>
        <bgColor indexed="64"/>
      </patternFill>
    </fill>
    <fill>
      <patternFill patternType="solid">
        <fgColor theme="7" tint="0.39997558519241921"/>
        <bgColor rgb="FFFFD965"/>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bgColor indexed="64"/>
      </patternFill>
    </fill>
    <fill>
      <patternFill patternType="solid">
        <fgColor rgb="FFFFC000"/>
        <bgColor indexed="64"/>
      </patternFill>
    </fill>
    <fill>
      <patternFill patternType="solid">
        <fgColor theme="5" tint="0.39997558519241921"/>
        <bgColor indexed="64"/>
      </patternFill>
    </fill>
    <fill>
      <patternFill patternType="solid">
        <fgColor rgb="FF00FFFF"/>
        <bgColor indexed="64"/>
      </patternFill>
    </fill>
    <fill>
      <patternFill patternType="solid">
        <fgColor rgb="FF00B050"/>
        <bgColor rgb="FFFFD965"/>
      </patternFill>
    </fill>
  </fills>
  <borders count="5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000000"/>
      </left>
      <right style="thin">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rgb="FF000000"/>
      </left>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27">
    <xf numFmtId="0" fontId="0" fillId="0" borderId="0" xfId="0"/>
    <xf numFmtId="0" fontId="2" fillId="0" borderId="0" xfId="0" applyFont="1"/>
    <xf numFmtId="0" fontId="2" fillId="0" borderId="0" xfId="0" applyFont="1" applyFill="1"/>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9" fontId="4" fillId="2" borderId="3" xfId="1" applyFont="1" applyFill="1" applyBorder="1" applyAlignment="1">
      <alignment horizontal="center" vertical="center" wrapText="1"/>
    </xf>
    <xf numFmtId="9" fontId="4" fillId="2" borderId="4" xfId="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2" fillId="3" borderId="6" xfId="1" applyNumberFormat="1" applyFont="1" applyFill="1" applyBorder="1" applyAlignment="1">
      <alignment horizontal="center" vertical="center"/>
    </xf>
    <xf numFmtId="10" fontId="2" fillId="3" borderId="7" xfId="1" applyNumberFormat="1" applyFont="1" applyFill="1" applyBorder="1" applyAlignment="1">
      <alignment horizontal="center" vertical="center"/>
    </xf>
    <xf numFmtId="9" fontId="2" fillId="0" borderId="0" xfId="1" applyFont="1"/>
    <xf numFmtId="3" fontId="5"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wrapText="1"/>
    </xf>
    <xf numFmtId="0" fontId="2" fillId="4" borderId="0" xfId="0" applyFont="1" applyFill="1"/>
    <xf numFmtId="9" fontId="2" fillId="4" borderId="0" xfId="1" applyFont="1" applyFill="1"/>
    <xf numFmtId="0" fontId="5" fillId="0" borderId="9" xfId="0" applyFont="1" applyFill="1" applyBorder="1" applyAlignment="1">
      <alignment horizontal="justify"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9" xfId="1" applyFont="1" applyFill="1" applyBorder="1" applyAlignment="1">
      <alignment horizontal="center" vertical="center"/>
    </xf>
    <xf numFmtId="9" fontId="2" fillId="0" borderId="9" xfId="1" applyFont="1" applyFill="1" applyBorder="1" applyAlignment="1">
      <alignment horizontal="center" vertical="center"/>
    </xf>
    <xf numFmtId="1" fontId="5" fillId="0" borderId="9"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1" fontId="2" fillId="0" borderId="9" xfId="1" applyNumberFormat="1" applyFont="1" applyFill="1" applyBorder="1" applyAlignment="1">
      <alignment horizontal="center" vertical="center"/>
    </xf>
    <xf numFmtId="0" fontId="2" fillId="0" borderId="0" xfId="0" applyFont="1" applyAlignment="1">
      <alignment wrapText="1"/>
    </xf>
    <xf numFmtId="9" fontId="2" fillId="0" borderId="0" xfId="1" applyFont="1" applyAlignment="1">
      <alignment wrapText="1"/>
    </xf>
    <xf numFmtId="0" fontId="3" fillId="4" borderId="1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10" fontId="3" fillId="0" borderId="14" xfId="1" applyNumberFormat="1" applyFont="1" applyBorder="1" applyAlignment="1">
      <alignment horizontal="center" vertical="center"/>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horizontal="center" vertical="center" wrapText="1"/>
    </xf>
    <xf numFmtId="0" fontId="5" fillId="0" borderId="6" xfId="0" applyFont="1" applyFill="1" applyBorder="1" applyAlignment="1">
      <alignment horizontal="justify" vertical="center"/>
    </xf>
    <xf numFmtId="0" fontId="5" fillId="0" borderId="9" xfId="0" applyFont="1" applyFill="1" applyBorder="1" applyAlignment="1">
      <alignment horizontal="justify" vertical="center" wrapText="1"/>
    </xf>
    <xf numFmtId="0" fontId="3" fillId="4" borderId="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 fillId="0" borderId="27" xfId="0" applyFont="1" applyFill="1" applyBorder="1" applyAlignment="1">
      <alignment horizontal="justify" vertical="center"/>
    </xf>
    <xf numFmtId="0" fontId="5"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4" borderId="14" xfId="0" applyFont="1" applyFill="1" applyBorder="1" applyAlignment="1">
      <alignment horizontal="center" vertical="center" wrapText="1"/>
    </xf>
    <xf numFmtId="10" fontId="0" fillId="0" borderId="9" xfId="0" applyNumberFormat="1" applyBorder="1"/>
    <xf numFmtId="0" fontId="3" fillId="0" borderId="0"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6" borderId="0" xfId="0" applyFont="1" applyFill="1" applyBorder="1" applyAlignment="1">
      <alignment horizontal="center" vertical="center"/>
    </xf>
    <xf numFmtId="0" fontId="4"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3" fontId="5" fillId="6" borderId="9" xfId="0" applyNumberFormat="1" applyFont="1" applyFill="1" applyBorder="1" applyAlignment="1">
      <alignment horizontal="center" vertical="center" wrapText="1"/>
    </xf>
    <xf numFmtId="0" fontId="5" fillId="6" borderId="9" xfId="0" applyFont="1" applyFill="1" applyBorder="1" applyAlignment="1">
      <alignment horizontal="center" vertical="center"/>
    </xf>
    <xf numFmtId="0" fontId="3" fillId="6" borderId="1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6" borderId="0" xfId="0" applyFont="1" applyFill="1"/>
    <xf numFmtId="3" fontId="5" fillId="6" borderId="9" xfId="0" applyNumberFormat="1" applyFont="1" applyFill="1" applyBorder="1" applyAlignment="1">
      <alignment horizontal="center" vertical="center"/>
    </xf>
    <xf numFmtId="9" fontId="5" fillId="6" borderId="9" xfId="1" applyFont="1" applyFill="1" applyBorder="1" applyAlignment="1">
      <alignment horizontal="center" vertical="center"/>
    </xf>
    <xf numFmtId="1" fontId="5" fillId="6" borderId="9" xfId="1" applyNumberFormat="1" applyFont="1" applyFill="1" applyBorder="1" applyAlignment="1">
      <alignment horizontal="center" vertical="center"/>
    </xf>
    <xf numFmtId="9" fontId="5" fillId="6" borderId="9" xfId="0" applyNumberFormat="1" applyFont="1" applyFill="1" applyBorder="1" applyAlignment="1">
      <alignment horizontal="center" vertical="center"/>
    </xf>
    <xf numFmtId="9" fontId="5" fillId="0" borderId="6"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6" borderId="9" xfId="0" applyNumberFormat="1" applyFont="1" applyFill="1" applyBorder="1" applyAlignment="1">
      <alignment horizontal="center" vertical="center"/>
    </xf>
    <xf numFmtId="0" fontId="8" fillId="8" borderId="33" xfId="0" applyFont="1" applyFill="1" applyBorder="1" applyAlignment="1">
      <alignment horizontal="center" vertical="center"/>
    </xf>
    <xf numFmtId="0" fontId="8" fillId="8" borderId="34" xfId="0" applyFont="1" applyFill="1" applyBorder="1" applyAlignment="1">
      <alignment horizontal="center" vertical="center"/>
    </xf>
    <xf numFmtId="0" fontId="9" fillId="0" borderId="6" xfId="0" applyFont="1" applyFill="1" applyBorder="1" applyAlignment="1">
      <alignment horizontal="center" vertical="center"/>
    </xf>
    <xf numFmtId="3"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1" fontId="9" fillId="9" borderId="9"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9" borderId="27" xfId="0" applyFont="1" applyFill="1" applyBorder="1" applyAlignment="1">
      <alignment horizontal="center" vertical="center"/>
    </xf>
    <xf numFmtId="3" fontId="5" fillId="10" borderId="9" xfId="0" applyNumberFormat="1" applyFont="1" applyFill="1" applyBorder="1" applyAlignment="1">
      <alignment horizontal="center" vertical="center" wrapText="1"/>
    </xf>
    <xf numFmtId="0" fontId="5" fillId="10" borderId="9" xfId="0" applyFont="1" applyFill="1" applyBorder="1" applyAlignment="1">
      <alignment horizontal="center" vertical="center"/>
    </xf>
    <xf numFmtId="3" fontId="5" fillId="11" borderId="9" xfId="0" applyNumberFormat="1" applyFont="1" applyFill="1" applyBorder="1" applyAlignment="1">
      <alignment horizontal="center" vertical="center"/>
    </xf>
    <xf numFmtId="0" fontId="5" fillId="11" borderId="9" xfId="0" applyFont="1" applyFill="1" applyBorder="1" applyAlignment="1">
      <alignment horizontal="center" vertical="center"/>
    </xf>
    <xf numFmtId="0" fontId="3" fillId="7" borderId="8" xfId="0" applyFont="1" applyFill="1" applyBorder="1" applyAlignment="1">
      <alignment vertical="center" wrapText="1"/>
    </xf>
    <xf numFmtId="0" fontId="2" fillId="13" borderId="0" xfId="0" applyFont="1" applyFill="1"/>
    <xf numFmtId="0" fontId="2" fillId="12" borderId="0" xfId="0" applyFont="1" applyFill="1"/>
    <xf numFmtId="0" fontId="5" fillId="12" borderId="27" xfId="0" applyFont="1" applyFill="1" applyBorder="1" applyAlignment="1">
      <alignment horizontal="justify" vertical="center"/>
    </xf>
    <xf numFmtId="0" fontId="5" fillId="12" borderId="27" xfId="0" applyFont="1" applyFill="1" applyBorder="1" applyAlignment="1">
      <alignment horizontal="center" vertical="center"/>
    </xf>
    <xf numFmtId="0" fontId="2" fillId="12" borderId="27" xfId="0" applyFont="1" applyFill="1" applyBorder="1" applyAlignment="1">
      <alignment horizontal="center" vertical="center"/>
    </xf>
    <xf numFmtId="0" fontId="2" fillId="12" borderId="0" xfId="0" applyFont="1" applyFill="1" applyAlignment="1">
      <alignment wrapText="1"/>
    </xf>
    <xf numFmtId="164" fontId="5" fillId="0" borderId="9" xfId="0" applyNumberFormat="1" applyFont="1" applyFill="1" applyBorder="1" applyAlignment="1">
      <alignment horizontal="center" vertical="center"/>
    </xf>
    <xf numFmtId="0" fontId="5" fillId="14" borderId="9" xfId="0" applyFont="1" applyFill="1" applyBorder="1" applyAlignment="1">
      <alignment horizontal="justify" vertical="center"/>
    </xf>
    <xf numFmtId="3"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1" fontId="8" fillId="0" borderId="33" xfId="0" applyNumberFormat="1" applyFont="1" applyFill="1" applyBorder="1" applyAlignment="1">
      <alignment horizontal="center" vertical="center"/>
    </xf>
    <xf numFmtId="0" fontId="8" fillId="0" borderId="34" xfId="0" applyFont="1" applyFill="1" applyBorder="1" applyAlignment="1">
      <alignment horizontal="center" vertical="center"/>
    </xf>
    <xf numFmtId="0" fontId="8" fillId="15" borderId="34" xfId="0" applyFont="1" applyFill="1" applyBorder="1" applyAlignment="1">
      <alignment horizontal="center" vertical="center"/>
    </xf>
    <xf numFmtId="3" fontId="5" fillId="12"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2" fontId="5" fillId="0" borderId="9" xfId="1" applyNumberFormat="1" applyFont="1" applyFill="1" applyBorder="1" applyAlignment="1">
      <alignment horizontal="center" vertical="center"/>
    </xf>
    <xf numFmtId="165" fontId="5" fillId="0" borderId="9" xfId="1" applyNumberFormat="1" applyFont="1" applyFill="1" applyBorder="1" applyAlignment="1">
      <alignment horizontal="center" vertical="center"/>
    </xf>
    <xf numFmtId="4" fontId="5" fillId="6" borderId="9" xfId="0" applyNumberFormat="1" applyFont="1" applyFill="1" applyBorder="1" applyAlignment="1">
      <alignment horizontal="center" vertical="center" wrapText="1"/>
    </xf>
    <xf numFmtId="10" fontId="5" fillId="6" borderId="9" xfId="1" applyNumberFormat="1" applyFont="1" applyFill="1" applyBorder="1" applyAlignment="1">
      <alignment horizontal="center" vertical="center"/>
    </xf>
    <xf numFmtId="0" fontId="2" fillId="0" borderId="9" xfId="0" applyFont="1" applyFill="1" applyBorder="1" applyAlignment="1">
      <alignment horizontal="justify" vertical="center"/>
    </xf>
    <xf numFmtId="3" fontId="5" fillId="0" borderId="9" xfId="0" applyNumberFormat="1" applyFont="1" applyFill="1" applyBorder="1" applyAlignment="1">
      <alignment horizontal="center" vertical="center" wrapText="1"/>
    </xf>
    <xf numFmtId="2" fontId="5" fillId="6" borderId="9" xfId="1" applyNumberFormat="1" applyFont="1" applyFill="1" applyBorder="1" applyAlignment="1">
      <alignment horizontal="center" vertical="center"/>
    </xf>
    <xf numFmtId="0" fontId="5" fillId="0" borderId="0" xfId="0" applyFont="1" applyFill="1"/>
    <xf numFmtId="0" fontId="5" fillId="0" borderId="0" xfId="0" applyFont="1"/>
    <xf numFmtId="165" fontId="5" fillId="0" borderId="6" xfId="0" applyNumberFormat="1" applyFont="1" applyFill="1" applyBorder="1" applyAlignment="1">
      <alignment horizontal="center" vertical="center"/>
    </xf>
    <xf numFmtId="2" fontId="5" fillId="0" borderId="9" xfId="0" applyNumberFormat="1" applyFont="1" applyFill="1" applyBorder="1" applyAlignment="1">
      <alignment horizontal="center" vertical="center"/>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35" xfId="0" applyFont="1" applyFill="1" applyBorder="1" applyAlignment="1">
      <alignment horizontal="center" vertical="center" wrapText="1"/>
    </xf>
    <xf numFmtId="1" fontId="5" fillId="0" borderId="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166" fontId="5" fillId="6" borderId="9" xfId="1" applyNumberFormat="1" applyFont="1" applyFill="1" applyBorder="1" applyAlignment="1">
      <alignment horizontal="center" vertical="center"/>
    </xf>
    <xf numFmtId="9" fontId="2" fillId="0" borderId="0" xfId="1" applyFont="1" applyFill="1"/>
    <xf numFmtId="0" fontId="2" fillId="0" borderId="0" xfId="0" applyFont="1" applyFill="1" applyAlignment="1">
      <alignment wrapText="1"/>
    </xf>
    <xf numFmtId="9" fontId="2" fillId="0" borderId="0" xfId="1" applyFont="1" applyFill="1" applyAlignment="1">
      <alignment wrapText="1"/>
    </xf>
    <xf numFmtId="165" fontId="5" fillId="6" borderId="6" xfId="0" applyNumberFormat="1" applyFont="1" applyFill="1" applyBorder="1" applyAlignment="1">
      <alignment horizontal="center" vertical="center" wrapText="1"/>
    </xf>
    <xf numFmtId="9" fontId="5" fillId="6" borderId="6"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6" borderId="0"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5" fillId="6" borderId="0" xfId="0" applyFont="1" applyFill="1"/>
    <xf numFmtId="0" fontId="4" fillId="0" borderId="2"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4" fillId="2" borderId="1" xfId="1" applyFont="1" applyFill="1" applyBorder="1" applyAlignment="1">
      <alignment horizontal="center" vertical="center" wrapText="1"/>
    </xf>
    <xf numFmtId="9" fontId="4" fillId="2" borderId="36" xfId="1" applyFont="1" applyFill="1" applyBorder="1" applyAlignment="1">
      <alignment horizontal="center" vertical="center" wrapText="1"/>
    </xf>
    <xf numFmtId="10" fontId="2" fillId="3" borderId="9" xfId="1" applyNumberFormat="1" applyFont="1" applyFill="1" applyBorder="1" applyAlignment="1">
      <alignment horizontal="center" vertical="center"/>
    </xf>
    <xf numFmtId="0" fontId="3" fillId="4" borderId="39"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10" fontId="3" fillId="19" borderId="13" xfId="1" applyNumberFormat="1" applyFont="1" applyFill="1" applyBorder="1" applyAlignment="1">
      <alignment horizontal="center" vertical="center"/>
    </xf>
    <xf numFmtId="0" fontId="13" fillId="0" borderId="16" xfId="0" applyFont="1" applyBorder="1" applyAlignment="1">
      <alignment horizontal="center" vertical="center" wrapText="1"/>
    </xf>
    <xf numFmtId="0" fontId="13"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18" borderId="16" xfId="0" applyFont="1" applyFill="1" applyBorder="1" applyAlignment="1"/>
    <xf numFmtId="0" fontId="2" fillId="16" borderId="16" xfId="0" applyFont="1" applyFill="1" applyBorder="1"/>
    <xf numFmtId="0" fontId="2" fillId="7" borderId="16" xfId="0" applyFont="1" applyFill="1" applyBorder="1"/>
    <xf numFmtId="0" fontId="2" fillId="0" borderId="16" xfId="0" applyFont="1" applyFill="1" applyBorder="1"/>
    <xf numFmtId="0" fontId="2" fillId="3" borderId="16" xfId="0" applyFont="1" applyFill="1" applyBorder="1"/>
    <xf numFmtId="0" fontId="2" fillId="19" borderId="16" xfId="0" applyFont="1" applyFill="1" applyBorder="1"/>
    <xf numFmtId="0" fontId="2" fillId="17" borderId="16" xfId="0" applyFont="1" applyFill="1" applyBorder="1" applyAlignment="1"/>
    <xf numFmtId="0" fontId="3" fillId="0" borderId="17" xfId="0" applyFont="1" applyFill="1" applyBorder="1" applyAlignment="1">
      <alignment horizontal="center" vertical="center" wrapText="1"/>
    </xf>
    <xf numFmtId="0" fontId="8" fillId="8" borderId="43" xfId="0" applyFont="1" applyFill="1" applyBorder="1" applyAlignment="1">
      <alignment horizontal="center" vertical="center"/>
    </xf>
    <xf numFmtId="0" fontId="5" fillId="6" borderId="43" xfId="0" applyFont="1" applyFill="1" applyBorder="1" applyAlignment="1">
      <alignment horizontal="center" vertical="center"/>
    </xf>
    <xf numFmtId="0" fontId="3" fillId="0" borderId="24" xfId="0" applyFont="1" applyBorder="1" applyAlignment="1">
      <alignment horizontal="center" vertical="center" wrapText="1"/>
    </xf>
    <xf numFmtId="0" fontId="5" fillId="12" borderId="9" xfId="0" applyFont="1" applyFill="1" applyBorder="1" applyAlignment="1">
      <alignment horizontal="center" wrapText="1"/>
    </xf>
    <xf numFmtId="0" fontId="3" fillId="2" borderId="16" xfId="0" applyFont="1" applyFill="1" applyBorder="1" applyAlignment="1">
      <alignment horizontal="center" vertical="center" wrapText="1"/>
    </xf>
    <xf numFmtId="0" fontId="15" fillId="12" borderId="27" xfId="0" applyFont="1" applyFill="1" applyBorder="1" applyAlignment="1">
      <alignment vertical="center" textRotation="90" wrapText="1"/>
    </xf>
    <xf numFmtId="0" fontId="15" fillId="12" borderId="25" xfId="0" applyFont="1" applyFill="1" applyBorder="1" applyAlignment="1">
      <alignment vertical="center" textRotation="90" wrapText="1"/>
    </xf>
    <xf numFmtId="0" fontId="19"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10" fontId="21" fillId="3" borderId="9" xfId="1" applyNumberFormat="1" applyFont="1" applyFill="1" applyBorder="1" applyAlignment="1">
      <alignment horizontal="center" vertical="center"/>
    </xf>
    <xf numFmtId="0" fontId="3" fillId="0" borderId="0" xfId="0" applyFont="1" applyFill="1" applyBorder="1" applyAlignment="1">
      <alignment horizontal="center" vertical="center"/>
    </xf>
    <xf numFmtId="0" fontId="22" fillId="0" borderId="16" xfId="0" applyFont="1" applyBorder="1" applyAlignment="1">
      <alignment horizontal="center" vertical="center" wrapText="1"/>
    </xf>
    <xf numFmtId="0" fontId="22"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2" borderId="9" xfId="0" applyFont="1" applyFill="1" applyBorder="1" applyAlignment="1">
      <alignment horizontal="center" vertical="center" wrapText="1"/>
    </xf>
    <xf numFmtId="0" fontId="23" fillId="0" borderId="9" xfId="0" applyFont="1" applyBorder="1" applyAlignment="1">
      <alignment horizontal="center" vertical="center" textRotation="90" wrapText="1"/>
    </xf>
    <xf numFmtId="0" fontId="2" fillId="0" borderId="9" xfId="0" applyFont="1" applyFill="1" applyBorder="1" applyAlignment="1">
      <alignment vertical="center" wrapText="1"/>
    </xf>
    <xf numFmtId="0" fontId="3" fillId="4" borderId="1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3" fillId="0" borderId="17" xfId="0" applyFont="1" applyBorder="1" applyAlignment="1">
      <alignment horizontal="center" vertical="center" wrapText="1"/>
    </xf>
    <xf numFmtId="0" fontId="2" fillId="17" borderId="17" xfId="0" applyFont="1" applyFill="1" applyBorder="1" applyAlignment="1"/>
    <xf numFmtId="0" fontId="3" fillId="2" borderId="1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18" fillId="0" borderId="16" xfId="0" applyFont="1" applyFill="1" applyBorder="1" applyAlignment="1">
      <alignment vertical="center" wrapText="1"/>
    </xf>
    <xf numFmtId="0" fontId="19" fillId="0" borderId="16" xfId="0" applyFont="1" applyFill="1" applyBorder="1" applyAlignment="1">
      <alignment horizontal="justify" vertical="center"/>
    </xf>
    <xf numFmtId="43" fontId="27" fillId="0" borderId="16" xfId="2" applyFont="1" applyFill="1" applyBorder="1" applyAlignment="1">
      <alignment horizontal="center" vertical="center"/>
    </xf>
    <xf numFmtId="0" fontId="3" fillId="0" borderId="0" xfId="0" applyFont="1" applyFill="1" applyBorder="1" applyAlignment="1">
      <alignment horizontal="center" vertical="center"/>
    </xf>
    <xf numFmtId="0" fontId="14" fillId="12" borderId="24" xfId="0" applyFont="1" applyFill="1" applyBorder="1" applyAlignment="1">
      <alignment horizontal="center" wrapText="1"/>
    </xf>
    <xf numFmtId="0" fontId="4" fillId="0" borderId="9" xfId="0" applyFont="1" applyFill="1" applyBorder="1" applyAlignment="1">
      <alignment vertical="center" wrapText="1"/>
    </xf>
    <xf numFmtId="0" fontId="16" fillId="12" borderId="16" xfId="0" applyFont="1" applyFill="1" applyBorder="1" applyAlignment="1">
      <alignment vertical="center" wrapText="1"/>
    </xf>
    <xf numFmtId="0" fontId="16" fillId="12"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Alignment="1">
      <alignment textRotation="90"/>
    </xf>
    <xf numFmtId="0" fontId="3" fillId="2" borderId="22" xfId="0" applyFont="1" applyFill="1" applyBorder="1" applyAlignment="1">
      <alignment horizontal="center" vertical="center" textRotation="90" wrapText="1"/>
    </xf>
    <xf numFmtId="0" fontId="14" fillId="12" borderId="16" xfId="0" applyFont="1" applyFill="1" applyBorder="1" applyAlignment="1">
      <alignment vertical="center" wrapText="1"/>
    </xf>
    <xf numFmtId="0" fontId="29" fillId="12" borderId="24" xfId="0" applyFont="1" applyFill="1" applyBorder="1" applyAlignment="1">
      <alignment horizontal="center" vertical="center" wrapText="1"/>
    </xf>
    <xf numFmtId="10" fontId="0" fillId="3" borderId="9" xfId="0" applyNumberFormat="1" applyFill="1" applyBorder="1"/>
    <xf numFmtId="10" fontId="0" fillId="7" borderId="9" xfId="0" applyNumberFormat="1" applyFill="1" applyBorder="1"/>
    <xf numFmtId="0" fontId="0" fillId="20" borderId="9" xfId="0" applyFill="1" applyBorder="1"/>
    <xf numFmtId="0" fontId="30" fillId="21" borderId="9" xfId="0" applyFont="1" applyFill="1" applyBorder="1"/>
    <xf numFmtId="0" fontId="30" fillId="20" borderId="9" xfId="0" applyFont="1" applyFill="1" applyBorder="1" applyAlignment="1">
      <alignment horizontal="center" vertical="center"/>
    </xf>
    <xf numFmtId="0" fontId="30" fillId="20" borderId="9" xfId="0" applyFont="1" applyFill="1" applyBorder="1" applyAlignment="1">
      <alignment horizontal="center" vertical="center" wrapText="1"/>
    </xf>
    <xf numFmtId="10" fontId="30" fillId="3" borderId="9" xfId="0" applyNumberFormat="1" applyFont="1" applyFill="1" applyBorder="1"/>
    <xf numFmtId="0" fontId="29" fillId="12"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0" borderId="0" xfId="0" applyFont="1" applyFill="1" applyBorder="1" applyAlignment="1">
      <alignment horizontal="center" vertical="center"/>
    </xf>
    <xf numFmtId="9" fontId="5" fillId="0" borderId="6" xfId="1" applyFont="1" applyFill="1" applyBorder="1" applyAlignment="1">
      <alignment horizontal="center" vertical="center"/>
    </xf>
    <xf numFmtId="0" fontId="3" fillId="4" borderId="16" xfId="0" applyFont="1" applyFill="1" applyBorder="1" applyAlignment="1">
      <alignment horizontal="center" vertical="center" wrapText="1"/>
    </xf>
    <xf numFmtId="0" fontId="4" fillId="22" borderId="2" xfId="0" applyFont="1" applyFill="1" applyBorder="1" applyAlignment="1">
      <alignment horizontal="center" vertical="center" wrapText="1"/>
    </xf>
    <xf numFmtId="0" fontId="2" fillId="12" borderId="0" xfId="0" applyFont="1" applyFill="1" applyBorder="1" applyAlignment="1">
      <alignment horizontal="center" vertical="center"/>
    </xf>
    <xf numFmtId="0" fontId="2" fillId="12" borderId="0" xfId="0" applyFont="1" applyFill="1" applyBorder="1"/>
    <xf numFmtId="10" fontId="3" fillId="0" borderId="16" xfId="1" applyNumberFormat="1" applyFont="1" applyBorder="1" applyAlignment="1">
      <alignment horizontal="center" vertical="center"/>
    </xf>
    <xf numFmtId="9" fontId="2" fillId="3" borderId="9" xfId="1" applyNumberFormat="1" applyFont="1" applyFill="1" applyBorder="1" applyAlignment="1">
      <alignment horizontal="center" vertical="center"/>
    </xf>
    <xf numFmtId="0" fontId="3" fillId="0" borderId="0" xfId="0" applyFont="1" applyFill="1" applyBorder="1" applyAlignment="1">
      <alignment horizontal="center" vertical="center"/>
    </xf>
    <xf numFmtId="0" fontId="13" fillId="0" borderId="50" xfId="0" applyFont="1" applyFill="1" applyBorder="1" applyAlignment="1">
      <alignment horizontal="center" vertical="center" wrapText="1"/>
    </xf>
    <xf numFmtId="0" fontId="4" fillId="23" borderId="2" xfId="0" applyFont="1" applyFill="1" applyBorder="1" applyAlignment="1">
      <alignment horizontal="center" vertical="center" wrapText="1"/>
    </xf>
    <xf numFmtId="0" fontId="3" fillId="23" borderId="14" xfId="0" applyFont="1" applyFill="1" applyBorder="1" applyAlignment="1">
      <alignment horizontal="center" vertical="center" wrapText="1"/>
    </xf>
    <xf numFmtId="0" fontId="3" fillId="23" borderId="16" xfId="0" applyFont="1" applyFill="1" applyBorder="1" applyAlignment="1">
      <alignment horizontal="center" vertical="center" wrapText="1"/>
    </xf>
    <xf numFmtId="10" fontId="3" fillId="0" borderId="42" xfId="1" applyNumberFormat="1" applyFont="1" applyBorder="1" applyAlignment="1">
      <alignment horizontal="center" vertical="center"/>
    </xf>
    <xf numFmtId="0" fontId="2" fillId="3" borderId="50" xfId="0" applyFont="1" applyFill="1" applyBorder="1"/>
    <xf numFmtId="10" fontId="3" fillId="0" borderId="37" xfId="1" applyNumberFormat="1" applyFont="1" applyBorder="1" applyAlignment="1">
      <alignment horizontal="center" vertical="center"/>
    </xf>
    <xf numFmtId="10" fontId="2" fillId="0" borderId="6" xfId="1" applyNumberFormat="1" applyFont="1" applyFill="1" applyBorder="1" applyAlignment="1">
      <alignment horizontal="center" vertical="center"/>
    </xf>
    <xf numFmtId="0" fontId="3" fillId="4" borderId="16" xfId="0" applyFont="1" applyFill="1" applyBorder="1" applyAlignment="1">
      <alignment horizontal="center" vertical="center" wrapText="1"/>
    </xf>
    <xf numFmtId="10" fontId="2" fillId="10" borderId="6" xfId="1" applyNumberFormat="1" applyFont="1" applyFill="1" applyBorder="1" applyAlignment="1">
      <alignment horizontal="center" vertical="center"/>
    </xf>
    <xf numFmtId="10" fontId="0" fillId="0" borderId="0" xfId="0" applyNumberFormat="1"/>
    <xf numFmtId="9" fontId="0" fillId="0" borderId="0" xfId="1" applyFont="1"/>
    <xf numFmtId="1" fontId="5" fillId="10" borderId="9" xfId="0" applyNumberFormat="1" applyFont="1" applyFill="1" applyBorder="1" applyAlignment="1">
      <alignment horizontal="center" vertical="center"/>
    </xf>
    <xf numFmtId="0" fontId="3" fillId="24" borderId="0" xfId="0" applyFont="1" applyFill="1" applyBorder="1" applyAlignment="1">
      <alignment horizontal="center" vertical="center"/>
    </xf>
    <xf numFmtId="0" fontId="4" fillId="24" borderId="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2" fillId="24" borderId="0" xfId="0" applyFont="1" applyFill="1"/>
    <xf numFmtId="9" fontId="5" fillId="10" borderId="9" xfId="1" applyFont="1" applyFill="1" applyBorder="1" applyAlignment="1">
      <alignment horizontal="center" vertical="center"/>
    </xf>
    <xf numFmtId="3" fontId="5" fillId="10" borderId="9" xfId="0" applyNumberFormat="1" applyFont="1" applyFill="1" applyBorder="1" applyAlignment="1">
      <alignment horizontal="center" vertical="center"/>
    </xf>
    <xf numFmtId="0" fontId="5" fillId="16" borderId="9" xfId="0" applyFont="1" applyFill="1" applyBorder="1" applyAlignment="1">
      <alignment horizontal="center" vertical="center"/>
    </xf>
    <xf numFmtId="10" fontId="2" fillId="0" borderId="9" xfId="1" applyNumberFormat="1" applyFont="1" applyFill="1" applyBorder="1" applyAlignment="1">
      <alignment horizontal="center" vertical="center"/>
    </xf>
    <xf numFmtId="10" fontId="2" fillId="0" borderId="7" xfId="1" applyNumberFormat="1" applyFont="1" applyFill="1" applyBorder="1" applyAlignment="1">
      <alignment horizontal="center" vertical="center"/>
    </xf>
    <xf numFmtId="0" fontId="5" fillId="10" borderId="6" xfId="0" applyFont="1" applyFill="1" applyBorder="1" applyAlignment="1">
      <alignment horizontal="center" vertical="center"/>
    </xf>
    <xf numFmtId="4" fontId="5" fillId="10" borderId="9" xfId="0" applyNumberFormat="1" applyFont="1" applyFill="1" applyBorder="1" applyAlignment="1">
      <alignment horizontal="center" vertical="center"/>
    </xf>
    <xf numFmtId="0" fontId="3" fillId="25" borderId="0" xfId="0" applyFont="1" applyFill="1" applyBorder="1" applyAlignment="1">
      <alignment horizontal="center" vertical="center"/>
    </xf>
    <xf numFmtId="0" fontId="4" fillId="25" borderId="2" xfId="0" applyFont="1" applyFill="1" applyBorder="1" applyAlignment="1">
      <alignment horizontal="center" vertical="center" wrapText="1"/>
    </xf>
    <xf numFmtId="0" fontId="3" fillId="25" borderId="12"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2" fillId="25" borderId="0" xfId="0" applyFont="1" applyFill="1"/>
    <xf numFmtId="0" fontId="5" fillId="10" borderId="9" xfId="0" applyFont="1" applyFill="1" applyBorder="1" applyAlignment="1">
      <alignment horizontal="center" vertical="center" wrapText="1"/>
    </xf>
    <xf numFmtId="10" fontId="5" fillId="10" borderId="9" xfId="0" applyNumberFormat="1" applyFont="1" applyFill="1" applyBorder="1" applyAlignment="1">
      <alignment horizontal="center" vertical="center"/>
    </xf>
    <xf numFmtId="0" fontId="5" fillId="16" borderId="9" xfId="0" applyFont="1" applyFill="1" applyBorder="1" applyAlignment="1">
      <alignment horizontal="justify" vertical="center"/>
    </xf>
    <xf numFmtId="168" fontId="5" fillId="10" borderId="9" xfId="0" applyNumberFormat="1" applyFont="1" applyFill="1" applyBorder="1" applyAlignment="1">
      <alignment horizontal="center" vertical="center"/>
    </xf>
    <xf numFmtId="2" fontId="5" fillId="10" borderId="9" xfId="0" applyNumberFormat="1" applyFont="1" applyFill="1" applyBorder="1" applyAlignment="1">
      <alignment horizontal="center" vertical="center"/>
    </xf>
    <xf numFmtId="0" fontId="5" fillId="7" borderId="6" xfId="0" applyFont="1" applyFill="1" applyBorder="1" applyAlignment="1">
      <alignment horizontal="center" vertical="center"/>
    </xf>
    <xf numFmtId="3" fontId="5" fillId="7" borderId="9" xfId="0" applyNumberFormat="1" applyFont="1" applyFill="1" applyBorder="1" applyAlignment="1">
      <alignment horizontal="center" vertical="center"/>
    </xf>
    <xf numFmtId="0" fontId="5" fillId="7" borderId="9" xfId="0" applyFont="1" applyFill="1" applyBorder="1" applyAlignment="1">
      <alignment horizontal="center" vertical="center"/>
    </xf>
    <xf numFmtId="1" fontId="5" fillId="7" borderId="9" xfId="0" applyNumberFormat="1" applyFont="1" applyFill="1" applyBorder="1" applyAlignment="1">
      <alignment horizontal="center" vertical="center"/>
    </xf>
    <xf numFmtId="9" fontId="5" fillId="7" borderId="9" xfId="0" applyNumberFormat="1" applyFont="1" applyFill="1" applyBorder="1" applyAlignment="1">
      <alignment horizontal="center" vertical="center"/>
    </xf>
    <xf numFmtId="0" fontId="9" fillId="7" borderId="9" xfId="0" applyFont="1" applyFill="1" applyBorder="1" applyAlignment="1">
      <alignment horizontal="center" vertical="center"/>
    </xf>
    <xf numFmtId="0" fontId="5" fillId="10" borderId="9" xfId="0" applyFont="1" applyFill="1" applyBorder="1" applyAlignment="1">
      <alignment horizontal="justify" vertical="center"/>
    </xf>
    <xf numFmtId="0" fontId="2" fillId="7" borderId="0" xfId="0" applyFont="1" applyFill="1"/>
    <xf numFmtId="2" fontId="5" fillId="10" borderId="9" xfId="1" applyNumberFormat="1" applyFont="1" applyFill="1" applyBorder="1" applyAlignment="1">
      <alignment horizontal="center" vertical="center"/>
    </xf>
    <xf numFmtId="0" fontId="5" fillId="10" borderId="6" xfId="0" applyFont="1" applyFill="1" applyBorder="1" applyAlignment="1">
      <alignment horizontal="justify" vertical="center"/>
    </xf>
    <xf numFmtId="165" fontId="5" fillId="10" borderId="6" xfId="0" applyNumberFormat="1" applyFont="1" applyFill="1" applyBorder="1" applyAlignment="1">
      <alignment horizontal="center" vertical="center"/>
    </xf>
    <xf numFmtId="9" fontId="5" fillId="10" borderId="6" xfId="0" applyNumberFormat="1" applyFont="1" applyFill="1" applyBorder="1" applyAlignment="1">
      <alignment horizontal="center" vertical="center"/>
    </xf>
    <xf numFmtId="9" fontId="5" fillId="10" borderId="9" xfId="1" applyNumberFormat="1" applyFont="1" applyFill="1" applyBorder="1" applyAlignment="1">
      <alignment horizontal="center" vertical="center"/>
    </xf>
    <xf numFmtId="9" fontId="5" fillId="10" borderId="9" xfId="0" applyNumberFormat="1" applyFont="1" applyFill="1" applyBorder="1" applyAlignment="1">
      <alignment horizontal="center" vertical="center"/>
    </xf>
    <xf numFmtId="0" fontId="5" fillId="10" borderId="9" xfId="0" applyFont="1" applyFill="1" applyBorder="1" applyAlignment="1">
      <alignment horizontal="justify" vertical="center" wrapText="1"/>
    </xf>
    <xf numFmtId="0" fontId="5" fillId="16" borderId="6" xfId="0" applyFont="1" applyFill="1" applyBorder="1" applyAlignment="1">
      <alignment horizontal="center" vertical="center"/>
    </xf>
    <xf numFmtId="0" fontId="5" fillId="10" borderId="27" xfId="0" applyFont="1" applyFill="1" applyBorder="1" applyAlignment="1">
      <alignment horizontal="justify" vertical="center"/>
    </xf>
    <xf numFmtId="0" fontId="5" fillId="10" borderId="27" xfId="0" applyFont="1" applyFill="1" applyBorder="1" applyAlignment="1">
      <alignment horizontal="center" vertical="center"/>
    </xf>
    <xf numFmtId="0" fontId="5" fillId="12" borderId="9" xfId="0" applyFont="1" applyFill="1" applyBorder="1" applyAlignment="1">
      <alignment horizontal="center" vertical="center"/>
    </xf>
    <xf numFmtId="0" fontId="2" fillId="10" borderId="9" xfId="0" applyFont="1" applyFill="1" applyBorder="1" applyAlignment="1">
      <alignment horizontal="justify" vertical="center"/>
    </xf>
    <xf numFmtId="164" fontId="5" fillId="10" borderId="9" xfId="0" applyNumberFormat="1" applyFont="1" applyFill="1" applyBorder="1" applyAlignment="1">
      <alignment horizontal="center" vertical="center"/>
    </xf>
    <xf numFmtId="0" fontId="5" fillId="10" borderId="9" xfId="0" applyNumberFormat="1" applyFont="1" applyFill="1" applyBorder="1" applyAlignment="1">
      <alignment horizontal="center" vertical="center"/>
    </xf>
    <xf numFmtId="166" fontId="5" fillId="10" borderId="9" xfId="0" applyNumberFormat="1"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wrapText="1"/>
    </xf>
    <xf numFmtId="2" fontId="5" fillId="10" borderId="27" xfId="0" applyNumberFormat="1" applyFont="1" applyFill="1" applyBorder="1" applyAlignment="1">
      <alignment horizontal="center" vertical="center"/>
    </xf>
    <xf numFmtId="0" fontId="31" fillId="7" borderId="27" xfId="0" applyFont="1" applyFill="1" applyBorder="1" applyAlignment="1">
      <alignment horizontal="justify" vertical="center"/>
    </xf>
    <xf numFmtId="0" fontId="5" fillId="0" borderId="26" xfId="0" applyFont="1" applyFill="1" applyBorder="1" applyAlignment="1">
      <alignment horizontal="center" vertical="center"/>
    </xf>
    <xf numFmtId="0" fontId="5" fillId="10" borderId="26" xfId="0" applyFont="1" applyFill="1" applyBorder="1" applyAlignment="1">
      <alignment horizontal="center" vertical="center"/>
    </xf>
    <xf numFmtId="4" fontId="5" fillId="6" borderId="26"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xf>
    <xf numFmtId="0" fontId="3" fillId="10" borderId="0" xfId="0" applyFont="1" applyFill="1" applyBorder="1" applyAlignment="1">
      <alignment horizontal="center" vertical="center"/>
    </xf>
    <xf numFmtId="0" fontId="4" fillId="10" borderId="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2" fillId="10" borderId="0" xfId="0" applyFont="1" applyFill="1"/>
    <xf numFmtId="0" fontId="13" fillId="10" borderId="16" xfId="0" applyFont="1" applyFill="1" applyBorder="1" applyAlignment="1">
      <alignment horizontal="center" vertical="center" wrapText="1"/>
    </xf>
    <xf numFmtId="0" fontId="2" fillId="10" borderId="16" xfId="0" applyFont="1" applyFill="1" applyBorder="1"/>
    <xf numFmtId="9" fontId="5" fillId="7" borderId="9" xfId="1" applyFont="1" applyFill="1" applyBorder="1" applyAlignment="1">
      <alignment horizontal="center" vertical="center"/>
    </xf>
    <xf numFmtId="9" fontId="5" fillId="0" borderId="9" xfId="1" applyNumberFormat="1" applyFont="1" applyFill="1" applyBorder="1" applyAlignment="1">
      <alignment horizontal="center" vertical="center"/>
    </xf>
    <xf numFmtId="9" fontId="5" fillId="26" borderId="9" xfId="1" applyFont="1" applyFill="1" applyBorder="1" applyAlignment="1">
      <alignment horizontal="center" vertical="center"/>
    </xf>
    <xf numFmtId="0" fontId="5" fillId="26" borderId="9" xfId="0" applyFont="1" applyFill="1" applyBorder="1" applyAlignment="1">
      <alignment horizontal="center" vertical="center"/>
    </xf>
    <xf numFmtId="0" fontId="5" fillId="5" borderId="9" xfId="0" applyFont="1" applyFill="1" applyBorder="1" applyAlignment="1">
      <alignment horizontal="center" vertical="center"/>
    </xf>
    <xf numFmtId="3" fontId="5" fillId="5" borderId="9" xfId="0" applyNumberFormat="1" applyFont="1" applyFill="1" applyBorder="1" applyAlignment="1">
      <alignment horizontal="center" vertical="center"/>
    </xf>
    <xf numFmtId="4" fontId="5" fillId="5" borderId="9" xfId="0" applyNumberFormat="1" applyFont="1" applyFill="1" applyBorder="1" applyAlignment="1">
      <alignment horizontal="center" vertical="center"/>
    </xf>
    <xf numFmtId="3" fontId="5" fillId="16" borderId="9" xfId="0" applyNumberFormat="1" applyFont="1" applyFill="1" applyBorder="1" applyAlignment="1">
      <alignment horizontal="center" vertical="center"/>
    </xf>
    <xf numFmtId="0" fontId="5" fillId="7" borderId="26" xfId="0" applyFont="1" applyFill="1" applyBorder="1" applyAlignment="1">
      <alignment horizontal="center" vertical="center"/>
    </xf>
    <xf numFmtId="164" fontId="5" fillId="7" borderId="9" xfId="0" applyNumberFormat="1" applyFont="1" applyFill="1" applyBorder="1" applyAlignment="1">
      <alignment horizontal="center" vertical="center"/>
    </xf>
    <xf numFmtId="4" fontId="5" fillId="7" borderId="9" xfId="0" applyNumberFormat="1" applyFont="1" applyFill="1" applyBorder="1" applyAlignment="1">
      <alignment horizontal="center" vertical="center"/>
    </xf>
    <xf numFmtId="0" fontId="5" fillId="7" borderId="9" xfId="0" applyFont="1" applyFill="1" applyBorder="1" applyAlignment="1">
      <alignment horizontal="justify" vertical="center"/>
    </xf>
    <xf numFmtId="0" fontId="5" fillId="27" borderId="9" xfId="0" applyFont="1" applyFill="1" applyBorder="1" applyAlignment="1">
      <alignment horizontal="center" vertical="center"/>
    </xf>
    <xf numFmtId="2" fontId="5" fillId="27" borderId="9" xfId="0" applyNumberFormat="1" applyFont="1" applyFill="1" applyBorder="1" applyAlignment="1">
      <alignment horizontal="center" vertical="center"/>
    </xf>
    <xf numFmtId="0" fontId="5" fillId="13" borderId="9" xfId="0" applyFont="1" applyFill="1" applyBorder="1" applyAlignment="1">
      <alignment horizontal="center" vertical="center"/>
    </xf>
    <xf numFmtId="164" fontId="5" fillId="27" borderId="9" xfId="0" applyNumberFormat="1" applyFont="1" applyFill="1" applyBorder="1" applyAlignment="1">
      <alignment horizontal="center" vertical="center"/>
    </xf>
    <xf numFmtId="0" fontId="5" fillId="27" borderId="6" xfId="0" applyFont="1" applyFill="1" applyBorder="1" applyAlignment="1">
      <alignment horizontal="center" vertical="center"/>
    </xf>
    <xf numFmtId="3" fontId="5" fillId="27" borderId="9" xfId="0" applyNumberFormat="1" applyFont="1" applyFill="1" applyBorder="1" applyAlignment="1">
      <alignment horizontal="center" vertical="center"/>
    </xf>
    <xf numFmtId="0" fontId="4" fillId="7" borderId="9" xfId="0" applyFont="1" applyFill="1" applyBorder="1" applyAlignment="1">
      <alignment horizontal="center" vertical="center"/>
    </xf>
    <xf numFmtId="1" fontId="5" fillId="27" borderId="9" xfId="0" applyNumberFormat="1" applyFont="1" applyFill="1" applyBorder="1" applyAlignment="1">
      <alignment horizontal="center" vertical="center"/>
    </xf>
    <xf numFmtId="0" fontId="5" fillId="27" borderId="9" xfId="0" applyFont="1" applyFill="1" applyBorder="1" applyAlignment="1">
      <alignment horizontal="center" vertical="center" wrapText="1"/>
    </xf>
    <xf numFmtId="0" fontId="5" fillId="7" borderId="9" xfId="0" applyFont="1" applyFill="1" applyBorder="1" applyAlignment="1">
      <alignment horizontal="center" vertical="center" wrapText="1"/>
    </xf>
    <xf numFmtId="4" fontId="5" fillId="27" borderId="9" xfId="0" applyNumberFormat="1" applyFont="1" applyFill="1" applyBorder="1" applyAlignment="1">
      <alignment horizontal="center" vertical="center"/>
    </xf>
    <xf numFmtId="9" fontId="5" fillId="27" borderId="9" xfId="1" applyFont="1" applyFill="1" applyBorder="1" applyAlignment="1">
      <alignment horizontal="center" vertical="center"/>
    </xf>
    <xf numFmtId="3" fontId="5" fillId="27" borderId="9" xfId="0" applyNumberFormat="1" applyFont="1" applyFill="1" applyBorder="1" applyAlignment="1">
      <alignment horizontal="center" vertical="center" wrapText="1"/>
    </xf>
    <xf numFmtId="9" fontId="5" fillId="27" borderId="9" xfId="0" applyNumberFormat="1" applyFont="1" applyFill="1" applyBorder="1" applyAlignment="1">
      <alignment horizontal="center" vertical="center"/>
    </xf>
    <xf numFmtId="0" fontId="5" fillId="27" borderId="9" xfId="0" applyFont="1" applyFill="1" applyBorder="1" applyAlignment="1">
      <alignment horizontal="justify" vertical="center"/>
    </xf>
    <xf numFmtId="166" fontId="5" fillId="27" borderId="9" xfId="0" applyNumberFormat="1" applyFont="1" applyFill="1" applyBorder="1" applyAlignment="1">
      <alignment horizontal="center" vertical="center"/>
    </xf>
    <xf numFmtId="9" fontId="5" fillId="27" borderId="9" xfId="1" applyNumberFormat="1" applyFont="1" applyFill="1" applyBorder="1" applyAlignment="1">
      <alignment horizontal="center" vertical="center"/>
    </xf>
    <xf numFmtId="9" fontId="5" fillId="16" borderId="9" xfId="1" applyFont="1" applyFill="1" applyBorder="1" applyAlignment="1">
      <alignment horizontal="center" vertical="center"/>
    </xf>
    <xf numFmtId="0" fontId="8" fillId="27" borderId="33" xfId="0" applyFont="1" applyFill="1" applyBorder="1" applyAlignment="1">
      <alignment horizontal="center" vertical="center"/>
    </xf>
    <xf numFmtId="10" fontId="2" fillId="26" borderId="9" xfId="1" applyNumberFormat="1" applyFont="1" applyFill="1" applyBorder="1" applyAlignment="1">
      <alignment horizontal="center" vertical="center"/>
    </xf>
    <xf numFmtId="0" fontId="8" fillId="27" borderId="34" xfId="0" applyFont="1" applyFill="1" applyBorder="1" applyAlignment="1">
      <alignment horizontal="center" vertical="center"/>
    </xf>
    <xf numFmtId="0" fontId="5" fillId="27" borderId="33" xfId="0" applyFont="1" applyFill="1" applyBorder="1" applyAlignment="1">
      <alignment horizontal="center" vertical="center"/>
    </xf>
    <xf numFmtId="0" fontId="9" fillId="27" borderId="27" xfId="0" applyFont="1" applyFill="1" applyBorder="1" applyAlignment="1">
      <alignment horizontal="center" vertical="center"/>
    </xf>
    <xf numFmtId="10" fontId="5" fillId="7" borderId="9" xfId="1"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3" fontId="5" fillId="3" borderId="9" xfId="0" applyNumberFormat="1" applyFont="1" applyFill="1" applyBorder="1" applyAlignment="1">
      <alignment horizontal="center" vertical="center"/>
    </xf>
    <xf numFmtId="4" fontId="5" fillId="3" borderId="9" xfId="0" applyNumberFormat="1" applyFont="1" applyFill="1" applyBorder="1" applyAlignment="1">
      <alignment horizontal="center" vertical="center"/>
    </xf>
    <xf numFmtId="0" fontId="5" fillId="3" borderId="9" xfId="0" applyFont="1" applyFill="1" applyBorder="1" applyAlignment="1">
      <alignment horizontal="justify" vertical="center"/>
    </xf>
    <xf numFmtId="0" fontId="5" fillId="3" borderId="6" xfId="0" applyFont="1" applyFill="1" applyBorder="1" applyAlignment="1">
      <alignment horizontal="justify" vertical="center"/>
    </xf>
    <xf numFmtId="164" fontId="5" fillId="3" borderId="9" xfId="0" applyNumberFormat="1" applyFont="1" applyFill="1" applyBorder="1" applyAlignment="1">
      <alignment horizontal="center" vertical="center"/>
    </xf>
    <xf numFmtId="2" fontId="5" fillId="3" borderId="9" xfId="0" applyNumberFormat="1" applyFont="1" applyFill="1" applyBorder="1" applyAlignment="1">
      <alignment horizontal="center" vertical="center"/>
    </xf>
    <xf numFmtId="2" fontId="5" fillId="3" borderId="9" xfId="1"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0" fontId="5" fillId="3" borderId="9" xfId="0" applyFont="1" applyFill="1" applyBorder="1" applyAlignment="1">
      <alignment horizontal="justify" vertical="center" wrapText="1"/>
    </xf>
    <xf numFmtId="0" fontId="5" fillId="3" borderId="9" xfId="0" applyFont="1" applyFill="1" applyBorder="1" applyAlignment="1">
      <alignment horizontal="center" vertical="center" wrapText="1"/>
    </xf>
    <xf numFmtId="2" fontId="5" fillId="26" borderId="9" xfId="1" applyNumberFormat="1" applyFont="1" applyFill="1" applyBorder="1" applyAlignment="1">
      <alignment horizontal="center" vertical="center"/>
    </xf>
    <xf numFmtId="1" fontId="5" fillId="26" borderId="9" xfId="0" applyNumberFormat="1" applyFont="1" applyFill="1" applyBorder="1" applyAlignment="1">
      <alignment horizontal="center" vertical="center"/>
    </xf>
    <xf numFmtId="3" fontId="5" fillId="26" borderId="9" xfId="0" applyNumberFormat="1"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2" fillId="0" borderId="0" xfId="0" applyFont="1" applyFill="1" applyAlignment="1">
      <alignment vertical="center" wrapText="1"/>
    </xf>
    <xf numFmtId="3" fontId="9" fillId="3" borderId="9" xfId="0" applyNumberFormat="1" applyFont="1" applyFill="1" applyBorder="1" applyAlignment="1">
      <alignment horizontal="center" vertical="center"/>
    </xf>
    <xf numFmtId="3" fontId="9" fillId="3" borderId="9" xfId="0" applyNumberFormat="1" applyFont="1" applyFill="1" applyBorder="1" applyAlignment="1">
      <alignment horizontal="center" vertical="center" wrapText="1"/>
    </xf>
    <xf numFmtId="4" fontId="9" fillId="3" borderId="9" xfId="0" applyNumberFormat="1" applyFont="1" applyFill="1" applyBorder="1" applyAlignment="1">
      <alignment horizontal="center" vertical="center" wrapText="1"/>
    </xf>
    <xf numFmtId="3" fontId="9" fillId="26" borderId="9" xfId="0" applyNumberFormat="1" applyFont="1" applyFill="1" applyBorder="1" applyAlignment="1">
      <alignment horizontal="center" vertical="center"/>
    </xf>
    <xf numFmtId="3" fontId="9" fillId="26" borderId="9" xfId="0" applyNumberFormat="1" applyFont="1" applyFill="1" applyBorder="1" applyAlignment="1">
      <alignment horizontal="center" vertical="center" wrapText="1"/>
    </xf>
    <xf numFmtId="0" fontId="9" fillId="3" borderId="9" xfId="0" applyFont="1" applyFill="1" applyBorder="1" applyAlignment="1">
      <alignment horizontal="center" vertical="center"/>
    </xf>
    <xf numFmtId="0" fontId="9" fillId="26" borderId="9" xfId="0" applyFont="1" applyFill="1" applyBorder="1" applyAlignment="1">
      <alignment horizontal="center" vertical="center"/>
    </xf>
    <xf numFmtId="0" fontId="5" fillId="26" borderId="9" xfId="0" applyNumberFormat="1" applyFont="1" applyFill="1" applyBorder="1" applyAlignment="1">
      <alignment horizontal="center" vertical="center"/>
    </xf>
    <xf numFmtId="1" fontId="9" fillId="3" borderId="9" xfId="1" applyNumberFormat="1" applyFont="1" applyFill="1" applyBorder="1" applyAlignment="1">
      <alignment horizontal="center" vertical="center"/>
    </xf>
    <xf numFmtId="0" fontId="9" fillId="26"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3" fontId="10" fillId="3" borderId="9" xfId="0" applyNumberFormat="1" applyFont="1" applyFill="1" applyBorder="1" applyAlignment="1">
      <alignment horizontal="center" vertical="center"/>
    </xf>
    <xf numFmtId="3" fontId="10" fillId="26" borderId="9" xfId="0" applyNumberFormat="1" applyFont="1" applyFill="1" applyBorder="1" applyAlignment="1">
      <alignment horizontal="center" vertical="center"/>
    </xf>
    <xf numFmtId="0" fontId="5" fillId="3" borderId="27" xfId="0" applyFont="1" applyFill="1" applyBorder="1" applyAlignment="1">
      <alignment horizontal="justify" vertical="center"/>
    </xf>
    <xf numFmtId="0" fontId="9" fillId="3" borderId="27" xfId="0" applyFont="1" applyFill="1" applyBorder="1" applyAlignment="1">
      <alignment horizontal="center" vertical="center"/>
    </xf>
    <xf numFmtId="0" fontId="9" fillId="3" borderId="27" xfId="0" applyFont="1" applyFill="1" applyBorder="1" applyAlignment="1">
      <alignment vertical="center"/>
    </xf>
    <xf numFmtId="0" fontId="9" fillId="26" borderId="27" xfId="0" applyFont="1" applyFill="1" applyBorder="1" applyAlignment="1">
      <alignment vertical="center"/>
    </xf>
    <xf numFmtId="0" fontId="5" fillId="26" borderId="27" xfId="0" applyFont="1" applyFill="1" applyBorder="1" applyAlignment="1">
      <alignment horizontal="center" vertical="center"/>
    </xf>
    <xf numFmtId="0" fontId="5" fillId="3" borderId="27" xfId="0" applyFont="1" applyFill="1" applyBorder="1" applyAlignment="1">
      <alignment horizontal="center" vertical="center"/>
    </xf>
    <xf numFmtId="0" fontId="2" fillId="0" borderId="0" xfId="0" applyFont="1" applyAlignment="1">
      <alignment vertical="center" wrapText="1"/>
    </xf>
    <xf numFmtId="0" fontId="8" fillId="3" borderId="32" xfId="0" applyFont="1" applyFill="1" applyBorder="1" applyAlignment="1">
      <alignment horizontal="center" vertical="center"/>
    </xf>
    <xf numFmtId="0" fontId="8" fillId="28" borderId="32" xfId="0" applyFont="1" applyFill="1" applyBorder="1" applyAlignment="1">
      <alignment horizontal="center" vertical="center" wrapText="1"/>
    </xf>
    <xf numFmtId="0" fontId="5" fillId="3" borderId="2" xfId="0" applyFont="1" applyFill="1" applyBorder="1" applyAlignment="1">
      <alignment horizontal="center" vertical="center"/>
    </xf>
    <xf numFmtId="3" fontId="8" fillId="3" borderId="33" xfId="0" applyNumberFormat="1" applyFont="1" applyFill="1" applyBorder="1" applyAlignment="1">
      <alignment horizontal="center" vertical="center"/>
    </xf>
    <xf numFmtId="3" fontId="8" fillId="28" borderId="51" xfId="0" applyNumberFormat="1" applyFont="1" applyFill="1" applyBorder="1" applyAlignment="1">
      <alignment horizontal="center" vertical="center" wrapText="1"/>
    </xf>
    <xf numFmtId="3" fontId="8" fillId="26" borderId="33" xfId="0" applyNumberFormat="1" applyFont="1" applyFill="1" applyBorder="1" applyAlignment="1">
      <alignment horizontal="center" vertical="center"/>
    </xf>
    <xf numFmtId="0" fontId="2" fillId="26" borderId="0" xfId="0" applyFont="1" applyFill="1"/>
    <xf numFmtId="3" fontId="8" fillId="28" borderId="33" xfId="0" applyNumberFormat="1" applyFont="1" applyFill="1" applyBorder="1" applyAlignment="1">
      <alignment horizontal="center" vertical="center" wrapText="1"/>
    </xf>
    <xf numFmtId="0" fontId="8" fillId="3" borderId="33" xfId="0" applyFont="1" applyFill="1" applyBorder="1" applyAlignment="1">
      <alignment horizontal="center" vertical="center"/>
    </xf>
    <xf numFmtId="0" fontId="8" fillId="28" borderId="33" xfId="0" applyFont="1" applyFill="1" applyBorder="1" applyAlignment="1">
      <alignment horizontal="center" vertical="center"/>
    </xf>
    <xf numFmtId="0" fontId="8" fillId="26" borderId="33" xfId="0" applyFont="1" applyFill="1" applyBorder="1" applyAlignment="1">
      <alignment horizontal="center" vertical="center"/>
    </xf>
    <xf numFmtId="3" fontId="8" fillId="28" borderId="33" xfId="0" applyNumberFormat="1" applyFont="1" applyFill="1" applyBorder="1" applyAlignment="1">
      <alignment horizontal="center" vertical="center"/>
    </xf>
    <xf numFmtId="0" fontId="2" fillId="7" borderId="0" xfId="0" applyFont="1" applyFill="1" applyAlignment="1">
      <alignment vertical="center" wrapText="1"/>
    </xf>
    <xf numFmtId="1" fontId="8" fillId="3" borderId="33" xfId="0" applyNumberFormat="1" applyFont="1" applyFill="1" applyBorder="1" applyAlignment="1">
      <alignment horizontal="center" vertical="center"/>
    </xf>
    <xf numFmtId="1" fontId="8" fillId="26" borderId="33" xfId="0" applyNumberFormat="1" applyFont="1" applyFill="1" applyBorder="1" applyAlignment="1">
      <alignment horizontal="center" vertical="center"/>
    </xf>
    <xf numFmtId="1" fontId="5" fillId="26" borderId="9" xfId="1" applyNumberFormat="1" applyFont="1" applyFill="1" applyBorder="1" applyAlignment="1">
      <alignment horizontal="center" vertical="center"/>
    </xf>
    <xf numFmtId="1" fontId="8" fillId="28" borderId="33" xfId="0" applyNumberFormat="1" applyFont="1" applyFill="1" applyBorder="1" applyAlignment="1">
      <alignment horizontal="center" vertical="center"/>
    </xf>
    <xf numFmtId="0" fontId="8" fillId="3" borderId="33" xfId="0" applyFont="1" applyFill="1" applyBorder="1" applyAlignment="1">
      <alignment horizontal="center" vertical="center" wrapText="1"/>
    </xf>
    <xf numFmtId="9" fontId="5" fillId="3" borderId="9"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167" fontId="5" fillId="3" borderId="9" xfId="0" applyNumberFormat="1" applyFont="1" applyFill="1" applyBorder="1" applyAlignment="1">
      <alignment horizontal="center" vertical="center"/>
    </xf>
    <xf numFmtId="4" fontId="5" fillId="3" borderId="9" xfId="0" applyNumberFormat="1" applyFont="1" applyFill="1" applyBorder="1" applyAlignment="1">
      <alignment horizontal="center" vertical="center" wrapText="1"/>
    </xf>
    <xf numFmtId="9" fontId="5" fillId="3" borderId="9" xfId="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3" borderId="9" xfId="1" applyNumberFormat="1" applyFont="1" applyFill="1" applyBorder="1" applyAlignment="1">
      <alignment horizontal="center" vertical="center"/>
    </xf>
    <xf numFmtId="1" fontId="5" fillId="3" borderId="9" xfId="1" applyNumberFormat="1" applyFont="1" applyFill="1" applyBorder="1" applyAlignment="1">
      <alignment horizontal="center" vertical="center"/>
    </xf>
    <xf numFmtId="4" fontId="5" fillId="26" borderId="9" xfId="0" applyNumberFormat="1" applyFont="1" applyFill="1" applyBorder="1" applyAlignment="1">
      <alignment horizontal="center" vertical="center"/>
    </xf>
    <xf numFmtId="1" fontId="5" fillId="3" borderId="6" xfId="1" applyNumberFormat="1" applyFont="1" applyFill="1" applyBorder="1" applyAlignment="1">
      <alignment horizontal="center" vertical="center"/>
    </xf>
    <xf numFmtId="2" fontId="5" fillId="3" borderId="6" xfId="0" applyNumberFormat="1" applyFont="1" applyFill="1" applyBorder="1" applyAlignment="1">
      <alignment horizontal="center" vertical="center"/>
    </xf>
    <xf numFmtId="43" fontId="27" fillId="3" borderId="16" xfId="2" applyFont="1" applyFill="1" applyBorder="1" applyAlignment="1">
      <alignment horizontal="center" vertical="center"/>
    </xf>
    <xf numFmtId="43" fontId="27" fillId="3" borderId="23" xfId="2" applyFont="1" applyFill="1" applyBorder="1" applyAlignment="1">
      <alignment horizontal="center" vertical="center"/>
    </xf>
    <xf numFmtId="43" fontId="27" fillId="3" borderId="6" xfId="2" applyFont="1" applyFill="1" applyBorder="1" applyAlignment="1">
      <alignment horizontal="center" vertical="center"/>
    </xf>
    <xf numFmtId="4" fontId="27" fillId="3" borderId="6" xfId="0" applyNumberFormat="1" applyFont="1" applyFill="1" applyBorder="1" applyAlignment="1">
      <alignment horizontal="center" vertical="center" wrapText="1"/>
    </xf>
    <xf numFmtId="43" fontId="5" fillId="3" borderId="6" xfId="2" applyFont="1" applyFill="1" applyBorder="1" applyAlignment="1">
      <alignment horizontal="center" vertical="center"/>
    </xf>
    <xf numFmtId="0" fontId="19" fillId="3" borderId="16" xfId="0" applyFont="1" applyFill="1" applyBorder="1" applyAlignment="1">
      <alignment horizontal="justify" vertical="center"/>
    </xf>
    <xf numFmtId="1" fontId="5" fillId="3" borderId="2" xfId="0" applyNumberFormat="1" applyFont="1" applyFill="1" applyBorder="1" applyAlignment="1">
      <alignment horizontal="center" vertical="center"/>
    </xf>
    <xf numFmtId="1" fontId="5" fillId="16" borderId="9" xfId="0" applyNumberFormat="1"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0" xfId="0" applyFont="1" applyBorder="1" applyAlignment="1">
      <alignment horizontal="center"/>
    </xf>
    <xf numFmtId="0" fontId="3" fillId="0" borderId="38"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vertical="top"/>
    </xf>
    <xf numFmtId="0" fontId="3" fillId="0" borderId="21" xfId="0" applyFont="1" applyBorder="1" applyAlignment="1">
      <alignment horizontal="center" vertical="top"/>
    </xf>
    <xf numFmtId="0" fontId="3" fillId="0" borderId="37" xfId="0" applyFont="1" applyBorder="1" applyAlignment="1">
      <alignment horizontal="center" vertical="top"/>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15" fillId="12" borderId="29" xfId="1" applyNumberFormat="1" applyFont="1" applyFill="1" applyBorder="1" applyAlignment="1">
      <alignment horizontal="center" vertical="center" textRotation="90" wrapText="1"/>
    </xf>
    <xf numFmtId="0" fontId="15" fillId="12" borderId="12" xfId="1" applyNumberFormat="1" applyFont="1" applyFill="1" applyBorder="1" applyAlignment="1">
      <alignment horizontal="center" vertical="center" textRotation="90" wrapText="1"/>
    </xf>
    <xf numFmtId="0" fontId="15" fillId="12" borderId="28" xfId="1" applyNumberFormat="1" applyFont="1" applyFill="1" applyBorder="1" applyAlignment="1">
      <alignment horizontal="center" vertical="center" textRotation="90" wrapText="1"/>
    </xf>
    <xf numFmtId="0" fontId="15" fillId="12" borderId="46" xfId="0" applyFont="1" applyFill="1" applyBorder="1" applyAlignment="1">
      <alignment horizontal="center" vertical="center" textRotation="90" wrapText="1"/>
    </xf>
    <xf numFmtId="0" fontId="15" fillId="12" borderId="47" xfId="0" applyFont="1" applyFill="1" applyBorder="1" applyAlignment="1">
      <alignment horizontal="center" vertical="center" textRotation="90" wrapText="1"/>
    </xf>
    <xf numFmtId="0" fontId="15" fillId="12" borderId="19" xfId="0" applyFont="1" applyFill="1" applyBorder="1" applyAlignment="1">
      <alignment horizontal="center" vertical="center" textRotation="90" wrapText="1"/>
    </xf>
    <xf numFmtId="0" fontId="2" fillId="0" borderId="40" xfId="0" applyFont="1" applyBorder="1" applyAlignment="1">
      <alignment horizontal="center"/>
    </xf>
    <xf numFmtId="0" fontId="2" fillId="0" borderId="38"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3" fillId="4" borderId="31" xfId="0" applyFont="1" applyFill="1" applyBorder="1" applyAlignment="1">
      <alignment horizontal="center" vertical="center" wrapText="1"/>
    </xf>
    <xf numFmtId="0" fontId="15" fillId="12" borderId="27" xfId="0" applyFont="1" applyFill="1" applyBorder="1" applyAlignment="1">
      <alignment horizontal="center" vertical="center" textRotation="90" wrapText="1"/>
    </xf>
    <xf numFmtId="0" fontId="15" fillId="12" borderId="26" xfId="0" applyFont="1" applyFill="1" applyBorder="1" applyAlignment="1">
      <alignment horizontal="center" vertical="center" textRotation="90" wrapText="1"/>
    </xf>
    <xf numFmtId="0" fontId="15" fillId="12" borderId="27" xfId="0" applyFont="1" applyFill="1" applyBorder="1" applyAlignment="1">
      <alignment horizontal="center" textRotation="90" wrapText="1"/>
    </xf>
    <xf numFmtId="0" fontId="15" fillId="12" borderId="25" xfId="0" applyFont="1" applyFill="1" applyBorder="1" applyAlignment="1">
      <alignment horizontal="center" textRotation="90" wrapText="1"/>
    </xf>
    <xf numFmtId="0" fontId="15" fillId="12" borderId="26" xfId="0" applyFont="1" applyFill="1" applyBorder="1" applyAlignment="1">
      <alignment horizontal="center" textRotation="90" wrapText="1"/>
    </xf>
    <xf numFmtId="0" fontId="15" fillId="12" borderId="9" xfId="0" applyFont="1" applyFill="1" applyBorder="1" applyAlignment="1">
      <alignment horizontal="center" vertical="center" textRotation="90" wrapText="1"/>
    </xf>
    <xf numFmtId="0" fontId="14" fillId="12" borderId="9"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9" xfId="0" applyFont="1" applyBorder="1" applyAlignment="1">
      <alignment horizontal="center" vertical="center" textRotation="90" wrapText="1"/>
    </xf>
    <xf numFmtId="0" fontId="17" fillId="12" borderId="9" xfId="0" applyFont="1" applyFill="1" applyBorder="1" applyAlignment="1">
      <alignment horizontal="center" vertical="center" textRotation="90" wrapText="1"/>
    </xf>
    <xf numFmtId="0" fontId="14" fillId="12" borderId="9" xfId="0" applyFont="1" applyFill="1" applyBorder="1" applyAlignment="1" applyProtection="1">
      <alignment horizontal="center" vertical="center" textRotation="90" wrapText="1"/>
    </xf>
    <xf numFmtId="0" fontId="2" fillId="0" borderId="42" xfId="0" applyFont="1" applyBorder="1" applyAlignment="1">
      <alignment horizontal="center" vertical="top"/>
    </xf>
    <xf numFmtId="0" fontId="2" fillId="0" borderId="21" xfId="0" applyFont="1" applyBorder="1" applyAlignment="1">
      <alignment horizontal="center" vertical="top"/>
    </xf>
    <xf numFmtId="0" fontId="2" fillId="0" borderId="37" xfId="0" applyFont="1" applyBorder="1" applyAlignment="1">
      <alignment horizontal="center" vertical="top"/>
    </xf>
    <xf numFmtId="0" fontId="2" fillId="0" borderId="49" xfId="0" applyFont="1" applyBorder="1" applyAlignment="1">
      <alignment horizontal="center"/>
    </xf>
    <xf numFmtId="0" fontId="3" fillId="4" borderId="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5" fillId="12" borderId="29" xfId="0" applyFont="1" applyFill="1" applyBorder="1" applyAlignment="1">
      <alignment horizontal="center" vertical="center" textRotation="90" wrapText="1"/>
    </xf>
    <xf numFmtId="0" fontId="25" fillId="12" borderId="12" xfId="0" applyFont="1" applyFill="1" applyBorder="1" applyAlignment="1">
      <alignment horizontal="center" vertical="center" textRotation="90" wrapText="1"/>
    </xf>
    <xf numFmtId="0" fontId="25" fillId="12" borderId="28" xfId="0" applyFont="1" applyFill="1" applyBorder="1" applyAlignment="1">
      <alignment horizontal="center" vertical="center" textRotation="90" wrapText="1"/>
    </xf>
    <xf numFmtId="0" fontId="25" fillId="12" borderId="9" xfId="0" applyFont="1" applyFill="1" applyBorder="1" applyAlignment="1">
      <alignment horizontal="center" vertical="center" textRotation="90" wrapText="1"/>
    </xf>
    <xf numFmtId="0" fontId="26" fillId="0" borderId="29" xfId="0" applyFont="1" applyBorder="1" applyAlignment="1">
      <alignment horizontal="center" vertical="center" textRotation="90" wrapText="1"/>
    </xf>
    <xf numFmtId="0" fontId="26" fillId="0" borderId="12" xfId="0" applyFont="1" applyBorder="1" applyAlignment="1">
      <alignment horizontal="center" vertical="center" textRotation="90" wrapText="1"/>
    </xf>
    <xf numFmtId="0" fontId="26" fillId="0" borderId="20" xfId="0" applyFont="1" applyBorder="1" applyAlignment="1">
      <alignment horizontal="center" vertical="center" textRotation="90" wrapText="1"/>
    </xf>
    <xf numFmtId="0" fontId="24" fillId="12" borderId="9" xfId="0" applyFont="1" applyFill="1" applyBorder="1" applyAlignment="1">
      <alignment horizontal="center" vertical="center" textRotation="90" wrapText="1"/>
    </xf>
    <xf numFmtId="0" fontId="2" fillId="0" borderId="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5" fillId="12" borderId="25" xfId="0" applyFont="1" applyFill="1" applyBorder="1" applyAlignment="1">
      <alignment horizontal="center" vertical="center" textRotation="90" wrapText="1"/>
    </xf>
    <xf numFmtId="0" fontId="15" fillId="12" borderId="30" xfId="0" applyFont="1" applyFill="1" applyBorder="1" applyAlignment="1">
      <alignment horizontal="center" vertical="center" textRotation="90" wrapText="1"/>
    </xf>
    <xf numFmtId="0" fontId="15" fillId="12" borderId="44" xfId="0" applyFont="1" applyFill="1" applyBorder="1" applyAlignment="1">
      <alignment horizontal="center" vertical="center" textRotation="90" wrapText="1"/>
    </xf>
    <xf numFmtId="0" fontId="15" fillId="12" borderId="45" xfId="0" applyFont="1" applyFill="1" applyBorder="1" applyAlignment="1">
      <alignment horizontal="center" vertical="center" textRotation="90" wrapText="1"/>
    </xf>
    <xf numFmtId="0" fontId="3" fillId="4" borderId="16" xfId="0" applyFont="1" applyFill="1" applyBorder="1" applyAlignment="1">
      <alignment horizontal="center" vertical="center" wrapText="1"/>
    </xf>
    <xf numFmtId="0" fontId="2" fillId="0" borderId="39" xfId="0" applyFont="1" applyBorder="1" applyAlignment="1">
      <alignment horizontal="center"/>
    </xf>
    <xf numFmtId="0" fontId="2" fillId="0" borderId="14" xfId="0" applyFont="1" applyBorder="1" applyAlignment="1">
      <alignment horizontal="center" vertical="top"/>
    </xf>
    <xf numFmtId="0" fontId="2" fillId="0" borderId="14" xfId="0" applyFont="1" applyBorder="1" applyAlignment="1">
      <alignment horizontal="center" vertical="center"/>
    </xf>
    <xf numFmtId="0" fontId="3" fillId="0" borderId="9" xfId="0" applyFont="1" applyFill="1" applyBorder="1" applyAlignment="1">
      <alignment horizontal="center" vertical="center" wrapText="1"/>
    </xf>
    <xf numFmtId="0" fontId="26" fillId="0" borderId="9" xfId="0" applyFont="1" applyBorder="1" applyAlignment="1">
      <alignment horizontal="center" vertical="center" textRotation="90" wrapText="1"/>
    </xf>
    <xf numFmtId="0" fontId="17" fillId="12" borderId="16" xfId="0" applyFont="1" applyFill="1" applyBorder="1" applyAlignment="1">
      <alignment horizontal="center" vertical="center" textRotation="90" wrapText="1"/>
    </xf>
    <xf numFmtId="0" fontId="3" fillId="0" borderId="16" xfId="0" applyFont="1" applyBorder="1" applyAlignment="1">
      <alignment horizontal="center" vertical="center" textRotation="90" wrapText="1"/>
    </xf>
    <xf numFmtId="0" fontId="17" fillId="12" borderId="29" xfId="0" applyFont="1" applyFill="1" applyBorder="1" applyAlignment="1">
      <alignment horizontal="center" vertical="center" textRotation="90" wrapText="1"/>
    </xf>
    <xf numFmtId="0" fontId="17" fillId="12" borderId="12" xfId="0" applyFont="1" applyFill="1" applyBorder="1" applyAlignment="1">
      <alignment horizontal="center" vertical="center" textRotation="90" wrapText="1"/>
    </xf>
    <xf numFmtId="0" fontId="17" fillId="12" borderId="28" xfId="0" applyFont="1" applyFill="1" applyBorder="1" applyAlignment="1">
      <alignment horizontal="center" vertical="center" textRotation="90" wrapText="1"/>
    </xf>
    <xf numFmtId="0" fontId="17" fillId="12" borderId="29" xfId="0" applyFont="1" applyFill="1" applyBorder="1" applyAlignment="1">
      <alignment horizontal="center" vertical="center" textRotation="88" wrapText="1"/>
    </xf>
    <xf numFmtId="0" fontId="17" fillId="12" borderId="28" xfId="0" applyFont="1" applyFill="1" applyBorder="1" applyAlignment="1">
      <alignment horizontal="center" vertical="center" textRotation="88" wrapText="1"/>
    </xf>
    <xf numFmtId="0" fontId="24" fillId="12" borderId="27" xfId="0" applyFont="1" applyFill="1" applyBorder="1" applyAlignment="1">
      <alignment horizontal="center" vertical="center" textRotation="90" wrapText="1"/>
    </xf>
    <xf numFmtId="0" fontId="24" fillId="12" borderId="25" xfId="0" applyFont="1" applyFill="1" applyBorder="1" applyAlignment="1">
      <alignment horizontal="center" vertical="center" textRotation="90" wrapText="1"/>
    </xf>
    <xf numFmtId="0" fontId="24" fillId="12" borderId="26" xfId="0" applyFont="1" applyFill="1" applyBorder="1" applyAlignment="1">
      <alignment horizontal="center" vertical="center" textRotation="90" wrapText="1"/>
    </xf>
    <xf numFmtId="0" fontId="3" fillId="4" borderId="26"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19" xfId="0" applyFont="1" applyFill="1" applyBorder="1" applyAlignment="1">
      <alignment horizontal="center" vertical="center" wrapText="1"/>
    </xf>
    <xf numFmtId="0" fontId="15" fillId="12" borderId="29" xfId="0" applyFont="1" applyFill="1" applyBorder="1" applyAlignment="1">
      <alignment horizontal="center" vertical="center" textRotation="90" wrapText="1"/>
    </xf>
    <xf numFmtId="0" fontId="15" fillId="12" borderId="12" xfId="0" applyFont="1" applyFill="1" applyBorder="1" applyAlignment="1">
      <alignment horizontal="center" vertical="center" textRotation="90" wrapText="1"/>
    </xf>
    <xf numFmtId="0" fontId="15" fillId="12" borderId="28"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18" xfId="0" applyFont="1" applyFill="1" applyBorder="1" applyAlignment="1">
      <alignment horizontal="center" vertical="center" textRotation="90"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14" fillId="12" borderId="16" xfId="0" applyFont="1" applyFill="1" applyBorder="1" applyAlignment="1">
      <alignment horizontal="center" vertical="center" textRotation="90" wrapText="1"/>
    </xf>
    <xf numFmtId="0" fontId="3" fillId="10" borderId="2" xfId="0" applyFont="1" applyFill="1" applyBorder="1" applyAlignment="1">
      <alignment horizontal="center" vertical="center" wrapText="1"/>
    </xf>
    <xf numFmtId="0" fontId="28" fillId="12" borderId="27" xfId="0" applyFont="1" applyFill="1" applyBorder="1" applyAlignment="1">
      <alignment horizontal="center" vertical="center" textRotation="90" wrapText="1"/>
    </xf>
    <xf numFmtId="0" fontId="28" fillId="12" borderId="25" xfId="0" applyFont="1" applyFill="1" applyBorder="1" applyAlignment="1">
      <alignment horizontal="center" vertical="center" textRotation="90" wrapText="1"/>
    </xf>
    <xf numFmtId="0" fontId="28" fillId="12" borderId="26" xfId="0" applyFont="1" applyFill="1" applyBorder="1" applyAlignment="1">
      <alignment horizontal="center" vertical="center" textRotation="90"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20" fillId="12" borderId="29" xfId="0" applyFont="1" applyFill="1" applyBorder="1" applyAlignment="1">
      <alignment horizontal="center" vertical="center" textRotation="90" wrapText="1"/>
    </xf>
    <xf numFmtId="0" fontId="20" fillId="12" borderId="12" xfId="0" applyFont="1" applyFill="1" applyBorder="1" applyAlignment="1">
      <alignment horizontal="center" vertical="center" textRotation="90" wrapText="1"/>
    </xf>
    <xf numFmtId="0" fontId="20" fillId="12" borderId="28" xfId="0" applyFont="1" applyFill="1" applyBorder="1" applyAlignment="1">
      <alignment horizontal="center" vertical="center" textRotation="90" wrapText="1"/>
    </xf>
  </cellXfs>
  <cellStyles count="3">
    <cellStyle name="Millares" xfId="2" builtinId="3"/>
    <cellStyle name="Normal" xfId="0" builtinId="0"/>
    <cellStyle name="Porcentaje" xfId="1" builtinId="5"/>
  </cellStyles>
  <dxfs count="1082">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s>
  <tableStyles count="0" defaultTableStyle="TableStyleMedium2" defaultPivotStyle="PivotStyleLight16"/>
  <colors>
    <mruColors>
      <color rgb="FF33CC33"/>
      <color rgb="FF00FFFF"/>
      <color rgb="FFFF3300"/>
      <color rgb="FFFF3399"/>
      <color rgb="FF0066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critorio%20Juan\Asesor%20DDT-JFO\POAI\Copia%20de%20Anexo-1--Plan-Indicativo%20Versi&#243;n%2011%20jul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T35"/>
  <sheetViews>
    <sheetView view="pageBreakPreview" topLeftCell="F1" zoomScale="90" zoomScaleNormal="70" zoomScaleSheetLayoutView="90" workbookViewId="0">
      <selection activeCell="A30" sqref="A30:XFD47"/>
    </sheetView>
  </sheetViews>
  <sheetFormatPr baseColWidth="10" defaultColWidth="11.42578125" defaultRowHeight="15" x14ac:dyDescent="0.2"/>
  <cols>
    <col min="1" max="1" width="2.85546875" style="1" customWidth="1"/>
    <col min="2" max="4" width="27.7109375" style="1" customWidth="1"/>
    <col min="5" max="6" width="62.7109375" style="1" customWidth="1"/>
    <col min="7" max="11" width="20.5703125" style="1" customWidth="1"/>
    <col min="12" max="12" width="18.42578125" style="67"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B1" s="412" t="s">
        <v>701</v>
      </c>
      <c r="C1" s="412"/>
      <c r="D1" s="412"/>
      <c r="E1" s="412"/>
      <c r="F1" s="412"/>
      <c r="G1" s="412"/>
      <c r="H1" s="412"/>
      <c r="I1" s="412"/>
      <c r="J1" s="412"/>
      <c r="K1" s="412"/>
      <c r="L1" s="412"/>
      <c r="M1" s="412"/>
      <c r="N1" s="412"/>
      <c r="O1" s="412"/>
      <c r="P1" s="412"/>
      <c r="Q1" s="412"/>
    </row>
    <row r="2" spans="1:20" ht="16.5" thickBot="1" x14ac:dyDescent="0.25">
      <c r="D2" s="2"/>
      <c r="E2" s="58"/>
      <c r="F2" s="58"/>
      <c r="G2" s="58"/>
      <c r="H2" s="58"/>
      <c r="I2" s="58"/>
      <c r="J2" s="58"/>
      <c r="K2" s="58"/>
      <c r="L2" s="60"/>
      <c r="M2" s="58"/>
      <c r="N2" s="58"/>
      <c r="O2" s="58"/>
      <c r="P2" s="58"/>
      <c r="Q2" s="58"/>
    </row>
    <row r="3" spans="1:20" ht="32.25"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8" t="s">
        <v>17</v>
      </c>
      <c r="Q3" s="9" t="s">
        <v>12</v>
      </c>
    </row>
    <row r="4" spans="1:20" ht="30.75" thickBot="1" x14ac:dyDescent="0.25">
      <c r="A4" s="2"/>
      <c r="B4" s="41"/>
      <c r="C4" s="50"/>
      <c r="D4" s="413" t="s">
        <v>696</v>
      </c>
      <c r="E4" s="45" t="s">
        <v>577</v>
      </c>
      <c r="F4" s="45" t="s">
        <v>578</v>
      </c>
      <c r="G4" s="10">
        <v>34611</v>
      </c>
      <c r="H4" s="10">
        <v>500</v>
      </c>
      <c r="I4" s="10">
        <v>500</v>
      </c>
      <c r="J4" s="10">
        <v>500</v>
      </c>
      <c r="K4" s="10">
        <v>500</v>
      </c>
      <c r="L4" s="62">
        <v>0</v>
      </c>
      <c r="M4" s="10"/>
      <c r="N4" s="11"/>
      <c r="O4" s="12"/>
      <c r="P4" s="13">
        <f t="shared" ref="P4:P29" si="0">IF(H4=0,"-",IF((L4/H4)&lt;=1,(L4/H4),1))</f>
        <v>0</v>
      </c>
      <c r="Q4" s="14">
        <f>IF(((L4+M4+N4+O4)/(G4))&lt;=1,((L4+M4+N4+O4)/(G4)),1)</f>
        <v>0</v>
      </c>
      <c r="R4" s="2"/>
      <c r="T4" s="15"/>
    </row>
    <row r="5" spans="1:20" s="18" customFormat="1" ht="30.75" thickBot="1" x14ac:dyDescent="0.25">
      <c r="A5" s="2"/>
      <c r="B5" s="42"/>
      <c r="C5" s="51"/>
      <c r="D5" s="414"/>
      <c r="E5" s="20" t="s">
        <v>579</v>
      </c>
      <c r="F5" s="20" t="s">
        <v>580</v>
      </c>
      <c r="G5" s="16">
        <v>7543</v>
      </c>
      <c r="H5" s="16">
        <v>0</v>
      </c>
      <c r="I5" s="16">
        <v>200</v>
      </c>
      <c r="J5" s="16">
        <v>200</v>
      </c>
      <c r="K5" s="16">
        <v>100</v>
      </c>
      <c r="L5" s="63">
        <v>0</v>
      </c>
      <c r="M5" s="16"/>
      <c r="N5" s="16"/>
      <c r="O5" s="17"/>
      <c r="P5" s="13" t="str">
        <f t="shared" si="0"/>
        <v>-</v>
      </c>
      <c r="Q5" s="14">
        <f t="shared" ref="Q5:Q29" si="1">IF(((L5+M5+N5+O5)/(G5))&lt;=1,((L5+M5+N5+O5)/(G5)),1)</f>
        <v>0</v>
      </c>
      <c r="R5" s="2"/>
      <c r="T5" s="19"/>
    </row>
    <row r="6" spans="1:20" s="18" customFormat="1" ht="30.75" thickBot="1" x14ac:dyDescent="0.25">
      <c r="A6" s="2"/>
      <c r="B6" s="42"/>
      <c r="C6" s="51"/>
      <c r="D6" s="414"/>
      <c r="E6" s="20" t="s">
        <v>581</v>
      </c>
      <c r="F6" s="20" t="s">
        <v>582</v>
      </c>
      <c r="G6" s="16">
        <v>1</v>
      </c>
      <c r="H6" s="16">
        <v>0</v>
      </c>
      <c r="I6" s="16">
        <v>0</v>
      </c>
      <c r="J6" s="16">
        <v>0</v>
      </c>
      <c r="K6" s="16">
        <v>0</v>
      </c>
      <c r="L6" s="63">
        <v>0</v>
      </c>
      <c r="M6" s="16"/>
      <c r="N6" s="16"/>
      <c r="O6" s="17"/>
      <c r="P6" s="13" t="str">
        <f t="shared" si="0"/>
        <v>-</v>
      </c>
      <c r="Q6" s="14">
        <f t="shared" si="1"/>
        <v>0</v>
      </c>
      <c r="R6" s="2"/>
      <c r="T6" s="19"/>
    </row>
    <row r="7" spans="1:20" s="18" customFormat="1" ht="30.75" thickBot="1" x14ac:dyDescent="0.25">
      <c r="A7" s="2"/>
      <c r="B7" s="42"/>
      <c r="C7" s="51"/>
      <c r="D7" s="414"/>
      <c r="E7" s="20" t="s">
        <v>585</v>
      </c>
      <c r="F7" s="20" t="s">
        <v>586</v>
      </c>
      <c r="G7" s="16">
        <v>1</v>
      </c>
      <c r="H7" s="16">
        <v>0</v>
      </c>
      <c r="I7" s="16">
        <v>1</v>
      </c>
      <c r="J7" s="16">
        <v>1</v>
      </c>
      <c r="K7" s="16">
        <v>1</v>
      </c>
      <c r="L7" s="63">
        <v>0</v>
      </c>
      <c r="M7" s="16"/>
      <c r="N7" s="16"/>
      <c r="O7" s="17"/>
      <c r="P7" s="13" t="str">
        <f t="shared" si="0"/>
        <v>-</v>
      </c>
      <c r="Q7" s="14">
        <f t="shared" si="1"/>
        <v>0</v>
      </c>
      <c r="R7" s="2"/>
      <c r="T7" s="19"/>
    </row>
    <row r="8" spans="1:20" s="18" customFormat="1" ht="30.75" thickBot="1" x14ac:dyDescent="0.25">
      <c r="A8" s="2"/>
      <c r="B8" s="42"/>
      <c r="C8" s="51"/>
      <c r="D8" s="414"/>
      <c r="E8" s="20" t="s">
        <v>587</v>
      </c>
      <c r="F8" s="20" t="s">
        <v>588</v>
      </c>
      <c r="G8" s="16">
        <v>1</v>
      </c>
      <c r="H8" s="16">
        <v>0</v>
      </c>
      <c r="I8" s="16">
        <v>1</v>
      </c>
      <c r="J8" s="16">
        <v>0</v>
      </c>
      <c r="K8" s="16">
        <v>0</v>
      </c>
      <c r="L8" s="63">
        <v>0</v>
      </c>
      <c r="M8" s="16"/>
      <c r="N8" s="16"/>
      <c r="O8" s="17"/>
      <c r="P8" s="13" t="str">
        <f t="shared" si="0"/>
        <v>-</v>
      </c>
      <c r="Q8" s="14">
        <f t="shared" si="1"/>
        <v>0</v>
      </c>
      <c r="R8" s="2"/>
      <c r="T8" s="19"/>
    </row>
    <row r="9" spans="1:20" ht="30.75" thickBot="1" x14ac:dyDescent="0.25">
      <c r="B9" s="42"/>
      <c r="C9" s="51"/>
      <c r="D9" s="414"/>
      <c r="E9" s="20" t="s">
        <v>594</v>
      </c>
      <c r="F9" s="20" t="s">
        <v>595</v>
      </c>
      <c r="G9" s="21">
        <v>1</v>
      </c>
      <c r="H9" s="21">
        <v>0</v>
      </c>
      <c r="I9" s="21">
        <v>0.4</v>
      </c>
      <c r="J9" s="21">
        <v>0.3</v>
      </c>
      <c r="K9" s="21">
        <v>0.3</v>
      </c>
      <c r="L9" s="64">
        <v>0</v>
      </c>
      <c r="M9" s="21"/>
      <c r="N9" s="21"/>
      <c r="O9" s="22"/>
      <c r="P9" s="13" t="str">
        <f t="shared" si="0"/>
        <v>-</v>
      </c>
      <c r="Q9" s="14">
        <f t="shared" si="1"/>
        <v>0</v>
      </c>
      <c r="R9" s="2"/>
      <c r="T9" s="15"/>
    </row>
    <row r="10" spans="1:20" ht="30.75" thickBot="1" x14ac:dyDescent="0.25">
      <c r="B10" s="42"/>
      <c r="C10" s="51"/>
      <c r="D10" s="414"/>
      <c r="E10" s="20" t="s">
        <v>596</v>
      </c>
      <c r="F10" s="20" t="s">
        <v>597</v>
      </c>
      <c r="G10" s="21">
        <v>1</v>
      </c>
      <c r="H10" s="21">
        <v>0</v>
      </c>
      <c r="I10" s="21">
        <v>0</v>
      </c>
      <c r="J10" s="21">
        <v>1</v>
      </c>
      <c r="K10" s="21">
        <v>0</v>
      </c>
      <c r="L10" s="64">
        <v>0</v>
      </c>
      <c r="M10" s="21"/>
      <c r="N10" s="21"/>
      <c r="O10" s="22"/>
      <c r="P10" s="13" t="str">
        <f t="shared" si="0"/>
        <v>-</v>
      </c>
      <c r="Q10" s="14">
        <f t="shared" si="1"/>
        <v>0</v>
      </c>
      <c r="R10" s="2"/>
      <c r="T10" s="15"/>
    </row>
    <row r="11" spans="1:20" ht="30.75" thickBot="1" x14ac:dyDescent="0.25">
      <c r="B11" s="42"/>
      <c r="C11" s="51"/>
      <c r="D11" s="414"/>
      <c r="E11" s="20" t="s">
        <v>600</v>
      </c>
      <c r="F11" s="20" t="s">
        <v>601</v>
      </c>
      <c r="G11" s="21">
        <v>16.5</v>
      </c>
      <c r="H11" s="21">
        <v>0.2</v>
      </c>
      <c r="I11" s="21">
        <v>0</v>
      </c>
      <c r="J11" s="21">
        <v>0.8</v>
      </c>
      <c r="K11" s="21">
        <v>0</v>
      </c>
      <c r="L11" s="64">
        <v>0</v>
      </c>
      <c r="M11" s="21"/>
      <c r="N11" s="21"/>
      <c r="O11" s="22"/>
      <c r="P11" s="13">
        <f t="shared" si="0"/>
        <v>0</v>
      </c>
      <c r="Q11" s="14">
        <f>IF(((L11+M11+N11+O11)/(G11))&lt;=1,((L11+M11+N11+O11)/(G11)),1)</f>
        <v>0</v>
      </c>
      <c r="R11" s="2"/>
      <c r="T11" s="15"/>
    </row>
    <row r="12" spans="1:20" ht="48.75" customHeight="1" thickBot="1" x14ac:dyDescent="0.25">
      <c r="B12" s="42"/>
      <c r="C12" s="51"/>
      <c r="D12" s="414"/>
      <c r="E12" s="20" t="s">
        <v>602</v>
      </c>
      <c r="F12" s="20" t="s">
        <v>603</v>
      </c>
      <c r="G12" s="21">
        <v>1</v>
      </c>
      <c r="H12" s="21">
        <v>0</v>
      </c>
      <c r="I12" s="21">
        <v>0</v>
      </c>
      <c r="J12" s="21">
        <v>0</v>
      </c>
      <c r="K12" s="21">
        <v>1</v>
      </c>
      <c r="L12" s="64">
        <v>0</v>
      </c>
      <c r="M12" s="21"/>
      <c r="N12" s="21"/>
      <c r="O12" s="22"/>
      <c r="P12" s="13" t="str">
        <f t="shared" si="0"/>
        <v>-</v>
      </c>
      <c r="Q12" s="14">
        <f t="shared" si="1"/>
        <v>0</v>
      </c>
      <c r="R12" s="2"/>
      <c r="T12" s="15"/>
    </row>
    <row r="13" spans="1:20" ht="45.75" thickBot="1" x14ac:dyDescent="0.25">
      <c r="B13" s="42"/>
      <c r="C13" s="51"/>
      <c r="D13" s="414"/>
      <c r="E13" s="20" t="s">
        <v>604</v>
      </c>
      <c r="F13" s="20" t="s">
        <v>605</v>
      </c>
      <c r="G13" s="21">
        <v>1</v>
      </c>
      <c r="H13" s="21">
        <v>0</v>
      </c>
      <c r="I13" s="21">
        <v>0</v>
      </c>
      <c r="J13" s="21">
        <v>0</v>
      </c>
      <c r="K13" s="21">
        <v>1</v>
      </c>
      <c r="L13" s="64">
        <v>0</v>
      </c>
      <c r="M13" s="21"/>
      <c r="N13" s="21"/>
      <c r="O13" s="22"/>
      <c r="P13" s="13" t="str">
        <f t="shared" si="0"/>
        <v>-</v>
      </c>
      <c r="Q13" s="14">
        <f t="shared" si="1"/>
        <v>0</v>
      </c>
      <c r="R13" s="2"/>
      <c r="T13" s="15"/>
    </row>
    <row r="14" spans="1:20" ht="38.25" customHeight="1" thickBot="1" x14ac:dyDescent="0.25">
      <c r="B14" s="42"/>
      <c r="C14" s="51"/>
      <c r="D14" s="414"/>
      <c r="E14" s="20" t="s">
        <v>606</v>
      </c>
      <c r="F14" s="20" t="s">
        <v>607</v>
      </c>
      <c r="G14" s="21">
        <v>9</v>
      </c>
      <c r="H14" s="21">
        <v>1</v>
      </c>
      <c r="I14" s="21">
        <v>4</v>
      </c>
      <c r="J14" s="21">
        <v>4</v>
      </c>
      <c r="K14" s="21">
        <v>0</v>
      </c>
      <c r="L14" s="64">
        <v>0</v>
      </c>
      <c r="M14" s="21"/>
      <c r="N14" s="21"/>
      <c r="O14" s="22"/>
      <c r="P14" s="13">
        <f t="shared" si="0"/>
        <v>0</v>
      </c>
      <c r="Q14" s="14">
        <f t="shared" si="1"/>
        <v>0</v>
      </c>
      <c r="R14" s="2"/>
      <c r="T14" s="15"/>
    </row>
    <row r="15" spans="1:20" ht="30.75" thickBot="1" x14ac:dyDescent="0.25">
      <c r="B15" s="42"/>
      <c r="C15" s="51"/>
      <c r="D15" s="414"/>
      <c r="E15" s="20" t="s">
        <v>610</v>
      </c>
      <c r="F15" s="20" t="s">
        <v>611</v>
      </c>
      <c r="G15" s="21">
        <v>500</v>
      </c>
      <c r="H15" s="21">
        <v>0</v>
      </c>
      <c r="I15" s="21">
        <v>200</v>
      </c>
      <c r="J15" s="21">
        <v>200</v>
      </c>
      <c r="K15" s="21">
        <v>100</v>
      </c>
      <c r="L15" s="64">
        <v>0</v>
      </c>
      <c r="M15" s="21"/>
      <c r="N15" s="21"/>
      <c r="O15" s="22"/>
      <c r="P15" s="13" t="str">
        <f t="shared" si="0"/>
        <v>-</v>
      </c>
      <c r="Q15" s="14">
        <f t="shared" si="1"/>
        <v>0</v>
      </c>
      <c r="R15" s="2"/>
      <c r="T15" s="15"/>
    </row>
    <row r="16" spans="1:20" ht="30.75" thickBot="1" x14ac:dyDescent="0.25">
      <c r="B16" s="42"/>
      <c r="C16" s="51"/>
      <c r="D16" s="414"/>
      <c r="E16" s="20" t="s">
        <v>612</v>
      </c>
      <c r="F16" s="20" t="s">
        <v>613</v>
      </c>
      <c r="G16" s="21">
        <v>500</v>
      </c>
      <c r="H16" s="21">
        <v>0</v>
      </c>
      <c r="I16" s="21">
        <v>200</v>
      </c>
      <c r="J16" s="21">
        <v>200</v>
      </c>
      <c r="K16" s="21">
        <v>100</v>
      </c>
      <c r="L16" s="64">
        <v>0</v>
      </c>
      <c r="M16" s="21"/>
      <c r="N16" s="21"/>
      <c r="O16" s="22"/>
      <c r="P16" s="13" t="str">
        <f t="shared" si="0"/>
        <v>-</v>
      </c>
      <c r="Q16" s="14">
        <f t="shared" si="1"/>
        <v>0</v>
      </c>
      <c r="R16" s="2"/>
      <c r="T16" s="15"/>
    </row>
    <row r="17" spans="2:20" ht="30.75" thickBot="1" x14ac:dyDescent="0.25">
      <c r="B17" s="42"/>
      <c r="C17" s="51"/>
      <c r="D17" s="414"/>
      <c r="E17" s="20" t="s">
        <v>614</v>
      </c>
      <c r="F17" s="20" t="s">
        <v>615</v>
      </c>
      <c r="G17" s="21">
        <v>500</v>
      </c>
      <c r="H17" s="21"/>
      <c r="I17" s="21">
        <v>200</v>
      </c>
      <c r="J17" s="21">
        <v>200</v>
      </c>
      <c r="K17" s="21">
        <v>100</v>
      </c>
      <c r="L17" s="64">
        <v>0</v>
      </c>
      <c r="M17" s="21"/>
      <c r="N17" s="21"/>
      <c r="O17" s="22"/>
      <c r="P17" s="13" t="str">
        <f t="shared" si="0"/>
        <v>-</v>
      </c>
      <c r="Q17" s="14">
        <f t="shared" si="1"/>
        <v>0</v>
      </c>
      <c r="R17" s="2"/>
      <c r="T17" s="15"/>
    </row>
    <row r="18" spans="2:20" ht="30.75" thickBot="1" x14ac:dyDescent="0.25">
      <c r="B18" s="42"/>
      <c r="C18" s="51"/>
      <c r="D18" s="414"/>
      <c r="E18" s="20" t="s">
        <v>616</v>
      </c>
      <c r="F18" s="20" t="s">
        <v>617</v>
      </c>
      <c r="G18" s="21">
        <v>1</v>
      </c>
      <c r="H18" s="21">
        <v>1</v>
      </c>
      <c r="I18" s="21">
        <v>1</v>
      </c>
      <c r="J18" s="21">
        <v>1</v>
      </c>
      <c r="K18" s="21">
        <v>1</v>
      </c>
      <c r="L18" s="64">
        <v>0</v>
      </c>
      <c r="M18" s="21"/>
      <c r="N18" s="21"/>
      <c r="O18" s="22"/>
      <c r="P18" s="13">
        <f t="shared" si="0"/>
        <v>0</v>
      </c>
      <c r="Q18" s="14">
        <f t="shared" si="1"/>
        <v>0</v>
      </c>
      <c r="R18" s="2"/>
      <c r="T18" s="15"/>
    </row>
    <row r="19" spans="2:20" ht="30.75" thickBot="1" x14ac:dyDescent="0.25">
      <c r="B19" s="42"/>
      <c r="C19" s="51"/>
      <c r="D19" s="414"/>
      <c r="E19" s="20" t="s">
        <v>618</v>
      </c>
      <c r="F19" s="20" t="s">
        <v>619</v>
      </c>
      <c r="G19" s="21">
        <v>0.82</v>
      </c>
      <c r="H19" s="21">
        <v>0.08</v>
      </c>
      <c r="I19" s="21">
        <v>0.06</v>
      </c>
      <c r="J19" s="21">
        <v>0.03</v>
      </c>
      <c r="K19" s="21">
        <v>0.03</v>
      </c>
      <c r="L19" s="64">
        <v>0</v>
      </c>
      <c r="M19" s="21"/>
      <c r="N19" s="21"/>
      <c r="O19" s="22"/>
      <c r="P19" s="13">
        <f t="shared" si="0"/>
        <v>0</v>
      </c>
      <c r="Q19" s="14">
        <f t="shared" si="1"/>
        <v>0</v>
      </c>
      <c r="R19" s="2"/>
      <c r="T19" s="15"/>
    </row>
    <row r="20" spans="2:20" ht="30.75" thickBot="1" x14ac:dyDescent="0.25">
      <c r="B20" s="42"/>
      <c r="C20" s="51"/>
      <c r="D20" s="414"/>
      <c r="E20" s="20" t="s">
        <v>620</v>
      </c>
      <c r="F20" s="20" t="s">
        <v>621</v>
      </c>
      <c r="G20" s="21">
        <v>6</v>
      </c>
      <c r="H20" s="21">
        <v>0</v>
      </c>
      <c r="I20" s="21">
        <v>0</v>
      </c>
      <c r="J20" s="21">
        <v>0</v>
      </c>
      <c r="K20" s="21">
        <v>1</v>
      </c>
      <c r="L20" s="64">
        <v>0</v>
      </c>
      <c r="M20" s="21"/>
      <c r="N20" s="21"/>
      <c r="O20" s="22"/>
      <c r="P20" s="13" t="str">
        <f t="shared" si="0"/>
        <v>-</v>
      </c>
      <c r="Q20" s="14">
        <f t="shared" si="1"/>
        <v>0</v>
      </c>
      <c r="R20" s="2"/>
      <c r="T20" s="15"/>
    </row>
    <row r="21" spans="2:20" ht="30.75" thickBot="1" x14ac:dyDescent="0.25">
      <c r="B21" s="42"/>
      <c r="C21" s="51"/>
      <c r="D21" s="414"/>
      <c r="E21" s="20" t="s">
        <v>622</v>
      </c>
      <c r="F21" s="20" t="s">
        <v>623</v>
      </c>
      <c r="G21" s="21">
        <v>1</v>
      </c>
      <c r="H21" s="21">
        <v>1</v>
      </c>
      <c r="I21" s="21">
        <v>1</v>
      </c>
      <c r="J21" s="21">
        <v>1</v>
      </c>
      <c r="K21" s="21">
        <v>1</v>
      </c>
      <c r="L21" s="64">
        <v>0</v>
      </c>
      <c r="M21" s="21"/>
      <c r="N21" s="21"/>
      <c r="O21" s="22"/>
      <c r="P21" s="13">
        <f t="shared" si="0"/>
        <v>0</v>
      </c>
      <c r="Q21" s="14">
        <f t="shared" si="1"/>
        <v>0</v>
      </c>
      <c r="R21" s="2"/>
      <c r="T21" s="15"/>
    </row>
    <row r="22" spans="2:20" ht="30.75" thickBot="1" x14ac:dyDescent="0.25">
      <c r="B22" s="42"/>
      <c r="C22" s="51"/>
      <c r="D22" s="414"/>
      <c r="E22" s="20" t="s">
        <v>624</v>
      </c>
      <c r="F22" s="20" t="s">
        <v>619</v>
      </c>
      <c r="G22" s="21">
        <v>0.2</v>
      </c>
      <c r="H22" s="21">
        <v>0</v>
      </c>
      <c r="I22" s="21">
        <v>0.1</v>
      </c>
      <c r="J22" s="21">
        <v>0.05</v>
      </c>
      <c r="K22" s="21">
        <v>0.05</v>
      </c>
      <c r="L22" s="64">
        <v>0</v>
      </c>
      <c r="M22" s="21"/>
      <c r="N22" s="21"/>
      <c r="O22" s="22"/>
      <c r="P22" s="13" t="str">
        <f t="shared" si="0"/>
        <v>-</v>
      </c>
      <c r="Q22" s="14">
        <f t="shared" si="1"/>
        <v>0</v>
      </c>
      <c r="R22" s="2"/>
      <c r="T22" s="15"/>
    </row>
    <row r="23" spans="2:20" ht="45.75" thickBot="1" x14ac:dyDescent="0.25">
      <c r="B23" s="42"/>
      <c r="C23" s="51"/>
      <c r="D23" s="414"/>
      <c r="E23" s="20" t="s">
        <v>625</v>
      </c>
      <c r="F23" s="20" t="s">
        <v>626</v>
      </c>
      <c r="G23" s="21">
        <v>380</v>
      </c>
      <c r="H23" s="21">
        <v>0</v>
      </c>
      <c r="I23" s="21">
        <v>100</v>
      </c>
      <c r="J23" s="21">
        <v>100</v>
      </c>
      <c r="K23" s="21">
        <v>50</v>
      </c>
      <c r="L23" s="64">
        <v>0</v>
      </c>
      <c r="M23" s="21"/>
      <c r="N23" s="21"/>
      <c r="O23" s="22"/>
      <c r="P23" s="13" t="str">
        <f t="shared" si="0"/>
        <v>-</v>
      </c>
      <c r="Q23" s="14">
        <f t="shared" si="1"/>
        <v>0</v>
      </c>
      <c r="R23" s="2"/>
      <c r="T23" s="15"/>
    </row>
    <row r="24" spans="2:20" ht="30.75" thickBot="1" x14ac:dyDescent="0.25">
      <c r="B24" s="42"/>
      <c r="C24" s="51"/>
      <c r="D24" s="414"/>
      <c r="E24" s="20" t="s">
        <v>627</v>
      </c>
      <c r="F24" s="20" t="s">
        <v>628</v>
      </c>
      <c r="G24" s="21">
        <v>2550</v>
      </c>
      <c r="H24" s="21">
        <v>15</v>
      </c>
      <c r="I24" s="21">
        <v>15</v>
      </c>
      <c r="J24" s="21">
        <v>10</v>
      </c>
      <c r="K24" s="21">
        <v>10</v>
      </c>
      <c r="L24" s="64">
        <v>0</v>
      </c>
      <c r="M24" s="21"/>
      <c r="N24" s="21"/>
      <c r="O24" s="22"/>
      <c r="P24" s="13">
        <f t="shared" si="0"/>
        <v>0</v>
      </c>
      <c r="Q24" s="14">
        <f t="shared" si="1"/>
        <v>0</v>
      </c>
      <c r="R24" s="2"/>
      <c r="T24" s="15"/>
    </row>
    <row r="25" spans="2:20" ht="30.75" thickBot="1" x14ac:dyDescent="0.25">
      <c r="B25" s="42"/>
      <c r="C25" s="51"/>
      <c r="D25" s="414"/>
      <c r="E25" s="20" t="s">
        <v>629</v>
      </c>
      <c r="F25" s="20" t="s">
        <v>630</v>
      </c>
      <c r="G25" s="21">
        <v>5.5</v>
      </c>
      <c r="H25" s="21">
        <v>0</v>
      </c>
      <c r="I25" s="21">
        <v>0.5</v>
      </c>
      <c r="J25" s="21">
        <v>0.3</v>
      </c>
      <c r="K25" s="21">
        <v>0.2</v>
      </c>
      <c r="L25" s="64">
        <v>0</v>
      </c>
      <c r="M25" s="21"/>
      <c r="N25" s="21"/>
      <c r="O25" s="22"/>
      <c r="P25" s="13" t="str">
        <f t="shared" si="0"/>
        <v>-</v>
      </c>
      <c r="Q25" s="14">
        <f t="shared" si="1"/>
        <v>0</v>
      </c>
      <c r="R25" s="2"/>
      <c r="T25" s="15"/>
    </row>
    <row r="26" spans="2:20" ht="30.75" thickBot="1" x14ac:dyDescent="0.25">
      <c r="B26" s="42"/>
      <c r="C26" s="51"/>
      <c r="D26" s="414"/>
      <c r="E26" s="20" t="s">
        <v>631</v>
      </c>
      <c r="F26" s="20" t="s">
        <v>632</v>
      </c>
      <c r="G26" s="21">
        <v>2</v>
      </c>
      <c r="H26" s="21">
        <v>0</v>
      </c>
      <c r="I26" s="21">
        <v>0</v>
      </c>
      <c r="J26" s="21">
        <v>1</v>
      </c>
      <c r="K26" s="21">
        <v>0</v>
      </c>
      <c r="L26" s="64">
        <v>0</v>
      </c>
      <c r="M26" s="21"/>
      <c r="N26" s="21"/>
      <c r="O26" s="22"/>
      <c r="P26" s="13" t="str">
        <f t="shared" si="0"/>
        <v>-</v>
      </c>
      <c r="Q26" s="14">
        <f t="shared" si="1"/>
        <v>0</v>
      </c>
      <c r="R26" s="2"/>
      <c r="T26" s="15"/>
    </row>
    <row r="27" spans="2:20" ht="30.75" thickBot="1" x14ac:dyDescent="0.25">
      <c r="B27" s="42"/>
      <c r="C27" s="51"/>
      <c r="D27" s="414"/>
      <c r="E27" s="20" t="s">
        <v>633</v>
      </c>
      <c r="F27" s="20" t="s">
        <v>634</v>
      </c>
      <c r="G27" s="21">
        <v>0.8</v>
      </c>
      <c r="H27" s="21">
        <v>7.4999999999999997E-3</v>
      </c>
      <c r="I27" s="21">
        <v>7.4999999999999997E-3</v>
      </c>
      <c r="J27" s="21">
        <v>7.4999999999999997E-3</v>
      </c>
      <c r="K27" s="21">
        <v>7.4999999999999997E-3</v>
      </c>
      <c r="L27" s="64">
        <v>0</v>
      </c>
      <c r="M27" s="21"/>
      <c r="N27" s="21"/>
      <c r="O27" s="22"/>
      <c r="P27" s="13">
        <f t="shared" si="0"/>
        <v>0</v>
      </c>
      <c r="Q27" s="14">
        <f t="shared" si="1"/>
        <v>0</v>
      </c>
      <c r="R27" s="2"/>
      <c r="T27" s="15"/>
    </row>
    <row r="28" spans="2:20" ht="30.75" thickBot="1" x14ac:dyDescent="0.25">
      <c r="B28" s="42"/>
      <c r="C28" s="51"/>
      <c r="D28" s="414"/>
      <c r="E28" s="20" t="s">
        <v>635</v>
      </c>
      <c r="F28" s="20" t="s">
        <v>636</v>
      </c>
      <c r="G28" s="21">
        <v>1</v>
      </c>
      <c r="H28" s="21">
        <v>0</v>
      </c>
      <c r="I28" s="21">
        <v>0</v>
      </c>
      <c r="J28" s="21">
        <v>0</v>
      </c>
      <c r="K28" s="21">
        <v>1</v>
      </c>
      <c r="L28" s="64">
        <v>0</v>
      </c>
      <c r="M28" s="21"/>
      <c r="N28" s="21"/>
      <c r="O28" s="22"/>
      <c r="P28" s="13" t="str">
        <f t="shared" si="0"/>
        <v>-</v>
      </c>
      <c r="Q28" s="14">
        <f t="shared" si="1"/>
        <v>0</v>
      </c>
      <c r="R28" s="2"/>
      <c r="T28" s="15"/>
    </row>
    <row r="29" spans="2:20" ht="30.75" thickBot="1" x14ac:dyDescent="0.25">
      <c r="B29" s="42"/>
      <c r="C29" s="51"/>
      <c r="D29" s="414"/>
      <c r="E29" s="20" t="s">
        <v>637</v>
      </c>
      <c r="F29" s="20" t="s">
        <v>638</v>
      </c>
      <c r="G29" s="21">
        <v>0.4</v>
      </c>
      <c r="H29" s="21">
        <v>0.02</v>
      </c>
      <c r="I29" s="21">
        <v>0.04</v>
      </c>
      <c r="J29" s="21">
        <v>0.04</v>
      </c>
      <c r="K29" s="21">
        <v>0</v>
      </c>
      <c r="L29" s="64">
        <v>0</v>
      </c>
      <c r="M29" s="21"/>
      <c r="N29" s="21"/>
      <c r="O29" s="22"/>
      <c r="P29" s="13">
        <f t="shared" si="0"/>
        <v>0</v>
      </c>
      <c r="Q29" s="14">
        <f t="shared" si="1"/>
        <v>0</v>
      </c>
      <c r="R29" s="2"/>
      <c r="T29" s="15"/>
    </row>
    <row r="30" spans="2:20" ht="48" thickBot="1" x14ac:dyDescent="0.25">
      <c r="B30" s="406" t="s">
        <v>86</v>
      </c>
      <c r="C30" s="406" t="s">
        <v>87</v>
      </c>
      <c r="D30" s="408" t="s">
        <v>163</v>
      </c>
      <c r="E30" s="33" t="s">
        <v>15</v>
      </c>
      <c r="F30" s="47"/>
      <c r="G30" s="410" t="s">
        <v>16</v>
      </c>
      <c r="H30" s="59" t="s">
        <v>43</v>
      </c>
      <c r="I30" s="33" t="s">
        <v>44</v>
      </c>
      <c r="J30" s="34" t="s">
        <v>45</v>
      </c>
      <c r="K30" s="34" t="s">
        <v>39</v>
      </c>
      <c r="L30" s="65" t="s">
        <v>36</v>
      </c>
      <c r="M30" s="33" t="s">
        <v>37</v>
      </c>
      <c r="N30" s="34" t="s">
        <v>38</v>
      </c>
      <c r="O30" s="34" t="s">
        <v>39</v>
      </c>
      <c r="P30" s="35" t="s">
        <v>17</v>
      </c>
      <c r="Q30" s="36" t="s">
        <v>12</v>
      </c>
    </row>
    <row r="31" spans="2:20" ht="23.25" customHeight="1" thickBot="1" x14ac:dyDescent="0.25">
      <c r="B31" s="407"/>
      <c r="C31" s="407"/>
      <c r="D31" s="409"/>
      <c r="E31" s="37">
        <f>COUNTA(E4:E29)</f>
        <v>26</v>
      </c>
      <c r="F31" s="48"/>
      <c r="G31" s="411"/>
      <c r="H31" s="39">
        <f t="shared" ref="H31:O31" si="2">COUNTIF(H4:H29,"&gt;0")</f>
        <v>9</v>
      </c>
      <c r="I31" s="39">
        <f t="shared" si="2"/>
        <v>18</v>
      </c>
      <c r="J31" s="39">
        <f t="shared" si="2"/>
        <v>20</v>
      </c>
      <c r="K31" s="39">
        <f t="shared" si="2"/>
        <v>19</v>
      </c>
      <c r="L31" s="66">
        <f t="shared" si="2"/>
        <v>0</v>
      </c>
      <c r="M31" s="39">
        <f t="shared" si="2"/>
        <v>0</v>
      </c>
      <c r="N31" s="39">
        <f t="shared" si="2"/>
        <v>0</v>
      </c>
      <c r="O31" s="39">
        <f t="shared" si="2"/>
        <v>0</v>
      </c>
      <c r="P31" s="40">
        <f>AVERAGE(P4:P29)</f>
        <v>0</v>
      </c>
      <c r="Q31" s="40">
        <f>AVERAGE(Q4:Q29)</f>
        <v>0</v>
      </c>
    </row>
    <row r="32" spans="2:20" ht="27.75" customHeight="1" x14ac:dyDescent="0.2"/>
    <row r="34" ht="12" customHeight="1" x14ac:dyDescent="0.2"/>
    <row r="35" ht="55.5" customHeight="1" x14ac:dyDescent="0.2"/>
  </sheetData>
  <autoFilter ref="B3:Q31">
    <filterColumn colId="14">
      <colorFilter dxfId="1081"/>
    </filterColumn>
  </autoFilter>
  <mergeCells count="6">
    <mergeCell ref="B30:B31"/>
    <mergeCell ref="C30:C31"/>
    <mergeCell ref="D30:D31"/>
    <mergeCell ref="G30:G31"/>
    <mergeCell ref="B1:Q1"/>
    <mergeCell ref="D4:D29"/>
  </mergeCells>
  <conditionalFormatting sqref="P4:Q29">
    <cfRule type="cellIs" dxfId="1080" priority="53" operator="equal">
      <formula>"-"</formula>
    </cfRule>
    <cfRule type="cellIs" dxfId="1079" priority="54" operator="between">
      <formula>0.9</formula>
      <formula>1</formula>
    </cfRule>
    <cfRule type="cellIs" dxfId="1078" priority="55" operator="between">
      <formula>0.7</formula>
      <formula>0.899</formula>
    </cfRule>
    <cfRule type="cellIs" dxfId="1077" priority="56" operator="between">
      <formula>0</formula>
      <formula>0.699</formula>
    </cfRule>
  </conditionalFormatting>
  <conditionalFormatting sqref="P4:Q29">
    <cfRule type="cellIs" dxfId="1076" priority="49" operator="equal">
      <formula>"-"</formula>
    </cfRule>
    <cfRule type="cellIs" dxfId="1075" priority="50" operator="lessThan">
      <formula>0.699</formula>
    </cfRule>
    <cfRule type="cellIs" dxfId="1074" priority="51" operator="between">
      <formula>0.7</formula>
      <formula>0.8999</formula>
    </cfRule>
    <cfRule type="cellIs" dxfId="1073" priority="52" operator="between">
      <formula>0.9</formula>
      <formula>1</formula>
    </cfRule>
  </conditionalFormatting>
  <conditionalFormatting sqref="P4:Q29">
    <cfRule type="cellIs" dxfId="1072" priority="45" operator="equal">
      <formula>"-"</formula>
    </cfRule>
    <cfRule type="cellIs" dxfId="1071" priority="46" operator="lessThan">
      <formula>0.69999</formula>
    </cfRule>
    <cfRule type="cellIs" dxfId="1070" priority="47" operator="between">
      <formula>0.7</formula>
      <formula>0.8999</formula>
    </cfRule>
    <cfRule type="cellIs" dxfId="1069" priority="48" operator="between">
      <formula>0.9</formula>
      <formula>1</formula>
    </cfRule>
  </conditionalFormatting>
  <conditionalFormatting sqref="P4:Q29">
    <cfRule type="cellIs" dxfId="1068" priority="41" operator="equal">
      <formula>"-"</formula>
    </cfRule>
    <cfRule type="cellIs" dxfId="1067" priority="42" operator="between">
      <formula>0.9</formula>
      <formula>1</formula>
    </cfRule>
    <cfRule type="cellIs" dxfId="1066" priority="43" operator="between">
      <formula>0.7</formula>
      <formula>0.899</formula>
    </cfRule>
    <cfRule type="cellIs" dxfId="1065" priority="44" operator="lessThan">
      <formula>0.699</formula>
    </cfRule>
  </conditionalFormatting>
  <conditionalFormatting sqref="P4:Q29">
    <cfRule type="cellIs" dxfId="1064" priority="37" operator="equal">
      <formula>"-"</formula>
    </cfRule>
    <cfRule type="cellIs" dxfId="1063" priority="38" operator="lessThan">
      <formula>0.699</formula>
    </cfRule>
    <cfRule type="cellIs" dxfId="1062" priority="39" operator="between">
      <formula>0.9</formula>
      <formula>1</formula>
    </cfRule>
    <cfRule type="cellIs" dxfId="1061" priority="40" operator="between">
      <formula>0.7</formula>
      <formula>"89.99%"</formula>
    </cfRule>
  </conditionalFormatting>
  <conditionalFormatting sqref="P4:Q29">
    <cfRule type="cellIs" dxfId="1060" priority="33" operator="equal">
      <formula>"-"</formula>
    </cfRule>
    <cfRule type="cellIs" dxfId="1059" priority="34" operator="lessThan">
      <formula>0.699</formula>
    </cfRule>
    <cfRule type="cellIs" dxfId="1058" priority="35" operator="between">
      <formula>0.7</formula>
      <formula>0.899</formula>
    </cfRule>
    <cfRule type="cellIs" dxfId="1057" priority="36" operator="between">
      <formula>0.9</formula>
      <formula>1</formula>
    </cfRule>
  </conditionalFormatting>
  <conditionalFormatting sqref="P4:Q29">
    <cfRule type="cellIs" dxfId="1056" priority="29" operator="equal">
      <formula>"-"</formula>
    </cfRule>
    <cfRule type="cellIs" dxfId="1055" priority="30" operator="lessThan">
      <formula>0.699</formula>
    </cfRule>
    <cfRule type="cellIs" dxfId="1054" priority="31" operator="between">
      <formula>0.7</formula>
      <formula>0.9166666</formula>
    </cfRule>
    <cfRule type="cellIs" dxfId="1053"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407"/>
  <sheetViews>
    <sheetView topLeftCell="D1" zoomScale="70" zoomScaleNormal="70" zoomScaleSheetLayoutView="70" workbookViewId="0">
      <selection activeCell="E4" sqref="E4"/>
    </sheetView>
  </sheetViews>
  <sheetFormatPr baseColWidth="10" defaultColWidth="11.42578125" defaultRowHeight="15" x14ac:dyDescent="0.2"/>
  <cols>
    <col min="1" max="1" width="2.85546875" style="1" customWidth="1"/>
    <col min="2" max="2" width="22.42578125" style="1" customWidth="1"/>
    <col min="3" max="3" width="16.85546875" style="1" customWidth="1"/>
    <col min="4" max="4" width="23" style="1" customWidth="1"/>
    <col min="5" max="5" width="38.42578125" style="1" customWidth="1"/>
    <col min="6" max="6" width="62.7109375" style="1" hidden="1" customWidth="1"/>
    <col min="7" max="7" width="19.5703125" style="1" customWidth="1"/>
    <col min="8" max="8" width="17.140625" style="1" customWidth="1"/>
    <col min="9" max="9" width="18.140625" style="1" customWidth="1"/>
    <col min="10" max="10" width="23.42578125" style="1" customWidth="1"/>
    <col min="11" max="11" width="20.140625" style="1" customWidth="1"/>
    <col min="12" max="12" width="20.85546875" style="67" customWidth="1"/>
    <col min="13" max="13" width="24.42578125" style="1" customWidth="1"/>
    <col min="14" max="15" width="0.42578125" style="1" customWidth="1"/>
    <col min="16" max="16" width="15.7109375" style="1" customWidth="1"/>
    <col min="17" max="17" width="19.85546875" style="1" customWidth="1"/>
    <col min="18" max="18" width="14.7109375" style="1" customWidth="1"/>
    <col min="19" max="19" width="11.42578125" style="1" customWidth="1"/>
    <col min="20" max="16384" width="11.42578125" style="1"/>
  </cols>
  <sheetData>
    <row r="1" spans="1:21" ht="42" customHeight="1" x14ac:dyDescent="0.2">
      <c r="B1" s="412" t="s">
        <v>1350</v>
      </c>
      <c r="C1" s="412"/>
      <c r="D1" s="412"/>
      <c r="E1" s="412"/>
      <c r="F1" s="412"/>
      <c r="G1" s="412"/>
      <c r="H1" s="412"/>
      <c r="I1" s="412"/>
      <c r="J1" s="412"/>
      <c r="K1" s="412"/>
      <c r="L1" s="412"/>
      <c r="M1" s="412"/>
      <c r="N1" s="412"/>
      <c r="O1" s="412"/>
      <c r="P1" s="412"/>
      <c r="Q1" s="412"/>
    </row>
    <row r="2" spans="1:21" ht="16.5" thickBot="1" x14ac:dyDescent="0.25">
      <c r="D2" s="2"/>
      <c r="E2" s="3"/>
      <c r="F2" s="3"/>
      <c r="G2" s="3"/>
      <c r="H2" s="3"/>
      <c r="I2" s="3"/>
      <c r="J2" s="3"/>
      <c r="K2" s="3"/>
      <c r="L2" s="191"/>
      <c r="M2" s="3"/>
      <c r="N2" s="3"/>
      <c r="O2" s="3"/>
      <c r="P2" s="3"/>
      <c r="Q2" s="3"/>
    </row>
    <row r="3" spans="1:21" ht="54" customHeight="1" thickBot="1" x14ac:dyDescent="0.25">
      <c r="B3" s="167" t="s">
        <v>0</v>
      </c>
      <c r="C3" s="167" t="s">
        <v>35</v>
      </c>
      <c r="D3" s="185" t="s">
        <v>1</v>
      </c>
      <c r="E3" s="186" t="s">
        <v>2</v>
      </c>
      <c r="F3" s="186" t="s">
        <v>18</v>
      </c>
      <c r="G3" s="187" t="s">
        <v>3</v>
      </c>
      <c r="H3" s="187" t="s">
        <v>4</v>
      </c>
      <c r="I3" s="187" t="s">
        <v>5</v>
      </c>
      <c r="J3" s="181" t="s">
        <v>6</v>
      </c>
      <c r="K3" s="7" t="s">
        <v>7</v>
      </c>
      <c r="L3" s="61" t="s">
        <v>8</v>
      </c>
      <c r="M3" s="7" t="s">
        <v>9</v>
      </c>
      <c r="N3" s="7" t="s">
        <v>10</v>
      </c>
      <c r="O3" s="7" t="s">
        <v>11</v>
      </c>
      <c r="P3" s="8" t="s">
        <v>17</v>
      </c>
      <c r="Q3" s="8" t="s">
        <v>1343</v>
      </c>
      <c r="R3" s="9" t="s">
        <v>12</v>
      </c>
    </row>
    <row r="4" spans="1:21" ht="90" customHeight="1" thickBot="1" x14ac:dyDescent="0.25">
      <c r="A4" s="2"/>
      <c r="B4" s="194" t="s">
        <v>1277</v>
      </c>
      <c r="C4" s="195" t="s">
        <v>1283</v>
      </c>
      <c r="D4" s="188" t="s">
        <v>576</v>
      </c>
      <c r="E4" s="403" t="s">
        <v>574</v>
      </c>
      <c r="F4" s="189" t="s">
        <v>575</v>
      </c>
      <c r="G4" s="190">
        <v>964961780992</v>
      </c>
      <c r="H4" s="398">
        <v>241172945248</v>
      </c>
      <c r="I4" s="398">
        <v>241172945248</v>
      </c>
      <c r="J4" s="399">
        <v>241172945248</v>
      </c>
      <c r="K4" s="400">
        <v>241172945248</v>
      </c>
      <c r="L4" s="401">
        <v>231301787794</v>
      </c>
      <c r="M4" s="402">
        <v>195930236973</v>
      </c>
      <c r="N4" s="170"/>
      <c r="O4" s="171"/>
      <c r="P4" s="172">
        <f>IF(H4=0,"-",IF((L4/H4)&lt;=1,(L4/H4),1))</f>
        <v>0.95907021227505673</v>
      </c>
      <c r="Q4" s="13">
        <f>IF(I4=0,"-",IF((M4/I4)&lt;=1,(M4/I4),1))</f>
        <v>0.81240554064438453</v>
      </c>
      <c r="R4" s="172">
        <f>IF(((L4+M4+N4+O4)/(G4))&lt;=1,((L4+M4+N4+O4)/(G4)),1)</f>
        <v>0.44274502180573094</v>
      </c>
      <c r="S4" s="2"/>
      <c r="U4" s="15"/>
    </row>
    <row r="5" spans="1:21" ht="51" customHeight="1" thickBot="1" x14ac:dyDescent="0.25">
      <c r="B5" s="483" t="s">
        <v>86</v>
      </c>
      <c r="C5" s="483" t="s">
        <v>87</v>
      </c>
      <c r="D5" s="483" t="s">
        <v>88</v>
      </c>
      <c r="E5" s="180" t="s">
        <v>15</v>
      </c>
      <c r="F5" s="180"/>
      <c r="G5" s="483" t="s">
        <v>16</v>
      </c>
      <c r="H5" s="180" t="s">
        <v>43</v>
      </c>
      <c r="I5" s="180" t="s">
        <v>44</v>
      </c>
      <c r="J5" s="47" t="s">
        <v>45</v>
      </c>
      <c r="K5" s="34" t="s">
        <v>39</v>
      </c>
      <c r="L5" s="65" t="s">
        <v>36</v>
      </c>
      <c r="M5" s="33" t="s">
        <v>37</v>
      </c>
      <c r="N5" s="34" t="s">
        <v>38</v>
      </c>
      <c r="O5" s="34" t="s">
        <v>39</v>
      </c>
      <c r="P5" s="35" t="s">
        <v>17</v>
      </c>
      <c r="Q5" s="35" t="s">
        <v>1343</v>
      </c>
      <c r="R5" s="36" t="s">
        <v>12</v>
      </c>
    </row>
    <row r="6" spans="1:21" ht="24.75" customHeight="1" thickBot="1" x14ac:dyDescent="0.25">
      <c r="B6" s="483"/>
      <c r="C6" s="483"/>
      <c r="D6" s="483"/>
      <c r="E6" s="180">
        <f>COUNTA(E4:E4)</f>
        <v>1</v>
      </c>
      <c r="F6" s="180"/>
      <c r="G6" s="483"/>
      <c r="H6" s="180">
        <f t="shared" ref="H6:O6" si="0">COUNTIF(H4:H4,"&gt;0")</f>
        <v>1</v>
      </c>
      <c r="I6" s="180">
        <f t="shared" si="0"/>
        <v>1</v>
      </c>
      <c r="J6" s="182">
        <f t="shared" si="0"/>
        <v>1</v>
      </c>
      <c r="K6" s="39">
        <f t="shared" si="0"/>
        <v>1</v>
      </c>
      <c r="L6" s="66">
        <f t="shared" si="0"/>
        <v>1</v>
      </c>
      <c r="M6" s="39">
        <f t="shared" si="0"/>
        <v>1</v>
      </c>
      <c r="N6" s="39">
        <f t="shared" si="0"/>
        <v>0</v>
      </c>
      <c r="O6" s="39">
        <f t="shared" si="0"/>
        <v>0</v>
      </c>
      <c r="P6" s="40">
        <f>AVERAGE(P4:P4)</f>
        <v>0.95907021227505673</v>
      </c>
      <c r="Q6" s="40">
        <f>AVERAGE(Q4:Q4)</f>
        <v>0.81240554064438453</v>
      </c>
      <c r="R6" s="40">
        <f>AVERAGE(R4:R4)</f>
        <v>0.44274502180573094</v>
      </c>
    </row>
    <row r="7" spans="1:21" ht="48" customHeight="1" thickBot="1" x14ac:dyDescent="0.25">
      <c r="B7" s="484" t="s">
        <v>1339</v>
      </c>
      <c r="C7" s="484"/>
      <c r="D7" s="484"/>
      <c r="E7" s="484" t="s">
        <v>1316</v>
      </c>
      <c r="F7" s="484"/>
      <c r="G7" s="484"/>
      <c r="H7" s="484"/>
      <c r="I7" s="484"/>
      <c r="J7" s="183" t="s">
        <v>1256</v>
      </c>
      <c r="K7" s="153" t="s">
        <v>1257</v>
      </c>
      <c r="L7" s="153" t="s">
        <v>1258</v>
      </c>
      <c r="M7" s="153"/>
      <c r="N7" s="153"/>
      <c r="O7" s="153"/>
      <c r="P7" s="153" t="s">
        <v>1259</v>
      </c>
      <c r="Q7" s="154" t="s">
        <v>1260</v>
      </c>
    </row>
    <row r="8" spans="1:21" ht="52.5" customHeight="1" thickBot="1" x14ac:dyDescent="0.25">
      <c r="B8" s="485" t="s">
        <v>1308</v>
      </c>
      <c r="C8" s="485"/>
      <c r="D8" s="485"/>
      <c r="E8" s="485" t="s">
        <v>1275</v>
      </c>
      <c r="F8" s="485"/>
      <c r="G8" s="486"/>
      <c r="H8" s="486"/>
      <c r="I8" s="486"/>
      <c r="J8" s="184"/>
      <c r="K8" s="156"/>
      <c r="L8" s="157"/>
      <c r="M8" s="158"/>
      <c r="N8" s="158"/>
      <c r="O8" s="158"/>
      <c r="P8" s="159"/>
      <c r="Q8" s="160"/>
    </row>
    <row r="9" spans="1:21" ht="55.5" customHeight="1" x14ac:dyDescent="0.2">
      <c r="L9" s="2"/>
    </row>
    <row r="10" spans="1:21" x14ac:dyDescent="0.2">
      <c r="L10" s="2"/>
    </row>
    <row r="11" spans="1:21" x14ac:dyDescent="0.2">
      <c r="L11" s="2"/>
    </row>
    <row r="12" spans="1:21" x14ac:dyDescent="0.2">
      <c r="L12" s="2"/>
    </row>
    <row r="13" spans="1:21" x14ac:dyDescent="0.2">
      <c r="L13" s="2"/>
    </row>
    <row r="14" spans="1:21" x14ac:dyDescent="0.2">
      <c r="L14" s="2"/>
    </row>
    <row r="15" spans="1:21" x14ac:dyDescent="0.2">
      <c r="L15" s="2"/>
    </row>
    <row r="16" spans="1:21" x14ac:dyDescent="0.2">
      <c r="L16" s="2"/>
    </row>
    <row r="17" spans="12:12" x14ac:dyDescent="0.2">
      <c r="L17" s="2"/>
    </row>
    <row r="18" spans="12:12" x14ac:dyDescent="0.2">
      <c r="L18" s="2"/>
    </row>
    <row r="19" spans="12:12" x14ac:dyDescent="0.2">
      <c r="L19" s="2"/>
    </row>
    <row r="20" spans="12:12" x14ac:dyDescent="0.2">
      <c r="L20" s="2"/>
    </row>
    <row r="21" spans="12:12" x14ac:dyDescent="0.2">
      <c r="L21" s="2"/>
    </row>
    <row r="22" spans="12:12" x14ac:dyDescent="0.2">
      <c r="L22" s="2"/>
    </row>
    <row r="23" spans="12:12" x14ac:dyDescent="0.2">
      <c r="L23" s="2"/>
    </row>
    <row r="24" spans="12:12" x14ac:dyDescent="0.2">
      <c r="L24" s="2"/>
    </row>
    <row r="25" spans="12:12" x14ac:dyDescent="0.2">
      <c r="L25" s="2"/>
    </row>
    <row r="26" spans="12:12" x14ac:dyDescent="0.2">
      <c r="L26" s="2"/>
    </row>
    <row r="27" spans="12:12" x14ac:dyDescent="0.2">
      <c r="L27" s="2"/>
    </row>
    <row r="28" spans="12:12" x14ac:dyDescent="0.2">
      <c r="L28" s="2"/>
    </row>
    <row r="29" spans="12:12" x14ac:dyDescent="0.2">
      <c r="L29" s="2"/>
    </row>
    <row r="30" spans="12:12" x14ac:dyDescent="0.2">
      <c r="L30" s="2"/>
    </row>
    <row r="31" spans="12:12" x14ac:dyDescent="0.2">
      <c r="L31" s="2"/>
    </row>
    <row r="32" spans="12:12" x14ac:dyDescent="0.2">
      <c r="L32" s="2"/>
    </row>
    <row r="33" spans="12:12" x14ac:dyDescent="0.2">
      <c r="L33" s="2"/>
    </row>
    <row r="34" spans="12:12" x14ac:dyDescent="0.2">
      <c r="L34" s="2"/>
    </row>
    <row r="35" spans="12:12" x14ac:dyDescent="0.2">
      <c r="L35" s="2"/>
    </row>
    <row r="36" spans="12:12" x14ac:dyDescent="0.2">
      <c r="L36" s="2"/>
    </row>
    <row r="37" spans="12:12" x14ac:dyDescent="0.2">
      <c r="L37" s="2"/>
    </row>
    <row r="38" spans="12:12" x14ac:dyDescent="0.2">
      <c r="L38" s="2"/>
    </row>
    <row r="39" spans="12:12" x14ac:dyDescent="0.2">
      <c r="L39" s="2"/>
    </row>
    <row r="40" spans="12:12" x14ac:dyDescent="0.2">
      <c r="L40" s="2"/>
    </row>
    <row r="41" spans="12:12" x14ac:dyDescent="0.2">
      <c r="L41" s="2"/>
    </row>
    <row r="42" spans="12:12" x14ac:dyDescent="0.2">
      <c r="L42" s="2"/>
    </row>
    <row r="43" spans="12:12" x14ac:dyDescent="0.2">
      <c r="L43" s="2"/>
    </row>
    <row r="44" spans="12:12" x14ac:dyDescent="0.2">
      <c r="L44" s="2"/>
    </row>
    <row r="45" spans="12:12" x14ac:dyDescent="0.2">
      <c r="L45" s="2"/>
    </row>
    <row r="46" spans="12:12" x14ac:dyDescent="0.2">
      <c r="L46" s="2"/>
    </row>
    <row r="47" spans="12:12" x14ac:dyDescent="0.2">
      <c r="L47" s="2"/>
    </row>
    <row r="48" spans="12:12" x14ac:dyDescent="0.2">
      <c r="L48" s="2"/>
    </row>
    <row r="49" spans="12:12" x14ac:dyDescent="0.2">
      <c r="L49" s="2"/>
    </row>
    <row r="50" spans="12:12" x14ac:dyDescent="0.2">
      <c r="L50" s="2"/>
    </row>
    <row r="51" spans="12:12" x14ac:dyDescent="0.2">
      <c r="L51" s="2"/>
    </row>
    <row r="52" spans="12:12" x14ac:dyDescent="0.2">
      <c r="L52" s="2"/>
    </row>
    <row r="53" spans="12:12" x14ac:dyDescent="0.2">
      <c r="L53" s="2"/>
    </row>
    <row r="54" spans="12:12" x14ac:dyDescent="0.2">
      <c r="L54" s="2"/>
    </row>
    <row r="55" spans="12:12" x14ac:dyDescent="0.2">
      <c r="L55" s="2"/>
    </row>
    <row r="56" spans="12:12" x14ac:dyDescent="0.2">
      <c r="L56" s="2"/>
    </row>
    <row r="57" spans="12:12" x14ac:dyDescent="0.2">
      <c r="L57" s="2"/>
    </row>
    <row r="58" spans="12:12" x14ac:dyDescent="0.2">
      <c r="L58" s="2"/>
    </row>
    <row r="59" spans="12:12" x14ac:dyDescent="0.2">
      <c r="L59" s="2"/>
    </row>
    <row r="60" spans="12:12" x14ac:dyDescent="0.2">
      <c r="L60" s="2"/>
    </row>
    <row r="61" spans="12:12" x14ac:dyDescent="0.2">
      <c r="L61" s="2"/>
    </row>
    <row r="62" spans="12:12" x14ac:dyDescent="0.2">
      <c r="L62" s="2"/>
    </row>
    <row r="63" spans="12:12" x14ac:dyDescent="0.2">
      <c r="L63" s="2"/>
    </row>
    <row r="64" spans="12:12" x14ac:dyDescent="0.2">
      <c r="L64" s="2"/>
    </row>
    <row r="65" spans="12:12" x14ac:dyDescent="0.2">
      <c r="L65" s="2"/>
    </row>
    <row r="66" spans="12:12" x14ac:dyDescent="0.2">
      <c r="L66" s="2"/>
    </row>
    <row r="67" spans="12:12" x14ac:dyDescent="0.2">
      <c r="L67" s="2"/>
    </row>
    <row r="68" spans="12:12" x14ac:dyDescent="0.2">
      <c r="L68" s="2"/>
    </row>
    <row r="69" spans="12:12" x14ac:dyDescent="0.2">
      <c r="L69" s="2"/>
    </row>
    <row r="70" spans="12:12" x14ac:dyDescent="0.2">
      <c r="L70" s="2"/>
    </row>
    <row r="71" spans="12:12" x14ac:dyDescent="0.2">
      <c r="L71" s="2"/>
    </row>
    <row r="72" spans="12:12" x14ac:dyDescent="0.2">
      <c r="L72" s="2"/>
    </row>
    <row r="73" spans="12:12" x14ac:dyDescent="0.2">
      <c r="L73" s="2"/>
    </row>
    <row r="74" spans="12:12" x14ac:dyDescent="0.2">
      <c r="L74" s="2"/>
    </row>
    <row r="75" spans="12:12" x14ac:dyDescent="0.2">
      <c r="L75" s="2"/>
    </row>
    <row r="76" spans="12:12" x14ac:dyDescent="0.2">
      <c r="L76" s="2"/>
    </row>
    <row r="77" spans="12:12" x14ac:dyDescent="0.2">
      <c r="L77" s="2"/>
    </row>
    <row r="78" spans="12:12" x14ac:dyDescent="0.2">
      <c r="L78" s="2"/>
    </row>
    <row r="79" spans="12:12" x14ac:dyDescent="0.2">
      <c r="L79" s="2"/>
    </row>
    <row r="80" spans="12:12" x14ac:dyDescent="0.2">
      <c r="L80" s="2"/>
    </row>
    <row r="81" spans="12:12" x14ac:dyDescent="0.2">
      <c r="L81" s="2"/>
    </row>
    <row r="82" spans="12:12" x14ac:dyDescent="0.2">
      <c r="L82" s="2"/>
    </row>
    <row r="83" spans="12:12" x14ac:dyDescent="0.2">
      <c r="L83" s="2"/>
    </row>
    <row r="84" spans="12:12" x14ac:dyDescent="0.2">
      <c r="L84" s="2"/>
    </row>
    <row r="85" spans="12:12" x14ac:dyDescent="0.2">
      <c r="L85" s="2"/>
    </row>
    <row r="86" spans="12:12" x14ac:dyDescent="0.2">
      <c r="L86" s="2"/>
    </row>
    <row r="87" spans="12:12" x14ac:dyDescent="0.2">
      <c r="L87" s="2"/>
    </row>
    <row r="88" spans="12:12" x14ac:dyDescent="0.2">
      <c r="L88" s="2"/>
    </row>
    <row r="89" spans="12:12" x14ac:dyDescent="0.2">
      <c r="L89" s="2"/>
    </row>
    <row r="90" spans="12:12" x14ac:dyDescent="0.2">
      <c r="L90" s="2"/>
    </row>
    <row r="91" spans="12:12" x14ac:dyDescent="0.2">
      <c r="L91" s="2"/>
    </row>
    <row r="92" spans="12:12" x14ac:dyDescent="0.2">
      <c r="L92" s="2"/>
    </row>
    <row r="93" spans="12:12" x14ac:dyDescent="0.2">
      <c r="L93" s="2"/>
    </row>
    <row r="94" spans="12:12" x14ac:dyDescent="0.2">
      <c r="L94" s="2"/>
    </row>
    <row r="95" spans="12:12" x14ac:dyDescent="0.2">
      <c r="L95" s="2"/>
    </row>
    <row r="96" spans="12:12" x14ac:dyDescent="0.2">
      <c r="L96" s="2"/>
    </row>
    <row r="97" spans="12:12" x14ac:dyDescent="0.2">
      <c r="L97" s="2"/>
    </row>
    <row r="98" spans="12:12" x14ac:dyDescent="0.2">
      <c r="L98" s="2"/>
    </row>
    <row r="99" spans="12:12" x14ac:dyDescent="0.2">
      <c r="L99" s="2"/>
    </row>
    <row r="100" spans="12:12" x14ac:dyDescent="0.2">
      <c r="L100" s="2"/>
    </row>
    <row r="101" spans="12:12" x14ac:dyDescent="0.2">
      <c r="L101" s="2"/>
    </row>
    <row r="102" spans="12:12" x14ac:dyDescent="0.2">
      <c r="L102" s="2"/>
    </row>
    <row r="103" spans="12:12" x14ac:dyDescent="0.2">
      <c r="L103" s="2"/>
    </row>
    <row r="104" spans="12:12" x14ac:dyDescent="0.2">
      <c r="L104" s="2"/>
    </row>
    <row r="105" spans="12:12" x14ac:dyDescent="0.2">
      <c r="L105" s="2"/>
    </row>
    <row r="106" spans="12:12" x14ac:dyDescent="0.2">
      <c r="L106" s="2"/>
    </row>
    <row r="107" spans="12:12" x14ac:dyDescent="0.2">
      <c r="L107" s="2"/>
    </row>
    <row r="108" spans="12:12" x14ac:dyDescent="0.2">
      <c r="L108" s="2"/>
    </row>
    <row r="109" spans="12:12" x14ac:dyDescent="0.2">
      <c r="L109" s="2"/>
    </row>
    <row r="110" spans="12:12" x14ac:dyDescent="0.2">
      <c r="L110" s="2"/>
    </row>
    <row r="111" spans="12:12" x14ac:dyDescent="0.2">
      <c r="L111" s="2"/>
    </row>
    <row r="112" spans="12:12" x14ac:dyDescent="0.2">
      <c r="L112" s="2"/>
    </row>
    <row r="113" spans="12:12" x14ac:dyDescent="0.2">
      <c r="L113" s="2"/>
    </row>
    <row r="114" spans="12:12" x14ac:dyDescent="0.2">
      <c r="L114" s="2"/>
    </row>
    <row r="115" spans="12:12" x14ac:dyDescent="0.2">
      <c r="L115" s="2"/>
    </row>
    <row r="116" spans="12:12" x14ac:dyDescent="0.2">
      <c r="L116" s="2"/>
    </row>
    <row r="117" spans="12:12" x14ac:dyDescent="0.2">
      <c r="L117" s="2"/>
    </row>
    <row r="118" spans="12:12" x14ac:dyDescent="0.2">
      <c r="L118" s="2"/>
    </row>
    <row r="119" spans="12:12" x14ac:dyDescent="0.2">
      <c r="L119" s="2"/>
    </row>
    <row r="120" spans="12:12" x14ac:dyDescent="0.2">
      <c r="L120" s="2"/>
    </row>
    <row r="121" spans="12:12" x14ac:dyDescent="0.2">
      <c r="L121" s="2"/>
    </row>
    <row r="122" spans="12:12" x14ac:dyDescent="0.2">
      <c r="L122" s="2"/>
    </row>
    <row r="123" spans="12:12" x14ac:dyDescent="0.2">
      <c r="L123" s="2"/>
    </row>
    <row r="124" spans="12:12" x14ac:dyDescent="0.2">
      <c r="L124" s="2"/>
    </row>
    <row r="125" spans="12:12" x14ac:dyDescent="0.2">
      <c r="L125" s="2"/>
    </row>
    <row r="126" spans="12:12" x14ac:dyDescent="0.2">
      <c r="L126" s="2"/>
    </row>
    <row r="127" spans="12:12" x14ac:dyDescent="0.2">
      <c r="L127" s="2"/>
    </row>
    <row r="128" spans="12:12" x14ac:dyDescent="0.2">
      <c r="L128" s="2"/>
    </row>
    <row r="129" spans="12:12" x14ac:dyDescent="0.2">
      <c r="L129" s="2"/>
    </row>
    <row r="130" spans="12:12" x14ac:dyDescent="0.2">
      <c r="L130" s="2"/>
    </row>
    <row r="131" spans="12:12" x14ac:dyDescent="0.2">
      <c r="L131" s="2"/>
    </row>
    <row r="132" spans="12:12" x14ac:dyDescent="0.2">
      <c r="L132" s="2"/>
    </row>
    <row r="133" spans="12:12" x14ac:dyDescent="0.2">
      <c r="L133" s="2"/>
    </row>
    <row r="134" spans="12:12" x14ac:dyDescent="0.2">
      <c r="L134" s="2"/>
    </row>
    <row r="135" spans="12:12" x14ac:dyDescent="0.2">
      <c r="L135" s="2"/>
    </row>
    <row r="136" spans="12:12" x14ac:dyDescent="0.2">
      <c r="L136" s="2"/>
    </row>
    <row r="137" spans="12:12" x14ac:dyDescent="0.2">
      <c r="L137" s="2"/>
    </row>
    <row r="138" spans="12:12" x14ac:dyDescent="0.2">
      <c r="L138" s="2"/>
    </row>
    <row r="139" spans="12:12" x14ac:dyDescent="0.2">
      <c r="L139" s="2"/>
    </row>
    <row r="140" spans="12:12" x14ac:dyDescent="0.2">
      <c r="L140" s="2"/>
    </row>
    <row r="141" spans="12:12" x14ac:dyDescent="0.2">
      <c r="L141" s="2"/>
    </row>
    <row r="142" spans="12:12" x14ac:dyDescent="0.2">
      <c r="L142" s="2"/>
    </row>
    <row r="143" spans="12:12" x14ac:dyDescent="0.2">
      <c r="L143" s="2"/>
    </row>
    <row r="144" spans="12:12" x14ac:dyDescent="0.2">
      <c r="L144" s="2"/>
    </row>
    <row r="145" spans="12:12" x14ac:dyDescent="0.2">
      <c r="L145" s="2"/>
    </row>
    <row r="146" spans="12:12" x14ac:dyDescent="0.2">
      <c r="L146" s="2"/>
    </row>
    <row r="147" spans="12:12" x14ac:dyDescent="0.2">
      <c r="L147" s="2"/>
    </row>
    <row r="148" spans="12:12" x14ac:dyDescent="0.2">
      <c r="L148" s="2"/>
    </row>
    <row r="149" spans="12:12" x14ac:dyDescent="0.2">
      <c r="L149" s="2"/>
    </row>
    <row r="150" spans="12:12" x14ac:dyDescent="0.2">
      <c r="L150" s="2"/>
    </row>
    <row r="151" spans="12:12" x14ac:dyDescent="0.2">
      <c r="L151" s="2"/>
    </row>
    <row r="152" spans="12:12" x14ac:dyDescent="0.2">
      <c r="L152" s="2"/>
    </row>
    <row r="153" spans="12:12" x14ac:dyDescent="0.2">
      <c r="L153" s="2"/>
    </row>
    <row r="154" spans="12:12" x14ac:dyDescent="0.2">
      <c r="L154" s="2"/>
    </row>
    <row r="155" spans="12:12" x14ac:dyDescent="0.2">
      <c r="L155" s="2"/>
    </row>
    <row r="156" spans="12:12" x14ac:dyDescent="0.2">
      <c r="L156" s="2"/>
    </row>
    <row r="157" spans="12:12" x14ac:dyDescent="0.2">
      <c r="L157" s="2"/>
    </row>
    <row r="158" spans="12:12" x14ac:dyDescent="0.2">
      <c r="L158" s="2"/>
    </row>
    <row r="159" spans="12:12" x14ac:dyDescent="0.2">
      <c r="L159" s="2"/>
    </row>
    <row r="160" spans="12:12" x14ac:dyDescent="0.2">
      <c r="L160" s="2"/>
    </row>
    <row r="161" spans="12:12" x14ac:dyDescent="0.2">
      <c r="L161" s="2"/>
    </row>
    <row r="162" spans="12:12" x14ac:dyDescent="0.2">
      <c r="L162" s="2"/>
    </row>
    <row r="163" spans="12:12" x14ac:dyDescent="0.2">
      <c r="L163" s="2"/>
    </row>
    <row r="164" spans="12:12" x14ac:dyDescent="0.2">
      <c r="L164" s="2"/>
    </row>
    <row r="165" spans="12:12" x14ac:dyDescent="0.2">
      <c r="L165" s="2"/>
    </row>
    <row r="166" spans="12:12" x14ac:dyDescent="0.2">
      <c r="L166" s="2"/>
    </row>
    <row r="167" spans="12:12" x14ac:dyDescent="0.2">
      <c r="L167" s="2"/>
    </row>
    <row r="168" spans="12:12" x14ac:dyDescent="0.2">
      <c r="L168" s="2"/>
    </row>
    <row r="169" spans="12:12" x14ac:dyDescent="0.2">
      <c r="L169" s="2"/>
    </row>
    <row r="170" spans="12:12" x14ac:dyDescent="0.2">
      <c r="L170" s="2"/>
    </row>
    <row r="171" spans="12:12" x14ac:dyDescent="0.2">
      <c r="L171" s="2"/>
    </row>
    <row r="172" spans="12:12" x14ac:dyDescent="0.2">
      <c r="L172" s="2"/>
    </row>
    <row r="173" spans="12:12" x14ac:dyDescent="0.2">
      <c r="L173" s="2"/>
    </row>
    <row r="174" spans="12:12" x14ac:dyDescent="0.2">
      <c r="L174" s="2"/>
    </row>
    <row r="175" spans="12:12" x14ac:dyDescent="0.2">
      <c r="L175" s="2"/>
    </row>
    <row r="176" spans="12:12" x14ac:dyDescent="0.2">
      <c r="L176" s="2"/>
    </row>
    <row r="177" spans="12:12" x14ac:dyDescent="0.2">
      <c r="L177" s="2"/>
    </row>
    <row r="178" spans="12:12" x14ac:dyDescent="0.2">
      <c r="L178" s="2"/>
    </row>
    <row r="179" spans="12:12" x14ac:dyDescent="0.2">
      <c r="L179" s="2"/>
    </row>
    <row r="180" spans="12:12" x14ac:dyDescent="0.2">
      <c r="L180" s="2"/>
    </row>
    <row r="181" spans="12:12" x14ac:dyDescent="0.2">
      <c r="L181" s="2"/>
    </row>
    <row r="182" spans="12:12" x14ac:dyDescent="0.2">
      <c r="L182" s="2"/>
    </row>
    <row r="183" spans="12:12" x14ac:dyDescent="0.2">
      <c r="L183" s="2"/>
    </row>
    <row r="184" spans="12:12" x14ac:dyDescent="0.2">
      <c r="L184" s="2"/>
    </row>
    <row r="185" spans="12:12" x14ac:dyDescent="0.2">
      <c r="L185" s="2"/>
    </row>
    <row r="186" spans="12:12" x14ac:dyDescent="0.2">
      <c r="L186" s="2"/>
    </row>
    <row r="187" spans="12:12" x14ac:dyDescent="0.2">
      <c r="L187" s="2"/>
    </row>
    <row r="188" spans="12:12" x14ac:dyDescent="0.2">
      <c r="L188" s="2"/>
    </row>
    <row r="189" spans="12:12" x14ac:dyDescent="0.2">
      <c r="L189" s="2"/>
    </row>
    <row r="190" spans="12:12" x14ac:dyDescent="0.2">
      <c r="L190" s="2"/>
    </row>
    <row r="191" spans="12:12" x14ac:dyDescent="0.2">
      <c r="L191" s="2"/>
    </row>
    <row r="192" spans="12:12" x14ac:dyDescent="0.2">
      <c r="L192" s="2"/>
    </row>
    <row r="193" spans="12:12" x14ac:dyDescent="0.2">
      <c r="L193" s="2"/>
    </row>
    <row r="194" spans="12:12" x14ac:dyDescent="0.2">
      <c r="L194" s="2"/>
    </row>
    <row r="195" spans="12:12" x14ac:dyDescent="0.2">
      <c r="L195" s="2"/>
    </row>
    <row r="196" spans="12:12" x14ac:dyDescent="0.2">
      <c r="L196" s="2"/>
    </row>
    <row r="197" spans="12:12" x14ac:dyDescent="0.2">
      <c r="L197" s="2"/>
    </row>
    <row r="198" spans="12:12" x14ac:dyDescent="0.2">
      <c r="L198" s="2"/>
    </row>
    <row r="199" spans="12:12" x14ac:dyDescent="0.2">
      <c r="L199" s="2"/>
    </row>
    <row r="200" spans="12:12" x14ac:dyDescent="0.2">
      <c r="L200" s="2"/>
    </row>
    <row r="201" spans="12:12" x14ac:dyDescent="0.2">
      <c r="L201" s="2"/>
    </row>
    <row r="202" spans="12:12" x14ac:dyDescent="0.2">
      <c r="L202" s="2"/>
    </row>
    <row r="203" spans="12:12" x14ac:dyDescent="0.2">
      <c r="L203" s="2"/>
    </row>
    <row r="204" spans="12:12" x14ac:dyDescent="0.2">
      <c r="L204" s="2"/>
    </row>
    <row r="205" spans="12:12" x14ac:dyDescent="0.2">
      <c r="L205" s="2"/>
    </row>
    <row r="206" spans="12:12" x14ac:dyDescent="0.2">
      <c r="L206" s="2"/>
    </row>
    <row r="207" spans="12:12" x14ac:dyDescent="0.2">
      <c r="L207" s="2"/>
    </row>
    <row r="208" spans="12:12" x14ac:dyDescent="0.2">
      <c r="L208" s="2"/>
    </row>
    <row r="209" spans="12:12" x14ac:dyDescent="0.2">
      <c r="L209" s="2"/>
    </row>
    <row r="210" spans="12:12" x14ac:dyDescent="0.2">
      <c r="L210" s="2"/>
    </row>
    <row r="211" spans="12:12" x14ac:dyDescent="0.2">
      <c r="L211" s="2"/>
    </row>
    <row r="212" spans="12:12" x14ac:dyDescent="0.2">
      <c r="L212" s="2"/>
    </row>
    <row r="213" spans="12:12" x14ac:dyDescent="0.2">
      <c r="L213" s="2"/>
    </row>
    <row r="214" spans="12:12" x14ac:dyDescent="0.2">
      <c r="L214" s="2"/>
    </row>
    <row r="215" spans="12:12" x14ac:dyDescent="0.2">
      <c r="L215" s="2"/>
    </row>
    <row r="216" spans="12:12" x14ac:dyDescent="0.2">
      <c r="L216" s="2"/>
    </row>
    <row r="217" spans="12:12" x14ac:dyDescent="0.2">
      <c r="L217" s="2"/>
    </row>
    <row r="218" spans="12:12" x14ac:dyDescent="0.2">
      <c r="L218" s="2"/>
    </row>
    <row r="219" spans="12:12" x14ac:dyDescent="0.2">
      <c r="L219" s="2"/>
    </row>
    <row r="220" spans="12:12" x14ac:dyDescent="0.2">
      <c r="L220" s="2"/>
    </row>
    <row r="221" spans="12:12" x14ac:dyDescent="0.2">
      <c r="L221" s="2"/>
    </row>
    <row r="222" spans="12:12" x14ac:dyDescent="0.2">
      <c r="L222" s="2"/>
    </row>
    <row r="223" spans="12:12" x14ac:dyDescent="0.2">
      <c r="L223" s="2"/>
    </row>
    <row r="224" spans="12:12" x14ac:dyDescent="0.2">
      <c r="L224" s="2"/>
    </row>
    <row r="225" spans="12:12" x14ac:dyDescent="0.2">
      <c r="L225" s="2"/>
    </row>
    <row r="226" spans="12:12" x14ac:dyDescent="0.2">
      <c r="L226" s="2"/>
    </row>
    <row r="227" spans="12:12" x14ac:dyDescent="0.2">
      <c r="L227" s="2"/>
    </row>
    <row r="228" spans="12:12" x14ac:dyDescent="0.2">
      <c r="L228" s="2"/>
    </row>
    <row r="229" spans="12:12" x14ac:dyDescent="0.2">
      <c r="L229" s="2"/>
    </row>
    <row r="230" spans="12:12" x14ac:dyDescent="0.2">
      <c r="L230" s="2"/>
    </row>
    <row r="231" spans="12:12" x14ac:dyDescent="0.2">
      <c r="L231" s="2"/>
    </row>
    <row r="232" spans="12:12" x14ac:dyDescent="0.2">
      <c r="L232" s="2"/>
    </row>
    <row r="233" spans="12:12" x14ac:dyDescent="0.2">
      <c r="L233" s="2"/>
    </row>
    <row r="234" spans="12:12" x14ac:dyDescent="0.2">
      <c r="L234" s="2"/>
    </row>
    <row r="235" spans="12:12" x14ac:dyDescent="0.2">
      <c r="L235" s="2"/>
    </row>
    <row r="236" spans="12:12" x14ac:dyDescent="0.2">
      <c r="L236" s="2"/>
    </row>
    <row r="237" spans="12:12" x14ac:dyDescent="0.2">
      <c r="L237" s="2"/>
    </row>
    <row r="238" spans="12:12" x14ac:dyDescent="0.2">
      <c r="L238" s="2"/>
    </row>
    <row r="239" spans="12:12" x14ac:dyDescent="0.2">
      <c r="L239" s="2"/>
    </row>
    <row r="240" spans="12:12" x14ac:dyDescent="0.2">
      <c r="L240" s="2"/>
    </row>
    <row r="241" spans="12:12" x14ac:dyDescent="0.2">
      <c r="L241" s="2"/>
    </row>
    <row r="242" spans="12:12" x14ac:dyDescent="0.2">
      <c r="L242" s="2"/>
    </row>
    <row r="243" spans="12:12" x14ac:dyDescent="0.2">
      <c r="L243" s="2"/>
    </row>
    <row r="244" spans="12:12" x14ac:dyDescent="0.2">
      <c r="L244" s="2"/>
    </row>
    <row r="245" spans="12:12" x14ac:dyDescent="0.2">
      <c r="L245" s="2"/>
    </row>
    <row r="246" spans="12:12" x14ac:dyDescent="0.2">
      <c r="L246" s="2"/>
    </row>
    <row r="247" spans="12:12" x14ac:dyDescent="0.2">
      <c r="L247" s="2"/>
    </row>
    <row r="248" spans="12:12" x14ac:dyDescent="0.2">
      <c r="L248" s="2"/>
    </row>
    <row r="249" spans="12:12" x14ac:dyDescent="0.2">
      <c r="L249" s="2"/>
    </row>
    <row r="250" spans="12:12" x14ac:dyDescent="0.2">
      <c r="L250" s="2"/>
    </row>
    <row r="251" spans="12:12" x14ac:dyDescent="0.2">
      <c r="L251" s="2"/>
    </row>
    <row r="252" spans="12:12" x14ac:dyDescent="0.2">
      <c r="L252" s="2"/>
    </row>
    <row r="253" spans="12:12" x14ac:dyDescent="0.2">
      <c r="L253" s="2"/>
    </row>
    <row r="254" spans="12:12" x14ac:dyDescent="0.2">
      <c r="L254" s="2"/>
    </row>
    <row r="255" spans="12:12" x14ac:dyDescent="0.2">
      <c r="L255" s="2"/>
    </row>
    <row r="256" spans="12:12" x14ac:dyDescent="0.2">
      <c r="L256" s="2"/>
    </row>
    <row r="257" spans="12:12" x14ac:dyDescent="0.2">
      <c r="L257" s="2"/>
    </row>
    <row r="258" spans="12:12" x14ac:dyDescent="0.2">
      <c r="L258" s="2"/>
    </row>
    <row r="259" spans="12:12" x14ac:dyDescent="0.2">
      <c r="L259" s="2"/>
    </row>
    <row r="260" spans="12:12" x14ac:dyDescent="0.2">
      <c r="L260" s="2"/>
    </row>
    <row r="261" spans="12:12" x14ac:dyDescent="0.2">
      <c r="L261" s="2"/>
    </row>
    <row r="262" spans="12:12" x14ac:dyDescent="0.2">
      <c r="L262" s="2"/>
    </row>
    <row r="263" spans="12:12" x14ac:dyDescent="0.2">
      <c r="L263" s="2"/>
    </row>
    <row r="264" spans="12:12" x14ac:dyDescent="0.2">
      <c r="L264" s="2"/>
    </row>
    <row r="265" spans="12:12" x14ac:dyDescent="0.2">
      <c r="L265" s="2"/>
    </row>
    <row r="266" spans="12:12" x14ac:dyDescent="0.2">
      <c r="L266" s="2"/>
    </row>
    <row r="267" spans="12:12" x14ac:dyDescent="0.2">
      <c r="L267" s="2"/>
    </row>
    <row r="268" spans="12:12" x14ac:dyDescent="0.2">
      <c r="L268" s="2"/>
    </row>
    <row r="269" spans="12:12" x14ac:dyDescent="0.2">
      <c r="L269" s="2"/>
    </row>
    <row r="270" spans="12:12" x14ac:dyDescent="0.2">
      <c r="L270" s="2"/>
    </row>
    <row r="271" spans="12:12" x14ac:dyDescent="0.2">
      <c r="L271" s="2"/>
    </row>
    <row r="272" spans="12:12" x14ac:dyDescent="0.2">
      <c r="L272" s="2"/>
    </row>
    <row r="273" spans="12:12" x14ac:dyDescent="0.2">
      <c r="L273" s="2"/>
    </row>
    <row r="274" spans="12:12" x14ac:dyDescent="0.2">
      <c r="L274" s="2"/>
    </row>
    <row r="275" spans="12:12" x14ac:dyDescent="0.2">
      <c r="L275" s="2"/>
    </row>
    <row r="276" spans="12:12" x14ac:dyDescent="0.2">
      <c r="L276" s="2"/>
    </row>
    <row r="277" spans="12:12" x14ac:dyDescent="0.2">
      <c r="L277" s="2"/>
    </row>
    <row r="278" spans="12:12" x14ac:dyDescent="0.2">
      <c r="L278" s="2"/>
    </row>
    <row r="279" spans="12:12" x14ac:dyDescent="0.2">
      <c r="L279" s="2"/>
    </row>
    <row r="280" spans="12:12" x14ac:dyDescent="0.2">
      <c r="L280" s="2"/>
    </row>
    <row r="281" spans="12:12" x14ac:dyDescent="0.2">
      <c r="L281" s="2"/>
    </row>
    <row r="282" spans="12:12" x14ac:dyDescent="0.2">
      <c r="L282" s="2"/>
    </row>
    <row r="283" spans="12:12" x14ac:dyDescent="0.2">
      <c r="L283" s="2"/>
    </row>
    <row r="284" spans="12:12" x14ac:dyDescent="0.2">
      <c r="L284" s="2"/>
    </row>
    <row r="285" spans="12:12" x14ac:dyDescent="0.2">
      <c r="L285" s="2"/>
    </row>
    <row r="286" spans="12:12" x14ac:dyDescent="0.2">
      <c r="L286" s="2"/>
    </row>
    <row r="287" spans="12:12" x14ac:dyDescent="0.2">
      <c r="L287" s="2"/>
    </row>
    <row r="288" spans="12:12" x14ac:dyDescent="0.2">
      <c r="L288" s="2"/>
    </row>
    <row r="289" spans="12:12" x14ac:dyDescent="0.2">
      <c r="L289" s="2"/>
    </row>
    <row r="290" spans="12:12" x14ac:dyDescent="0.2">
      <c r="L290" s="2"/>
    </row>
    <row r="291" spans="12:12" x14ac:dyDescent="0.2">
      <c r="L291" s="2"/>
    </row>
    <row r="292" spans="12:12" x14ac:dyDescent="0.2">
      <c r="L292" s="2"/>
    </row>
    <row r="293" spans="12:12" x14ac:dyDescent="0.2">
      <c r="L293" s="2"/>
    </row>
    <row r="294" spans="12:12" x14ac:dyDescent="0.2">
      <c r="L294" s="2"/>
    </row>
    <row r="295" spans="12:12" x14ac:dyDescent="0.2">
      <c r="L295" s="2"/>
    </row>
    <row r="296" spans="12:12" x14ac:dyDescent="0.2">
      <c r="L296" s="2"/>
    </row>
    <row r="297" spans="12:12" x14ac:dyDescent="0.2">
      <c r="L297" s="2"/>
    </row>
    <row r="298" spans="12:12" x14ac:dyDescent="0.2">
      <c r="L298" s="2"/>
    </row>
    <row r="299" spans="12:12" x14ac:dyDescent="0.2">
      <c r="L299" s="2"/>
    </row>
    <row r="300" spans="12:12" x14ac:dyDescent="0.2">
      <c r="L300" s="2"/>
    </row>
    <row r="301" spans="12:12" x14ac:dyDescent="0.2">
      <c r="L301" s="2"/>
    </row>
    <row r="302" spans="12:12" x14ac:dyDescent="0.2">
      <c r="L302" s="2"/>
    </row>
    <row r="303" spans="12:12" x14ac:dyDescent="0.2">
      <c r="L303" s="2"/>
    </row>
    <row r="304" spans="12:12" x14ac:dyDescent="0.2">
      <c r="L304" s="2"/>
    </row>
    <row r="305" spans="12:12" x14ac:dyDescent="0.2">
      <c r="L305" s="2"/>
    </row>
    <row r="306" spans="12:12" x14ac:dyDescent="0.2">
      <c r="L306" s="2"/>
    </row>
    <row r="307" spans="12:12" x14ac:dyDescent="0.2">
      <c r="L307" s="2"/>
    </row>
    <row r="308" spans="12:12" x14ac:dyDescent="0.2">
      <c r="L308" s="2"/>
    </row>
    <row r="309" spans="12:12" x14ac:dyDescent="0.2">
      <c r="L309" s="2"/>
    </row>
    <row r="310" spans="12:12" x14ac:dyDescent="0.2">
      <c r="L310" s="2"/>
    </row>
    <row r="311" spans="12:12" x14ac:dyDescent="0.2">
      <c r="L311" s="2"/>
    </row>
    <row r="312" spans="12:12" x14ac:dyDescent="0.2">
      <c r="L312" s="2"/>
    </row>
    <row r="313" spans="12:12" x14ac:dyDescent="0.2">
      <c r="L313" s="2"/>
    </row>
    <row r="314" spans="12:12" x14ac:dyDescent="0.2">
      <c r="L314" s="2"/>
    </row>
    <row r="315" spans="12:12" x14ac:dyDescent="0.2">
      <c r="L315" s="2"/>
    </row>
    <row r="316" spans="12:12" x14ac:dyDescent="0.2">
      <c r="L316" s="2"/>
    </row>
    <row r="317" spans="12:12" x14ac:dyDescent="0.2">
      <c r="L317" s="2"/>
    </row>
    <row r="318" spans="12:12" x14ac:dyDescent="0.2">
      <c r="L318" s="2"/>
    </row>
    <row r="319" spans="12:12" x14ac:dyDescent="0.2">
      <c r="L319" s="2"/>
    </row>
    <row r="320" spans="12:12" x14ac:dyDescent="0.2">
      <c r="L320" s="2"/>
    </row>
    <row r="321" spans="12:12" x14ac:dyDescent="0.2">
      <c r="L321" s="2"/>
    </row>
    <row r="322" spans="12:12" x14ac:dyDescent="0.2">
      <c r="L322" s="2"/>
    </row>
    <row r="323" spans="12:12" x14ac:dyDescent="0.2">
      <c r="L323" s="2"/>
    </row>
    <row r="324" spans="12:12" x14ac:dyDescent="0.2">
      <c r="L324" s="2"/>
    </row>
    <row r="325" spans="12:12" x14ac:dyDescent="0.2">
      <c r="L325" s="2"/>
    </row>
    <row r="326" spans="12:12" x14ac:dyDescent="0.2">
      <c r="L326" s="2"/>
    </row>
    <row r="327" spans="12:12" x14ac:dyDescent="0.2">
      <c r="L327" s="2"/>
    </row>
    <row r="328" spans="12:12" x14ac:dyDescent="0.2">
      <c r="L328" s="2"/>
    </row>
    <row r="329" spans="12:12" x14ac:dyDescent="0.2">
      <c r="L329" s="2"/>
    </row>
    <row r="330" spans="12:12" x14ac:dyDescent="0.2">
      <c r="L330" s="2"/>
    </row>
    <row r="331" spans="12:12" x14ac:dyDescent="0.2">
      <c r="L331" s="2"/>
    </row>
    <row r="332" spans="12:12" x14ac:dyDescent="0.2">
      <c r="L332" s="2"/>
    </row>
    <row r="333" spans="12:12" x14ac:dyDescent="0.2">
      <c r="L333" s="2"/>
    </row>
    <row r="334" spans="12:12" x14ac:dyDescent="0.2">
      <c r="L334" s="2"/>
    </row>
    <row r="335" spans="12:12" x14ac:dyDescent="0.2">
      <c r="L335" s="2"/>
    </row>
    <row r="336" spans="12:12" x14ac:dyDescent="0.2">
      <c r="L336" s="2"/>
    </row>
    <row r="337" spans="12:12" x14ac:dyDescent="0.2">
      <c r="L337" s="2"/>
    </row>
    <row r="338" spans="12:12" x14ac:dyDescent="0.2">
      <c r="L338" s="2"/>
    </row>
    <row r="339" spans="12:12" x14ac:dyDescent="0.2">
      <c r="L339" s="2"/>
    </row>
    <row r="340" spans="12:12" x14ac:dyDescent="0.2">
      <c r="L340" s="2"/>
    </row>
    <row r="341" spans="12:12" x14ac:dyDescent="0.2">
      <c r="L341" s="2"/>
    </row>
    <row r="342" spans="12:12" x14ac:dyDescent="0.2">
      <c r="L342" s="2"/>
    </row>
    <row r="343" spans="12:12" x14ac:dyDescent="0.2">
      <c r="L343" s="2"/>
    </row>
    <row r="344" spans="12:12" x14ac:dyDescent="0.2">
      <c r="L344" s="2"/>
    </row>
    <row r="345" spans="12:12" x14ac:dyDescent="0.2">
      <c r="L345" s="2"/>
    </row>
    <row r="346" spans="12:12" x14ac:dyDescent="0.2">
      <c r="L346" s="2"/>
    </row>
    <row r="347" spans="12:12" x14ac:dyDescent="0.2">
      <c r="L347" s="2"/>
    </row>
    <row r="348" spans="12:12" x14ac:dyDescent="0.2">
      <c r="L348" s="2"/>
    </row>
    <row r="349" spans="12:12" x14ac:dyDescent="0.2">
      <c r="L349" s="2"/>
    </row>
    <row r="350" spans="12:12" x14ac:dyDescent="0.2">
      <c r="L350" s="2"/>
    </row>
    <row r="351" spans="12:12" x14ac:dyDescent="0.2">
      <c r="L351" s="2"/>
    </row>
    <row r="352" spans="12:12" x14ac:dyDescent="0.2">
      <c r="L352" s="2"/>
    </row>
    <row r="353" spans="12:12" x14ac:dyDescent="0.2">
      <c r="L353" s="2"/>
    </row>
    <row r="354" spans="12:12" x14ac:dyDescent="0.2">
      <c r="L354" s="2"/>
    </row>
    <row r="355" spans="12:12" x14ac:dyDescent="0.2">
      <c r="L355" s="2"/>
    </row>
    <row r="356" spans="12:12" x14ac:dyDescent="0.2">
      <c r="L356" s="2"/>
    </row>
    <row r="357" spans="12:12" x14ac:dyDescent="0.2">
      <c r="L357" s="2"/>
    </row>
    <row r="358" spans="12:12" x14ac:dyDescent="0.2">
      <c r="L358" s="2"/>
    </row>
    <row r="359" spans="12:12" x14ac:dyDescent="0.2">
      <c r="L359" s="2"/>
    </row>
    <row r="360" spans="12:12" x14ac:dyDescent="0.2">
      <c r="L360" s="2"/>
    </row>
    <row r="361" spans="12:12" x14ac:dyDescent="0.2">
      <c r="L361" s="2"/>
    </row>
    <row r="362" spans="12:12" x14ac:dyDescent="0.2">
      <c r="L362" s="2"/>
    </row>
    <row r="363" spans="12:12" x14ac:dyDescent="0.2">
      <c r="L363" s="2"/>
    </row>
    <row r="364" spans="12:12" x14ac:dyDescent="0.2">
      <c r="L364" s="2"/>
    </row>
    <row r="365" spans="12:12" x14ac:dyDescent="0.2">
      <c r="L365" s="2"/>
    </row>
    <row r="366" spans="12:12" x14ac:dyDescent="0.2">
      <c r="L366" s="2"/>
    </row>
    <row r="367" spans="12:12" x14ac:dyDescent="0.2">
      <c r="L367" s="2"/>
    </row>
    <row r="368" spans="12:12" x14ac:dyDescent="0.2">
      <c r="L368" s="2"/>
    </row>
    <row r="369" spans="12:12" x14ac:dyDescent="0.2">
      <c r="L369" s="2"/>
    </row>
    <row r="370" spans="12:12" x14ac:dyDescent="0.2">
      <c r="L370" s="2"/>
    </row>
    <row r="371" spans="12:12" x14ac:dyDescent="0.2">
      <c r="L371" s="2"/>
    </row>
    <row r="372" spans="12:12" x14ac:dyDescent="0.2">
      <c r="L372" s="2"/>
    </row>
    <row r="373" spans="12:12" x14ac:dyDescent="0.2">
      <c r="L373" s="2"/>
    </row>
    <row r="374" spans="12:12" x14ac:dyDescent="0.2">
      <c r="L374" s="2"/>
    </row>
    <row r="375" spans="12:12" x14ac:dyDescent="0.2">
      <c r="L375" s="2"/>
    </row>
    <row r="376" spans="12:12" x14ac:dyDescent="0.2">
      <c r="L376" s="2"/>
    </row>
    <row r="377" spans="12:12" x14ac:dyDescent="0.2">
      <c r="L377" s="2"/>
    </row>
    <row r="378" spans="12:12" x14ac:dyDescent="0.2">
      <c r="L378" s="2"/>
    </row>
    <row r="379" spans="12:12" x14ac:dyDescent="0.2">
      <c r="L379" s="2"/>
    </row>
    <row r="380" spans="12:12" x14ac:dyDescent="0.2">
      <c r="L380" s="2"/>
    </row>
    <row r="381" spans="12:12" x14ac:dyDescent="0.2">
      <c r="L381" s="2"/>
    </row>
    <row r="382" spans="12:12" x14ac:dyDescent="0.2">
      <c r="L382" s="2"/>
    </row>
    <row r="383" spans="12:12" x14ac:dyDescent="0.2">
      <c r="L383" s="2"/>
    </row>
    <row r="384" spans="12:12" x14ac:dyDescent="0.2">
      <c r="L384" s="2"/>
    </row>
    <row r="385" spans="12:12" x14ac:dyDescent="0.2">
      <c r="L385" s="2"/>
    </row>
    <row r="386" spans="12:12" x14ac:dyDescent="0.2">
      <c r="L386" s="2"/>
    </row>
    <row r="387" spans="12:12" x14ac:dyDescent="0.2">
      <c r="L387" s="2"/>
    </row>
    <row r="388" spans="12:12" x14ac:dyDescent="0.2">
      <c r="L388" s="2"/>
    </row>
    <row r="389" spans="12:12" x14ac:dyDescent="0.2">
      <c r="L389" s="2"/>
    </row>
    <row r="390" spans="12:12" x14ac:dyDescent="0.2">
      <c r="L390" s="2"/>
    </row>
    <row r="391" spans="12:12" x14ac:dyDescent="0.2">
      <c r="L391" s="2"/>
    </row>
    <row r="392" spans="12:12" x14ac:dyDescent="0.2">
      <c r="L392" s="2"/>
    </row>
    <row r="393" spans="12:12" x14ac:dyDescent="0.2">
      <c r="L393" s="2"/>
    </row>
    <row r="394" spans="12:12" x14ac:dyDescent="0.2">
      <c r="L394" s="2"/>
    </row>
    <row r="395" spans="12:12" x14ac:dyDescent="0.2">
      <c r="L395" s="2"/>
    </row>
    <row r="396" spans="12:12" x14ac:dyDescent="0.2">
      <c r="L396" s="2"/>
    </row>
    <row r="397" spans="12:12" x14ac:dyDescent="0.2">
      <c r="L397" s="2"/>
    </row>
    <row r="398" spans="12:12" x14ac:dyDescent="0.2">
      <c r="L398" s="2"/>
    </row>
    <row r="399" spans="12:12" x14ac:dyDescent="0.2">
      <c r="L399" s="2"/>
    </row>
    <row r="400" spans="12:12" x14ac:dyDescent="0.2">
      <c r="L400" s="2"/>
    </row>
    <row r="401" spans="12:12" x14ac:dyDescent="0.2">
      <c r="L401" s="2"/>
    </row>
    <row r="402" spans="12:12" x14ac:dyDescent="0.2">
      <c r="L402" s="2"/>
    </row>
    <row r="403" spans="12:12" x14ac:dyDescent="0.2">
      <c r="L403" s="2"/>
    </row>
    <row r="404" spans="12:12" x14ac:dyDescent="0.2">
      <c r="L404" s="2"/>
    </row>
    <row r="405" spans="12:12" x14ac:dyDescent="0.2">
      <c r="L405" s="2"/>
    </row>
    <row r="406" spans="12:12" x14ac:dyDescent="0.2">
      <c r="L406" s="2"/>
    </row>
    <row r="407" spans="12:12" x14ac:dyDescent="0.2">
      <c r="L407" s="2"/>
    </row>
  </sheetData>
  <sheetProtection formatCells="0" formatColumns="0" formatRows="0"/>
  <mergeCells count="11">
    <mergeCell ref="B7:D7"/>
    <mergeCell ref="E7:F7"/>
    <mergeCell ref="G7:I7"/>
    <mergeCell ref="B8:D8"/>
    <mergeCell ref="E8:F8"/>
    <mergeCell ref="G8:I8"/>
    <mergeCell ref="B1:Q1"/>
    <mergeCell ref="B5:B6"/>
    <mergeCell ref="C5:C6"/>
    <mergeCell ref="D5:D6"/>
    <mergeCell ref="G5:G6"/>
  </mergeCells>
  <conditionalFormatting sqref="P4 R4">
    <cfRule type="cellIs" dxfId="680" priority="30" operator="equal">
      <formula>"-"</formula>
    </cfRule>
    <cfRule type="cellIs" dxfId="679" priority="31" operator="lessThan">
      <formula>0.5</formula>
    </cfRule>
    <cfRule type="cellIs" dxfId="678" priority="32" operator="between">
      <formula>0.5</formula>
      <formula>0.75</formula>
    </cfRule>
    <cfRule type="cellIs" dxfId="677" priority="33" operator="between">
      <formula>0.75</formula>
      <formula>1</formula>
    </cfRule>
  </conditionalFormatting>
  <conditionalFormatting sqref="P4 R4">
    <cfRule type="cellIs" dxfId="676" priority="29" operator="equal">
      <formula>0</formula>
    </cfRule>
  </conditionalFormatting>
  <conditionalFormatting sqref="Q4">
    <cfRule type="cellIs" dxfId="675" priority="25" operator="equal">
      <formula>"-"</formula>
    </cfRule>
    <cfRule type="cellIs" dxfId="674" priority="26" operator="between">
      <formula>0.9</formula>
      <formula>1</formula>
    </cfRule>
    <cfRule type="cellIs" dxfId="673" priority="27" operator="between">
      <formula>0.7</formula>
      <formula>0.899</formula>
    </cfRule>
    <cfRule type="cellIs" dxfId="672" priority="28" operator="between">
      <formula>0</formula>
      <formula>0.699</formula>
    </cfRule>
  </conditionalFormatting>
  <conditionalFormatting sqref="Q4">
    <cfRule type="cellIs" dxfId="671" priority="21" operator="equal">
      <formula>"-"</formula>
    </cfRule>
    <cfRule type="cellIs" dxfId="670" priority="22" operator="lessThan">
      <formula>0.699</formula>
    </cfRule>
    <cfRule type="cellIs" dxfId="669" priority="23" operator="between">
      <formula>0.7</formula>
      <formula>0.8999</formula>
    </cfRule>
    <cfRule type="cellIs" dxfId="668" priority="24" operator="between">
      <formula>0.9</formula>
      <formula>1</formula>
    </cfRule>
  </conditionalFormatting>
  <conditionalFormatting sqref="Q4">
    <cfRule type="cellIs" dxfId="667" priority="17" operator="equal">
      <formula>"-"</formula>
    </cfRule>
    <cfRule type="cellIs" dxfId="666" priority="18" operator="lessThan">
      <formula>0.69999</formula>
    </cfRule>
    <cfRule type="cellIs" dxfId="665" priority="19" operator="between">
      <formula>0.7</formula>
      <formula>0.8999</formula>
    </cfRule>
    <cfRule type="cellIs" dxfId="664" priority="20" operator="between">
      <formula>0.9</formula>
      <formula>1</formula>
    </cfRule>
  </conditionalFormatting>
  <conditionalFormatting sqref="Q4">
    <cfRule type="cellIs" dxfId="663" priority="13" operator="equal">
      <formula>"-"</formula>
    </cfRule>
    <cfRule type="cellIs" dxfId="662" priority="14" operator="between">
      <formula>0.9</formula>
      <formula>1</formula>
    </cfRule>
    <cfRule type="cellIs" dxfId="661" priority="15" operator="between">
      <formula>0.7</formula>
      <formula>0.899</formula>
    </cfRule>
    <cfRule type="cellIs" dxfId="660" priority="16" operator="lessThan">
      <formula>0.699</formula>
    </cfRule>
  </conditionalFormatting>
  <conditionalFormatting sqref="Q4">
    <cfRule type="cellIs" dxfId="659" priority="9" operator="equal">
      <formula>"-"</formula>
    </cfRule>
    <cfRule type="cellIs" dxfId="658" priority="10" operator="lessThan">
      <formula>0.699</formula>
    </cfRule>
    <cfRule type="cellIs" dxfId="657" priority="11" operator="between">
      <formula>0.9</formula>
      <formula>1</formula>
    </cfRule>
    <cfRule type="cellIs" dxfId="656" priority="12" operator="between">
      <formula>0.7</formula>
      <formula>"89.99%"</formula>
    </cfRule>
  </conditionalFormatting>
  <conditionalFormatting sqref="Q4">
    <cfRule type="cellIs" dxfId="655" priority="5" operator="equal">
      <formula>"-"</formula>
    </cfRule>
    <cfRule type="cellIs" dxfId="654" priority="6" operator="lessThan">
      <formula>0.699</formula>
    </cfRule>
    <cfRule type="cellIs" dxfId="653" priority="7" operator="between">
      <formula>0.7</formula>
      <formula>0.899</formula>
    </cfRule>
    <cfRule type="cellIs" dxfId="652" priority="8" operator="between">
      <formula>0.9</formula>
      <formula>1</formula>
    </cfRule>
  </conditionalFormatting>
  <conditionalFormatting sqref="Q4">
    <cfRule type="cellIs" dxfId="651" priority="1" operator="equal">
      <formula>"-"</formula>
    </cfRule>
    <cfRule type="cellIs" dxfId="650" priority="2" operator="lessThan">
      <formula>0.699</formula>
    </cfRule>
    <cfRule type="cellIs" dxfId="649" priority="3" operator="between">
      <formula>0.7</formula>
      <formula>0.9166666</formula>
    </cfRule>
    <cfRule type="cellIs" dxfId="648" priority="4" operator="between">
      <formula>0.9167</formula>
      <formula>1</formula>
    </cfRule>
  </conditionalFormatting>
  <printOptions horizontalCentered="1"/>
  <pageMargins left="0.31496062992125984" right="0.31496062992125984" top="0.74803149606299213" bottom="0.74803149606299213" header="0.31496062992125984" footer="0.31496062992125984"/>
  <pageSetup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69"/>
  <sheetViews>
    <sheetView topLeftCell="F1" zoomScale="70" zoomScaleNormal="70" zoomScaleSheetLayoutView="70" workbookViewId="0">
      <pane ySplit="3" topLeftCell="A4" activePane="bottomLeft" state="frozen"/>
      <selection pane="bottomLeft" activeCell="H4" sqref="H4"/>
    </sheetView>
  </sheetViews>
  <sheetFormatPr baseColWidth="10" defaultColWidth="11.42578125" defaultRowHeight="15" x14ac:dyDescent="0.2"/>
  <cols>
    <col min="1" max="1" width="2.85546875" style="1" customWidth="1"/>
    <col min="2" max="2" width="19.85546875" style="1" customWidth="1"/>
    <col min="3" max="3" width="18.140625" style="1" customWidth="1"/>
    <col min="4" max="4" width="27.7109375" style="1" customWidth="1"/>
    <col min="5" max="5" width="62.7109375" style="1" customWidth="1"/>
    <col min="6" max="6" width="31.140625" style="1" customWidth="1"/>
    <col min="7" max="7" width="20.5703125" style="1" customWidth="1"/>
    <col min="8" max="8" width="15.7109375" style="1" customWidth="1"/>
    <col min="9" max="9" width="15" style="290" customWidth="1"/>
    <col min="10" max="10" width="16.42578125" style="1" customWidth="1"/>
    <col min="11" max="11" width="16.140625" style="1" customWidth="1"/>
    <col min="12" max="12" width="15.5703125" style="67" customWidth="1"/>
    <col min="13" max="13" width="14" style="290" customWidth="1"/>
    <col min="14" max="15" width="0.5703125" style="1" customWidth="1"/>
    <col min="16" max="16" width="15.7109375" style="1" customWidth="1"/>
    <col min="17" max="17" width="15.140625" style="1" customWidth="1"/>
    <col min="18" max="18" width="14.7109375" style="1" customWidth="1"/>
    <col min="19" max="19" width="11.42578125" style="1" customWidth="1"/>
    <col min="20" max="16384" width="11.42578125" style="1"/>
  </cols>
  <sheetData>
    <row r="1" spans="1:21" ht="42" customHeight="1" x14ac:dyDescent="0.2">
      <c r="B1" s="412" t="s">
        <v>1351</v>
      </c>
      <c r="C1" s="412"/>
      <c r="D1" s="412"/>
      <c r="E1" s="412"/>
      <c r="F1" s="412"/>
      <c r="G1" s="412"/>
      <c r="H1" s="412"/>
      <c r="I1" s="412"/>
      <c r="J1" s="412"/>
      <c r="K1" s="412"/>
      <c r="L1" s="412"/>
      <c r="M1" s="412"/>
      <c r="N1" s="412"/>
      <c r="O1" s="412"/>
      <c r="P1" s="412"/>
      <c r="Q1" s="412"/>
    </row>
    <row r="2" spans="1:21" ht="16.5" thickBot="1" x14ac:dyDescent="0.25">
      <c r="D2" s="2"/>
      <c r="E2" s="3"/>
      <c r="F2" s="3"/>
      <c r="G2" s="3"/>
      <c r="H2" s="3"/>
      <c r="I2" s="286"/>
      <c r="J2" s="3"/>
      <c r="K2" s="3"/>
      <c r="L2" s="60"/>
      <c r="M2" s="286"/>
      <c r="N2" s="3"/>
      <c r="O2" s="3"/>
      <c r="P2" s="3"/>
      <c r="Q2" s="3"/>
    </row>
    <row r="3" spans="1:21" ht="54" customHeight="1" thickBot="1" x14ac:dyDescent="0.25">
      <c r="B3" s="4" t="s">
        <v>0</v>
      </c>
      <c r="C3" s="49" t="s">
        <v>35</v>
      </c>
      <c r="D3" s="5" t="s">
        <v>1</v>
      </c>
      <c r="E3" s="6" t="s">
        <v>2</v>
      </c>
      <c r="F3" s="6" t="s">
        <v>18</v>
      </c>
      <c r="G3" s="7" t="s">
        <v>3</v>
      </c>
      <c r="H3" s="7" t="s">
        <v>4</v>
      </c>
      <c r="I3" s="287" t="s">
        <v>5</v>
      </c>
      <c r="J3" s="7" t="s">
        <v>6</v>
      </c>
      <c r="K3" s="7" t="s">
        <v>7</v>
      </c>
      <c r="L3" s="61" t="s">
        <v>8</v>
      </c>
      <c r="M3" s="287" t="s">
        <v>9</v>
      </c>
      <c r="N3" s="7" t="s">
        <v>10</v>
      </c>
      <c r="O3" s="7" t="s">
        <v>11</v>
      </c>
      <c r="P3" s="8" t="s">
        <v>17</v>
      </c>
      <c r="Q3" s="8" t="s">
        <v>1343</v>
      </c>
      <c r="R3" s="9" t="s">
        <v>12</v>
      </c>
    </row>
    <row r="4" spans="1:21" ht="45.75" customHeight="1" thickBot="1" x14ac:dyDescent="0.25">
      <c r="A4" s="2"/>
      <c r="B4" s="474" t="s">
        <v>1296</v>
      </c>
      <c r="C4" s="474" t="s">
        <v>1311</v>
      </c>
      <c r="D4" s="487" t="s">
        <v>696</v>
      </c>
      <c r="E4" s="264" t="s">
        <v>577</v>
      </c>
      <c r="F4" s="45" t="s">
        <v>578</v>
      </c>
      <c r="G4" s="10">
        <v>2000</v>
      </c>
      <c r="H4" s="10">
        <v>1000</v>
      </c>
      <c r="I4" s="309">
        <v>400</v>
      </c>
      <c r="J4" s="309">
        <v>300</v>
      </c>
      <c r="K4" s="309">
        <v>279</v>
      </c>
      <c r="L4" s="62">
        <v>1021.45</v>
      </c>
      <c r="M4" s="243">
        <v>0</v>
      </c>
      <c r="N4" s="11"/>
      <c r="O4" s="12"/>
      <c r="P4" s="147">
        <f t="shared" ref="P4:Q35" si="0">IF(H4=0,"-",IF((L4/H4)&lt;=1,(L4/H4),1))</f>
        <v>1</v>
      </c>
      <c r="Q4" s="13">
        <f t="shared" si="0"/>
        <v>0</v>
      </c>
      <c r="R4" s="147">
        <f>IF(((L4+M4+N4+O4)/(G4))&lt;=1,((L4+M4+N4+O4)/(G4)),1)</f>
        <v>0.51072499999999998</v>
      </c>
      <c r="S4" s="2"/>
      <c r="U4" s="15"/>
    </row>
    <row r="5" spans="1:21" s="18" customFormat="1" ht="48" customHeight="1" thickBot="1" x14ac:dyDescent="0.25">
      <c r="A5" s="2"/>
      <c r="B5" s="474"/>
      <c r="C5" s="474"/>
      <c r="D5" s="487"/>
      <c r="E5" s="261" t="s">
        <v>579</v>
      </c>
      <c r="F5" s="20" t="s">
        <v>580</v>
      </c>
      <c r="G5" s="16">
        <v>500</v>
      </c>
      <c r="H5" s="16">
        <v>350</v>
      </c>
      <c r="I5" s="310">
        <v>0</v>
      </c>
      <c r="J5" s="310">
        <v>0</v>
      </c>
      <c r="K5" s="310">
        <v>0</v>
      </c>
      <c r="L5" s="106">
        <v>1692.45</v>
      </c>
      <c r="M5" s="239">
        <v>0</v>
      </c>
      <c r="N5" s="16"/>
      <c r="O5" s="17"/>
      <c r="P5" s="147">
        <f t="shared" si="0"/>
        <v>1</v>
      </c>
      <c r="Q5" s="13" t="str">
        <f t="shared" si="0"/>
        <v>-</v>
      </c>
      <c r="R5" s="147">
        <f t="shared" ref="R5:R13" si="1">IF(((L5+M5+N5+O5)/(G5))&lt;=1,((L5+M5+N5+O5)/(G5)),1)</f>
        <v>1</v>
      </c>
      <c r="S5" s="2"/>
      <c r="U5" s="19"/>
    </row>
    <row r="6" spans="1:21" s="18" customFormat="1" ht="48" customHeight="1" thickBot="1" x14ac:dyDescent="0.25">
      <c r="A6" s="2"/>
      <c r="B6" s="474"/>
      <c r="C6" s="474"/>
      <c r="D6" s="487"/>
      <c r="E6" s="261" t="s">
        <v>581</v>
      </c>
      <c r="F6" s="20" t="s">
        <v>582</v>
      </c>
      <c r="G6" s="16">
        <v>1</v>
      </c>
      <c r="H6" s="73">
        <v>0</v>
      </c>
      <c r="I6" s="244">
        <v>0.33</v>
      </c>
      <c r="J6" s="315">
        <v>0.33</v>
      </c>
      <c r="K6" s="315">
        <v>0.34</v>
      </c>
      <c r="L6" s="63">
        <v>0</v>
      </c>
      <c r="M6" s="244">
        <v>0.05</v>
      </c>
      <c r="N6" s="16"/>
      <c r="O6" s="17"/>
      <c r="P6" s="147" t="str">
        <f t="shared" si="0"/>
        <v>-</v>
      </c>
      <c r="Q6" s="13">
        <f t="shared" si="0"/>
        <v>0.15151515151515152</v>
      </c>
      <c r="R6" s="147">
        <f>IF(((L6+M6+N6+O6)/(G6))&lt;=1,((L6+M6+N6+O6)/(G6)),1)</f>
        <v>0.05</v>
      </c>
      <c r="S6" s="2"/>
      <c r="U6" s="19"/>
    </row>
    <row r="7" spans="1:21" s="18" customFormat="1" ht="48" customHeight="1" thickBot="1" x14ac:dyDescent="0.25">
      <c r="A7" s="2"/>
      <c r="B7" s="474"/>
      <c r="C7" s="474"/>
      <c r="D7" s="487"/>
      <c r="E7" s="261" t="s">
        <v>583</v>
      </c>
      <c r="F7" s="20" t="s">
        <v>584</v>
      </c>
      <c r="G7" s="25">
        <v>1</v>
      </c>
      <c r="H7" s="316">
        <v>0.25</v>
      </c>
      <c r="I7" s="316">
        <v>0.25</v>
      </c>
      <c r="J7" s="316">
        <v>0.25</v>
      </c>
      <c r="K7" s="316">
        <v>0.25</v>
      </c>
      <c r="L7" s="69">
        <v>0.25</v>
      </c>
      <c r="M7" s="268">
        <v>0.15</v>
      </c>
      <c r="N7" s="16"/>
      <c r="O7" s="17"/>
      <c r="P7" s="147">
        <f t="shared" si="0"/>
        <v>1</v>
      </c>
      <c r="Q7" s="13">
        <f t="shared" si="0"/>
        <v>0.6</v>
      </c>
      <c r="R7" s="147">
        <f>IF(((L7+M7+N7+O7)/(G7))&lt;=1,((L7+M7+N7+O7)/(G7)),1)</f>
        <v>0.4</v>
      </c>
      <c r="S7" s="2"/>
      <c r="U7" s="19"/>
    </row>
    <row r="8" spans="1:21" s="18" customFormat="1" ht="48" customHeight="1" thickBot="1" x14ac:dyDescent="0.25">
      <c r="A8" s="2"/>
      <c r="B8" s="474"/>
      <c r="C8" s="474"/>
      <c r="D8" s="487"/>
      <c r="E8" s="261" t="s">
        <v>585</v>
      </c>
      <c r="F8" s="20" t="s">
        <v>586</v>
      </c>
      <c r="G8" s="25">
        <v>1</v>
      </c>
      <c r="H8" s="25"/>
      <c r="I8" s="310">
        <v>0</v>
      </c>
      <c r="J8" s="315">
        <v>0.33</v>
      </c>
      <c r="K8" s="315">
        <v>0.77</v>
      </c>
      <c r="L8" s="63">
        <v>0</v>
      </c>
      <c r="M8" s="239">
        <v>0</v>
      </c>
      <c r="N8" s="16"/>
      <c r="O8" s="17"/>
      <c r="P8" s="147" t="str">
        <f t="shared" si="0"/>
        <v>-</v>
      </c>
      <c r="Q8" s="13" t="str">
        <f t="shared" si="0"/>
        <v>-</v>
      </c>
      <c r="R8" s="147">
        <f>IF(((L8+M8+N8+O8)/(G8))&lt;=1,((L8+M8+N8+O8)/(G8)),1)</f>
        <v>0</v>
      </c>
      <c r="S8" s="2"/>
      <c r="U8" s="19"/>
    </row>
    <row r="9" spans="1:21" s="18" customFormat="1" ht="48" customHeight="1" thickBot="1" x14ac:dyDescent="0.25">
      <c r="A9" s="2"/>
      <c r="B9" s="474"/>
      <c r="C9" s="474"/>
      <c r="D9" s="487"/>
      <c r="E9" s="261" t="s">
        <v>587</v>
      </c>
      <c r="F9" s="20" t="s">
        <v>588</v>
      </c>
      <c r="G9" s="16">
        <v>1</v>
      </c>
      <c r="H9" s="16">
        <v>0</v>
      </c>
      <c r="I9" s="239">
        <v>1</v>
      </c>
      <c r="J9" s="310">
        <v>0</v>
      </c>
      <c r="K9" s="16">
        <v>0</v>
      </c>
      <c r="L9" s="63">
        <v>0</v>
      </c>
      <c r="M9" s="239">
        <v>0</v>
      </c>
      <c r="N9" s="16"/>
      <c r="O9" s="17"/>
      <c r="P9" s="147" t="str">
        <f t="shared" si="0"/>
        <v>-</v>
      </c>
      <c r="Q9" s="13">
        <f t="shared" si="0"/>
        <v>0</v>
      </c>
      <c r="R9" s="147">
        <f>IF(((L9+M9+N9+O9)/(G9))&lt;=1,((L9+M9+N9+O9)/(G9)),1)/4</f>
        <v>0</v>
      </c>
      <c r="S9" s="2"/>
      <c r="U9" s="19"/>
    </row>
    <row r="10" spans="1:21" s="18" customFormat="1" ht="48" customHeight="1" thickBot="1" x14ac:dyDescent="0.25">
      <c r="A10" s="2"/>
      <c r="B10" s="474"/>
      <c r="C10" s="474"/>
      <c r="D10" s="487"/>
      <c r="E10" s="261" t="s">
        <v>589</v>
      </c>
      <c r="F10" s="20" t="s">
        <v>590</v>
      </c>
      <c r="G10" s="16">
        <v>1000</v>
      </c>
      <c r="H10" s="109">
        <v>850</v>
      </c>
      <c r="I10" s="84">
        <v>50</v>
      </c>
      <c r="J10" s="317">
        <v>50</v>
      </c>
      <c r="K10" s="317">
        <v>0</v>
      </c>
      <c r="L10" s="106">
        <v>1011.46</v>
      </c>
      <c r="M10" s="244">
        <v>398.71</v>
      </c>
      <c r="N10" s="16"/>
      <c r="O10" s="17"/>
      <c r="P10" s="147">
        <f t="shared" si="0"/>
        <v>1</v>
      </c>
      <c r="Q10" s="13">
        <f t="shared" si="0"/>
        <v>1</v>
      </c>
      <c r="R10" s="147">
        <f t="shared" si="1"/>
        <v>1</v>
      </c>
      <c r="S10" s="2"/>
      <c r="U10" s="19"/>
    </row>
    <row r="11" spans="1:21" s="18" customFormat="1" ht="46.5" customHeight="1" thickBot="1" x14ac:dyDescent="0.25">
      <c r="A11" s="2"/>
      <c r="B11" s="474"/>
      <c r="C11" s="474"/>
      <c r="D11" s="487"/>
      <c r="E11" s="261" t="s">
        <v>591</v>
      </c>
      <c r="F11" s="20" t="s">
        <v>592</v>
      </c>
      <c r="G11" s="21">
        <v>500</v>
      </c>
      <c r="H11" s="21">
        <v>425</v>
      </c>
      <c r="I11" s="305">
        <v>50</v>
      </c>
      <c r="J11" s="305">
        <v>25</v>
      </c>
      <c r="K11" s="305">
        <v>0</v>
      </c>
      <c r="L11" s="64">
        <v>1186.51</v>
      </c>
      <c r="M11" s="85">
        <v>891.5</v>
      </c>
      <c r="N11" s="21"/>
      <c r="O11" s="22"/>
      <c r="P11" s="147">
        <f t="shared" si="0"/>
        <v>1</v>
      </c>
      <c r="Q11" s="13">
        <f t="shared" si="0"/>
        <v>1</v>
      </c>
      <c r="R11" s="147">
        <f>IF(((L11+M11+N11+O11)/(G11))&lt;=1,((L11+M11+N11+O11)/(G11)),1)</f>
        <v>1</v>
      </c>
      <c r="S11" s="2"/>
      <c r="U11" s="19"/>
    </row>
    <row r="12" spans="1:21" ht="48" customHeight="1" thickBot="1" x14ac:dyDescent="0.25">
      <c r="A12" s="2"/>
      <c r="B12" s="474"/>
      <c r="C12" s="474"/>
      <c r="D12" s="487"/>
      <c r="E12" s="261" t="s">
        <v>593</v>
      </c>
      <c r="F12" s="20" t="s">
        <v>584</v>
      </c>
      <c r="G12" s="25">
        <v>1</v>
      </c>
      <c r="H12" s="316">
        <v>0.25</v>
      </c>
      <c r="I12" s="316">
        <v>0.25</v>
      </c>
      <c r="J12" s="316">
        <v>0.25</v>
      </c>
      <c r="K12" s="316">
        <v>0.25</v>
      </c>
      <c r="L12" s="69">
        <v>0.25</v>
      </c>
      <c r="M12" s="268">
        <v>0.15</v>
      </c>
      <c r="N12" s="16"/>
      <c r="O12" s="23"/>
      <c r="P12" s="147">
        <f t="shared" si="0"/>
        <v>1</v>
      </c>
      <c r="Q12" s="13">
        <f t="shared" si="0"/>
        <v>0.6</v>
      </c>
      <c r="R12" s="147">
        <f>IF(((L12+M12+N12+O12)/(G12))&lt;=1,((L12+M12+N12+O12)/(G12)),1)</f>
        <v>0.4</v>
      </c>
      <c r="S12" s="2"/>
      <c r="U12" s="15"/>
    </row>
    <row r="13" spans="1:21" ht="48" customHeight="1" thickBot="1" x14ac:dyDescent="0.25">
      <c r="B13" s="474"/>
      <c r="C13" s="474"/>
      <c r="D13" s="487"/>
      <c r="E13" s="261" t="s">
        <v>594</v>
      </c>
      <c r="F13" s="20" t="s">
        <v>595</v>
      </c>
      <c r="G13" s="21">
        <v>1</v>
      </c>
      <c r="H13" s="21">
        <v>0</v>
      </c>
      <c r="I13" s="305">
        <v>0</v>
      </c>
      <c r="J13" s="305">
        <v>1</v>
      </c>
      <c r="K13" s="21">
        <v>0</v>
      </c>
      <c r="L13" s="64">
        <v>0</v>
      </c>
      <c r="M13" s="85">
        <v>0</v>
      </c>
      <c r="N13" s="21"/>
      <c r="O13" s="22"/>
      <c r="P13" s="147" t="str">
        <f t="shared" si="0"/>
        <v>-</v>
      </c>
      <c r="Q13" s="13" t="str">
        <f t="shared" si="0"/>
        <v>-</v>
      </c>
      <c r="R13" s="147">
        <f t="shared" si="1"/>
        <v>0</v>
      </c>
      <c r="S13" s="2"/>
      <c r="U13" s="15"/>
    </row>
    <row r="14" spans="1:21" ht="48" customHeight="1" thickBot="1" x14ac:dyDescent="0.25">
      <c r="B14" s="474"/>
      <c r="C14" s="474"/>
      <c r="D14" s="487"/>
      <c r="E14" s="261" t="s">
        <v>596</v>
      </c>
      <c r="F14" s="20" t="s">
        <v>597</v>
      </c>
      <c r="G14" s="21">
        <v>1</v>
      </c>
      <c r="H14" s="21">
        <v>0</v>
      </c>
      <c r="I14" s="305">
        <v>0</v>
      </c>
      <c r="J14" s="305">
        <v>1</v>
      </c>
      <c r="K14" s="21">
        <v>0</v>
      </c>
      <c r="L14" s="64">
        <v>0</v>
      </c>
      <c r="M14" s="85">
        <v>0</v>
      </c>
      <c r="N14" s="21"/>
      <c r="O14" s="22"/>
      <c r="P14" s="147" t="str">
        <f t="shared" si="0"/>
        <v>-</v>
      </c>
      <c r="Q14" s="13" t="str">
        <f t="shared" si="0"/>
        <v>-</v>
      </c>
      <c r="R14" s="147">
        <f t="shared" ref="R14:R64" si="2">IF(((L14+M14+N14+O14)/(G14))&lt;=1,((L14+M14+N14+O14)/(G14)),1)</f>
        <v>0</v>
      </c>
      <c r="S14" s="2"/>
      <c r="U14" s="15"/>
    </row>
    <row r="15" spans="1:21" ht="48" customHeight="1" thickBot="1" x14ac:dyDescent="0.25">
      <c r="B15" s="474"/>
      <c r="C15" s="474"/>
      <c r="D15" s="487"/>
      <c r="E15" s="261" t="s">
        <v>598</v>
      </c>
      <c r="F15" s="20" t="s">
        <v>599</v>
      </c>
      <c r="G15" s="21">
        <v>1000</v>
      </c>
      <c r="H15" s="21">
        <v>850</v>
      </c>
      <c r="I15" s="305">
        <v>50</v>
      </c>
      <c r="J15" s="305">
        <v>50</v>
      </c>
      <c r="K15" s="305">
        <v>0</v>
      </c>
      <c r="L15" s="74">
        <v>2412.5</v>
      </c>
      <c r="M15" s="85">
        <v>773.97</v>
      </c>
      <c r="N15" s="21"/>
      <c r="O15" s="22"/>
      <c r="P15" s="147">
        <f t="shared" si="0"/>
        <v>1</v>
      </c>
      <c r="Q15" s="13">
        <f t="shared" si="0"/>
        <v>1</v>
      </c>
      <c r="R15" s="147">
        <f>IF(((L15+M15+N15+O15)/(G15))&lt;=1,((L15+M15+N15+O15)/(G15)),1)</f>
        <v>1</v>
      </c>
      <c r="S15" s="2"/>
      <c r="U15" s="15"/>
    </row>
    <row r="16" spans="1:21" ht="48" customHeight="1" thickBot="1" x14ac:dyDescent="0.25">
      <c r="B16" s="474"/>
      <c r="C16" s="474"/>
      <c r="D16" s="487"/>
      <c r="E16" s="319" t="s">
        <v>600</v>
      </c>
      <c r="F16" s="20" t="s">
        <v>601</v>
      </c>
      <c r="G16" s="21">
        <v>1</v>
      </c>
      <c r="H16" s="21">
        <v>0</v>
      </c>
      <c r="I16" s="305">
        <v>0</v>
      </c>
      <c r="J16" s="305">
        <v>0.5</v>
      </c>
      <c r="K16" s="305">
        <v>0.5</v>
      </c>
      <c r="L16" s="64">
        <v>0</v>
      </c>
      <c r="M16" s="85">
        <v>0</v>
      </c>
      <c r="N16" s="21"/>
      <c r="O16" s="22"/>
      <c r="P16" s="147" t="str">
        <f t="shared" si="0"/>
        <v>-</v>
      </c>
      <c r="Q16" s="13" t="str">
        <f t="shared" si="0"/>
        <v>-</v>
      </c>
      <c r="R16" s="147">
        <f>IF(((L16+M16+N16+O16)/(G16))&lt;=1,((L16+M16+N16+O16)/(G16)),1)</f>
        <v>0</v>
      </c>
      <c r="S16" s="2"/>
      <c r="U16" s="15"/>
    </row>
    <row r="17" spans="2:21" ht="48" customHeight="1" thickBot="1" x14ac:dyDescent="0.25">
      <c r="B17" s="474"/>
      <c r="C17" s="474"/>
      <c r="D17" s="487"/>
      <c r="E17" s="319" t="s">
        <v>602</v>
      </c>
      <c r="F17" s="20" t="s">
        <v>603</v>
      </c>
      <c r="G17" s="21">
        <v>1</v>
      </c>
      <c r="H17" s="21">
        <v>0</v>
      </c>
      <c r="I17" s="305">
        <v>0</v>
      </c>
      <c r="J17" s="305">
        <v>0</v>
      </c>
      <c r="K17" s="305">
        <v>1</v>
      </c>
      <c r="L17" s="64">
        <v>0</v>
      </c>
      <c r="M17" s="85">
        <v>0</v>
      </c>
      <c r="N17" s="21"/>
      <c r="O17" s="22"/>
      <c r="P17" s="147" t="str">
        <f t="shared" si="0"/>
        <v>-</v>
      </c>
      <c r="Q17" s="13" t="str">
        <f t="shared" si="0"/>
        <v>-</v>
      </c>
      <c r="R17" s="147">
        <f t="shared" si="2"/>
        <v>0</v>
      </c>
      <c r="S17" s="2"/>
      <c r="U17" s="15"/>
    </row>
    <row r="18" spans="2:21" ht="48" customHeight="1" thickBot="1" x14ac:dyDescent="0.25">
      <c r="B18" s="474"/>
      <c r="C18" s="474"/>
      <c r="D18" s="487"/>
      <c r="E18" s="319" t="s">
        <v>604</v>
      </c>
      <c r="F18" s="20" t="s">
        <v>605</v>
      </c>
      <c r="G18" s="21">
        <v>1</v>
      </c>
      <c r="H18" s="21">
        <v>0</v>
      </c>
      <c r="I18" s="305">
        <v>0</v>
      </c>
      <c r="J18" s="305">
        <v>0</v>
      </c>
      <c r="K18" s="305">
        <v>1</v>
      </c>
      <c r="L18" s="64">
        <v>0</v>
      </c>
      <c r="M18" s="85">
        <v>0</v>
      </c>
      <c r="N18" s="21"/>
      <c r="O18" s="22"/>
      <c r="P18" s="147" t="str">
        <f t="shared" si="0"/>
        <v>-</v>
      </c>
      <c r="Q18" s="13" t="str">
        <f t="shared" si="0"/>
        <v>-</v>
      </c>
      <c r="R18" s="147">
        <f t="shared" si="2"/>
        <v>0</v>
      </c>
      <c r="S18" s="2"/>
      <c r="U18" s="15"/>
    </row>
    <row r="19" spans="2:21" ht="48" customHeight="1" thickBot="1" x14ac:dyDescent="0.25">
      <c r="B19" s="474"/>
      <c r="C19" s="474"/>
      <c r="D19" s="487"/>
      <c r="E19" s="319" t="s">
        <v>606</v>
      </c>
      <c r="F19" s="20" t="s">
        <v>607</v>
      </c>
      <c r="G19" s="21">
        <v>9</v>
      </c>
      <c r="H19" s="21">
        <v>7</v>
      </c>
      <c r="I19" s="307">
        <v>2</v>
      </c>
      <c r="J19" s="305">
        <v>0</v>
      </c>
      <c r="K19" s="21">
        <v>0</v>
      </c>
      <c r="L19" s="64">
        <v>9</v>
      </c>
      <c r="M19" s="85">
        <v>0</v>
      </c>
      <c r="N19" s="21"/>
      <c r="O19" s="22"/>
      <c r="P19" s="147">
        <f t="shared" si="0"/>
        <v>1</v>
      </c>
      <c r="Q19" s="13">
        <f t="shared" si="0"/>
        <v>0</v>
      </c>
      <c r="R19" s="147">
        <f t="shared" si="2"/>
        <v>1</v>
      </c>
      <c r="S19" s="2"/>
      <c r="U19" s="15"/>
    </row>
    <row r="20" spans="2:21" ht="60.75" thickBot="1" x14ac:dyDescent="0.25">
      <c r="B20" s="474"/>
      <c r="C20" s="474"/>
      <c r="D20" s="487"/>
      <c r="E20" s="261" t="s">
        <v>608</v>
      </c>
      <c r="F20" s="20" t="s">
        <v>609</v>
      </c>
      <c r="G20" s="21">
        <v>1</v>
      </c>
      <c r="H20" s="305">
        <v>0.25</v>
      </c>
      <c r="I20" s="305">
        <v>0.25</v>
      </c>
      <c r="J20" s="305">
        <v>0.25</v>
      </c>
      <c r="K20" s="305">
        <v>0.25</v>
      </c>
      <c r="L20" s="64">
        <v>0.25</v>
      </c>
      <c r="M20" s="85">
        <v>0.22</v>
      </c>
      <c r="N20" s="21"/>
      <c r="O20" s="22"/>
      <c r="P20" s="147">
        <f t="shared" si="0"/>
        <v>1</v>
      </c>
      <c r="Q20" s="13">
        <f t="shared" si="0"/>
        <v>0.88</v>
      </c>
      <c r="R20" s="147">
        <f t="shared" si="2"/>
        <v>0.47</v>
      </c>
      <c r="S20" s="2"/>
      <c r="U20" s="15"/>
    </row>
    <row r="21" spans="2:21" ht="48" customHeight="1" thickBot="1" x14ac:dyDescent="0.25">
      <c r="B21" s="474"/>
      <c r="C21" s="474"/>
      <c r="D21" s="487"/>
      <c r="E21" s="261" t="s">
        <v>610</v>
      </c>
      <c r="F21" s="20" t="s">
        <v>611</v>
      </c>
      <c r="G21" s="21">
        <v>500</v>
      </c>
      <c r="H21" s="305">
        <v>0</v>
      </c>
      <c r="I21" s="305">
        <v>0</v>
      </c>
      <c r="J21" s="305">
        <v>0</v>
      </c>
      <c r="K21" s="305">
        <v>500</v>
      </c>
      <c r="L21" s="64">
        <v>0</v>
      </c>
      <c r="M21" s="85">
        <v>0</v>
      </c>
      <c r="N21" s="21"/>
      <c r="O21" s="22"/>
      <c r="P21" s="147" t="str">
        <f t="shared" si="0"/>
        <v>-</v>
      </c>
      <c r="Q21" s="13" t="str">
        <f t="shared" si="0"/>
        <v>-</v>
      </c>
      <c r="R21" s="147">
        <f t="shared" si="2"/>
        <v>0</v>
      </c>
      <c r="S21" s="2"/>
      <c r="U21" s="15"/>
    </row>
    <row r="22" spans="2:21" ht="48" customHeight="1" thickBot="1" x14ac:dyDescent="0.25">
      <c r="B22" s="474"/>
      <c r="C22" s="474"/>
      <c r="D22" s="487"/>
      <c r="E22" s="261" t="s">
        <v>612</v>
      </c>
      <c r="F22" s="20" t="s">
        <v>613</v>
      </c>
      <c r="G22" s="21">
        <v>500</v>
      </c>
      <c r="H22" s="21">
        <v>0</v>
      </c>
      <c r="I22" s="305">
        <v>0</v>
      </c>
      <c r="J22" s="305">
        <v>0</v>
      </c>
      <c r="K22" s="305">
        <v>500</v>
      </c>
      <c r="L22" s="64">
        <v>0</v>
      </c>
      <c r="M22" s="85">
        <v>0</v>
      </c>
      <c r="N22" s="21"/>
      <c r="O22" s="22"/>
      <c r="P22" s="147" t="str">
        <f t="shared" si="0"/>
        <v>-</v>
      </c>
      <c r="Q22" s="13" t="str">
        <f t="shared" si="0"/>
        <v>-</v>
      </c>
      <c r="R22" s="147">
        <f t="shared" si="2"/>
        <v>0</v>
      </c>
      <c r="S22" s="2"/>
      <c r="U22" s="15"/>
    </row>
    <row r="23" spans="2:21" ht="48" customHeight="1" thickBot="1" x14ac:dyDescent="0.25">
      <c r="B23" s="474"/>
      <c r="C23" s="474"/>
      <c r="D23" s="487"/>
      <c r="E23" s="261" t="s">
        <v>614</v>
      </c>
      <c r="F23" s="20" t="s">
        <v>615</v>
      </c>
      <c r="G23" s="21">
        <v>500</v>
      </c>
      <c r="H23" s="21">
        <v>0</v>
      </c>
      <c r="I23" s="305">
        <v>0</v>
      </c>
      <c r="J23" s="305">
        <v>0</v>
      </c>
      <c r="K23" s="305">
        <v>500</v>
      </c>
      <c r="L23" s="64">
        <v>0</v>
      </c>
      <c r="M23" s="85">
        <v>0</v>
      </c>
      <c r="N23" s="21"/>
      <c r="O23" s="22"/>
      <c r="P23" s="147" t="str">
        <f t="shared" si="0"/>
        <v>-</v>
      </c>
      <c r="Q23" s="13" t="str">
        <f t="shared" si="0"/>
        <v>-</v>
      </c>
      <c r="R23" s="147">
        <f t="shared" si="2"/>
        <v>0</v>
      </c>
      <c r="S23" s="2"/>
      <c r="U23" s="15"/>
    </row>
    <row r="24" spans="2:21" ht="60" customHeight="1" thickBot="1" x14ac:dyDescent="0.25">
      <c r="B24" s="474"/>
      <c r="C24" s="474"/>
      <c r="D24" s="487"/>
      <c r="E24" s="319" t="s">
        <v>616</v>
      </c>
      <c r="F24" s="20" t="s">
        <v>617</v>
      </c>
      <c r="G24" s="25">
        <v>1</v>
      </c>
      <c r="H24" s="25">
        <v>0</v>
      </c>
      <c r="I24" s="316">
        <v>0.1</v>
      </c>
      <c r="J24" s="316">
        <v>0.33</v>
      </c>
      <c r="K24" s="316">
        <v>0.67</v>
      </c>
      <c r="L24" s="64">
        <v>0</v>
      </c>
      <c r="M24" s="85">
        <v>0</v>
      </c>
      <c r="N24" s="21"/>
      <c r="O24" s="22"/>
      <c r="P24" s="147" t="str">
        <f t="shared" si="0"/>
        <v>-</v>
      </c>
      <c r="Q24" s="13">
        <f t="shared" si="0"/>
        <v>0</v>
      </c>
      <c r="R24" s="147">
        <f>IF(((L24+M24+N24+O24)/(G24))&lt;=1,((L24+M24+N24+O24)/(G24)),1)/4</f>
        <v>0</v>
      </c>
      <c r="S24" s="2"/>
      <c r="U24" s="15"/>
    </row>
    <row r="25" spans="2:21" ht="48" customHeight="1" thickBot="1" x14ac:dyDescent="0.25">
      <c r="B25" s="474"/>
      <c r="C25" s="474"/>
      <c r="D25" s="487"/>
      <c r="E25" s="319" t="s">
        <v>618</v>
      </c>
      <c r="F25" s="20" t="s">
        <v>619</v>
      </c>
      <c r="G25" s="24">
        <v>0.2</v>
      </c>
      <c r="H25" s="24">
        <v>0</v>
      </c>
      <c r="I25" s="318">
        <v>0</v>
      </c>
      <c r="J25" s="318">
        <v>0</v>
      </c>
      <c r="K25" s="318">
        <v>0.2</v>
      </c>
      <c r="L25" s="64">
        <v>0</v>
      </c>
      <c r="M25" s="85">
        <v>0</v>
      </c>
      <c r="N25" s="21"/>
      <c r="O25" s="22"/>
      <c r="P25" s="147" t="str">
        <f t="shared" si="0"/>
        <v>-</v>
      </c>
      <c r="Q25" s="13" t="str">
        <f t="shared" si="0"/>
        <v>-</v>
      </c>
      <c r="R25" s="147">
        <f>IF(((L25+M25+N25+O25)/(G25))&lt;=1,((L25+M25+N25+O25)/(G25)),1)/4</f>
        <v>0</v>
      </c>
      <c r="S25" s="2"/>
      <c r="U25" s="15"/>
    </row>
    <row r="26" spans="2:21" ht="48" customHeight="1" thickBot="1" x14ac:dyDescent="0.25">
      <c r="B26" s="474"/>
      <c r="C26" s="474"/>
      <c r="D26" s="487"/>
      <c r="E26" s="319" t="s">
        <v>620</v>
      </c>
      <c r="F26" s="20" t="s">
        <v>621</v>
      </c>
      <c r="G26" s="21">
        <v>1</v>
      </c>
      <c r="H26" s="21">
        <v>0</v>
      </c>
      <c r="I26" s="305">
        <v>0</v>
      </c>
      <c r="J26" s="305">
        <v>0</v>
      </c>
      <c r="K26" s="305">
        <v>1</v>
      </c>
      <c r="L26" s="64">
        <v>0</v>
      </c>
      <c r="M26" s="85">
        <v>0</v>
      </c>
      <c r="N26" s="21"/>
      <c r="O26" s="22"/>
      <c r="P26" s="147" t="str">
        <f t="shared" si="0"/>
        <v>-</v>
      </c>
      <c r="Q26" s="13" t="str">
        <f t="shared" si="0"/>
        <v>-</v>
      </c>
      <c r="R26" s="147">
        <f t="shared" si="2"/>
        <v>0</v>
      </c>
      <c r="S26" s="2"/>
      <c r="U26" s="15"/>
    </row>
    <row r="27" spans="2:21" ht="48" customHeight="1" thickBot="1" x14ac:dyDescent="0.25">
      <c r="B27" s="474"/>
      <c r="C27" s="474"/>
      <c r="D27" s="487"/>
      <c r="E27" s="261" t="s">
        <v>622</v>
      </c>
      <c r="F27" s="20" t="s">
        <v>623</v>
      </c>
      <c r="G27" s="25">
        <v>1</v>
      </c>
      <c r="H27" s="24">
        <v>0</v>
      </c>
      <c r="I27" s="318">
        <v>0</v>
      </c>
      <c r="J27" s="318">
        <v>0.33</v>
      </c>
      <c r="K27" s="318">
        <v>0.77</v>
      </c>
      <c r="L27" s="64">
        <v>0</v>
      </c>
      <c r="M27" s="85">
        <v>0</v>
      </c>
      <c r="N27" s="21"/>
      <c r="O27" s="22"/>
      <c r="P27" s="147" t="str">
        <f t="shared" si="0"/>
        <v>-</v>
      </c>
      <c r="Q27" s="13" t="str">
        <f t="shared" si="0"/>
        <v>-</v>
      </c>
      <c r="R27" s="147">
        <f t="shared" si="2"/>
        <v>0</v>
      </c>
      <c r="S27" s="2"/>
      <c r="U27" s="15"/>
    </row>
    <row r="28" spans="2:21" ht="48" customHeight="1" thickBot="1" x14ac:dyDescent="0.25">
      <c r="B28" s="474"/>
      <c r="C28" s="474"/>
      <c r="D28" s="487"/>
      <c r="E28" s="319" t="s">
        <v>624</v>
      </c>
      <c r="F28" s="20" t="s">
        <v>619</v>
      </c>
      <c r="G28" s="24">
        <v>0.2</v>
      </c>
      <c r="H28" s="21">
        <v>0</v>
      </c>
      <c r="I28" s="318">
        <v>0</v>
      </c>
      <c r="J28" s="318">
        <v>0</v>
      </c>
      <c r="K28" s="318">
        <v>0.2</v>
      </c>
      <c r="L28" s="64">
        <v>0</v>
      </c>
      <c r="M28" s="85">
        <v>0</v>
      </c>
      <c r="N28" s="21"/>
      <c r="O28" s="22"/>
      <c r="P28" s="147" t="str">
        <f t="shared" si="0"/>
        <v>-</v>
      </c>
      <c r="Q28" s="13" t="str">
        <f t="shared" si="0"/>
        <v>-</v>
      </c>
      <c r="R28" s="147">
        <f t="shared" si="2"/>
        <v>0</v>
      </c>
      <c r="S28" s="2"/>
      <c r="U28" s="15"/>
    </row>
    <row r="29" spans="2:21" ht="48" customHeight="1" thickBot="1" x14ac:dyDescent="0.25">
      <c r="B29" s="474"/>
      <c r="C29" s="474"/>
      <c r="D29" s="487"/>
      <c r="E29" s="261" t="s">
        <v>625</v>
      </c>
      <c r="F29" s="20" t="s">
        <v>626</v>
      </c>
      <c r="G29" s="21">
        <v>250</v>
      </c>
      <c r="H29" s="21">
        <v>0</v>
      </c>
      <c r="I29" s="305">
        <v>0</v>
      </c>
      <c r="J29" s="305">
        <v>100</v>
      </c>
      <c r="K29" s="305">
        <v>150</v>
      </c>
      <c r="L29" s="64">
        <v>0</v>
      </c>
      <c r="M29" s="85">
        <v>0</v>
      </c>
      <c r="N29" s="21"/>
      <c r="O29" s="22"/>
      <c r="P29" s="147" t="str">
        <f t="shared" si="0"/>
        <v>-</v>
      </c>
      <c r="Q29" s="13" t="str">
        <f t="shared" si="0"/>
        <v>-</v>
      </c>
      <c r="R29" s="147">
        <f t="shared" si="2"/>
        <v>0</v>
      </c>
      <c r="S29" s="2"/>
      <c r="U29" s="15"/>
    </row>
    <row r="30" spans="2:21" ht="48" customHeight="1" thickBot="1" x14ac:dyDescent="0.25">
      <c r="B30" s="474"/>
      <c r="C30" s="474"/>
      <c r="D30" s="487"/>
      <c r="E30" s="319" t="s">
        <v>627</v>
      </c>
      <c r="F30" s="20" t="s">
        <v>628</v>
      </c>
      <c r="G30" s="21">
        <v>50</v>
      </c>
      <c r="H30" s="21">
        <v>0</v>
      </c>
      <c r="I30" s="305">
        <v>0</v>
      </c>
      <c r="J30" s="305">
        <v>0</v>
      </c>
      <c r="K30" s="305">
        <v>50</v>
      </c>
      <c r="L30" s="64">
        <v>0</v>
      </c>
      <c r="M30" s="85">
        <v>0</v>
      </c>
      <c r="N30" s="21"/>
      <c r="O30" s="22"/>
      <c r="P30" s="147" t="str">
        <f t="shared" si="0"/>
        <v>-</v>
      </c>
      <c r="Q30" s="13" t="str">
        <f t="shared" si="0"/>
        <v>-</v>
      </c>
      <c r="R30" s="147">
        <f t="shared" si="2"/>
        <v>0</v>
      </c>
      <c r="S30" s="2"/>
      <c r="U30" s="15"/>
    </row>
    <row r="31" spans="2:21" ht="48" customHeight="1" thickBot="1" x14ac:dyDescent="0.25">
      <c r="B31" s="474"/>
      <c r="C31" s="474"/>
      <c r="D31" s="487"/>
      <c r="E31" s="319" t="s">
        <v>629</v>
      </c>
      <c r="F31" s="20" t="s">
        <v>630</v>
      </c>
      <c r="G31" s="21">
        <v>1</v>
      </c>
      <c r="H31" s="21">
        <v>0</v>
      </c>
      <c r="I31" s="305">
        <v>0</v>
      </c>
      <c r="J31" s="305">
        <v>0</v>
      </c>
      <c r="K31" s="305">
        <v>1</v>
      </c>
      <c r="L31" s="64">
        <v>0</v>
      </c>
      <c r="M31" s="85">
        <v>0</v>
      </c>
      <c r="N31" s="21"/>
      <c r="O31" s="22"/>
      <c r="P31" s="147" t="str">
        <f t="shared" si="0"/>
        <v>-</v>
      </c>
      <c r="Q31" s="13" t="str">
        <f t="shared" si="0"/>
        <v>-</v>
      </c>
      <c r="R31" s="147">
        <f t="shared" si="2"/>
        <v>0</v>
      </c>
      <c r="S31" s="2"/>
      <c r="U31" s="15"/>
    </row>
    <row r="32" spans="2:21" ht="48" customHeight="1" thickBot="1" x14ac:dyDescent="0.25">
      <c r="B32" s="474"/>
      <c r="C32" s="474"/>
      <c r="D32" s="487"/>
      <c r="E32" s="319" t="s">
        <v>631</v>
      </c>
      <c r="F32" s="20" t="s">
        <v>632</v>
      </c>
      <c r="G32" s="21">
        <v>1</v>
      </c>
      <c r="H32" s="21">
        <v>0</v>
      </c>
      <c r="I32" s="305">
        <v>0</v>
      </c>
      <c r="J32" s="305">
        <v>0</v>
      </c>
      <c r="K32" s="305">
        <v>1</v>
      </c>
      <c r="L32" s="64">
        <v>0</v>
      </c>
      <c r="M32" s="85">
        <v>0</v>
      </c>
      <c r="N32" s="21"/>
      <c r="O32" s="22"/>
      <c r="P32" s="147" t="str">
        <f t="shared" si="0"/>
        <v>-</v>
      </c>
      <c r="Q32" s="13" t="str">
        <f t="shared" si="0"/>
        <v>-</v>
      </c>
      <c r="R32" s="147">
        <f t="shared" si="2"/>
        <v>0</v>
      </c>
      <c r="S32" s="2"/>
      <c r="U32" s="15"/>
    </row>
    <row r="33" spans="2:21" ht="48" customHeight="1" thickBot="1" x14ac:dyDescent="0.25">
      <c r="B33" s="474"/>
      <c r="C33" s="474"/>
      <c r="D33" s="487"/>
      <c r="E33" s="319" t="s">
        <v>633</v>
      </c>
      <c r="F33" s="20" t="s">
        <v>634</v>
      </c>
      <c r="G33" s="24">
        <v>0.03</v>
      </c>
      <c r="H33" s="105">
        <v>0</v>
      </c>
      <c r="I33" s="321">
        <v>0</v>
      </c>
      <c r="J33" s="321">
        <v>0</v>
      </c>
      <c r="K33" s="321">
        <v>0.03</v>
      </c>
      <c r="L33" s="64">
        <v>0</v>
      </c>
      <c r="M33" s="85">
        <v>0</v>
      </c>
      <c r="N33" s="21"/>
      <c r="O33" s="22"/>
      <c r="P33" s="147" t="str">
        <f t="shared" si="0"/>
        <v>-</v>
      </c>
      <c r="Q33" s="13" t="str">
        <f t="shared" si="0"/>
        <v>-</v>
      </c>
      <c r="R33" s="147">
        <f t="shared" si="2"/>
        <v>0</v>
      </c>
      <c r="S33" s="2"/>
      <c r="U33" s="15"/>
    </row>
    <row r="34" spans="2:21" ht="48" customHeight="1" thickBot="1" x14ac:dyDescent="0.25">
      <c r="B34" s="474"/>
      <c r="C34" s="474"/>
      <c r="D34" s="487"/>
      <c r="E34" s="261" t="s">
        <v>635</v>
      </c>
      <c r="F34" s="20" t="s">
        <v>636</v>
      </c>
      <c r="G34" s="21">
        <v>1</v>
      </c>
      <c r="H34" s="21">
        <v>0</v>
      </c>
      <c r="I34" s="305">
        <v>0</v>
      </c>
      <c r="J34" s="305">
        <v>1</v>
      </c>
      <c r="K34" s="320">
        <v>0</v>
      </c>
      <c r="L34" s="64">
        <v>0</v>
      </c>
      <c r="M34" s="85">
        <v>0</v>
      </c>
      <c r="N34" s="21"/>
      <c r="O34" s="22"/>
      <c r="P34" s="147" t="str">
        <f t="shared" si="0"/>
        <v>-</v>
      </c>
      <c r="Q34" s="13" t="str">
        <f t="shared" si="0"/>
        <v>-</v>
      </c>
      <c r="R34" s="147">
        <f t="shared" si="2"/>
        <v>0</v>
      </c>
      <c r="S34" s="2"/>
      <c r="U34" s="15"/>
    </row>
    <row r="35" spans="2:21" ht="48" customHeight="1" thickBot="1" x14ac:dyDescent="0.25">
      <c r="B35" s="474"/>
      <c r="C35" s="474"/>
      <c r="D35" s="487"/>
      <c r="E35" s="319" t="s">
        <v>637</v>
      </c>
      <c r="F35" s="20" t="s">
        <v>638</v>
      </c>
      <c r="G35" s="24">
        <v>0.1</v>
      </c>
      <c r="H35" s="316">
        <v>0.01</v>
      </c>
      <c r="I35" s="316">
        <v>0.02</v>
      </c>
      <c r="J35" s="316">
        <v>0.03</v>
      </c>
      <c r="K35" s="316">
        <v>0.04</v>
      </c>
      <c r="L35" s="107">
        <v>0.01</v>
      </c>
      <c r="M35" s="85">
        <v>0</v>
      </c>
      <c r="N35" s="21"/>
      <c r="O35" s="22"/>
      <c r="P35" s="147">
        <f t="shared" si="0"/>
        <v>1</v>
      </c>
      <c r="Q35" s="13">
        <f t="shared" si="0"/>
        <v>0</v>
      </c>
      <c r="R35" s="147">
        <f t="shared" si="2"/>
        <v>9.9999999999999992E-2</v>
      </c>
      <c r="S35" s="2"/>
      <c r="U35" s="15"/>
    </row>
    <row r="36" spans="2:21" ht="48" customHeight="1" thickBot="1" x14ac:dyDescent="0.25">
      <c r="B36" s="474"/>
      <c r="C36" s="474"/>
      <c r="D36" s="487"/>
      <c r="E36" s="261" t="s">
        <v>639</v>
      </c>
      <c r="F36" s="20" t="s">
        <v>640</v>
      </c>
      <c r="G36" s="25">
        <v>0.99</v>
      </c>
      <c r="H36" s="25">
        <v>0.99</v>
      </c>
      <c r="I36" s="322">
        <v>0.99</v>
      </c>
      <c r="J36" s="25">
        <v>0.99</v>
      </c>
      <c r="K36" s="25">
        <v>0.99</v>
      </c>
      <c r="L36" s="71">
        <v>0.99</v>
      </c>
      <c r="M36" s="240">
        <v>0</v>
      </c>
      <c r="N36" s="21"/>
      <c r="O36" s="22"/>
      <c r="P36" s="147">
        <f t="shared" ref="P36:Q64" si="3">IF(H36=0,"-",IF((L36/H36)&lt;=1,(L36/H36),1))</f>
        <v>1</v>
      </c>
      <c r="Q36" s="13">
        <f t="shared" si="3"/>
        <v>0</v>
      </c>
      <c r="R36" s="147">
        <f>IF(((L36+M36+N36+O36)/(G36))&lt;=1,((L36+M36+N36+O36)/(G36)),1)/4</f>
        <v>0.25</v>
      </c>
      <c r="S36" s="2"/>
      <c r="U36" s="15"/>
    </row>
    <row r="37" spans="2:21" ht="48" customHeight="1" thickBot="1" x14ac:dyDescent="0.25">
      <c r="B37" s="474"/>
      <c r="C37" s="474"/>
      <c r="D37" s="487"/>
      <c r="E37" s="261" t="s">
        <v>641</v>
      </c>
      <c r="F37" s="20" t="s">
        <v>642</v>
      </c>
      <c r="G37" s="21">
        <v>700</v>
      </c>
      <c r="H37" s="310">
        <v>100</v>
      </c>
      <c r="I37" s="305">
        <v>400</v>
      </c>
      <c r="J37" s="305">
        <v>100</v>
      </c>
      <c r="K37" s="305">
        <v>100</v>
      </c>
      <c r="L37" s="68">
        <v>1711</v>
      </c>
      <c r="M37" s="85">
        <v>0</v>
      </c>
      <c r="N37" s="21"/>
      <c r="O37" s="22"/>
      <c r="P37" s="147">
        <f t="shared" si="3"/>
        <v>1</v>
      </c>
      <c r="Q37" s="13">
        <f t="shared" si="3"/>
        <v>0</v>
      </c>
      <c r="R37" s="147">
        <f>IF(((L37+M37+N37+O37)/(G37))&lt;=1,((L37+M37+N37+O37)/(G37)),1)</f>
        <v>1</v>
      </c>
      <c r="S37" s="2"/>
      <c r="U37" s="15"/>
    </row>
    <row r="38" spans="2:21" ht="48" customHeight="1" thickBot="1" x14ac:dyDescent="0.25">
      <c r="B38" s="474"/>
      <c r="C38" s="474"/>
      <c r="D38" s="487"/>
      <c r="E38" s="261" t="s">
        <v>643</v>
      </c>
      <c r="F38" s="20" t="s">
        <v>642</v>
      </c>
      <c r="G38" s="21">
        <v>1304</v>
      </c>
      <c r="H38" s="305">
        <v>104</v>
      </c>
      <c r="I38" s="305">
        <v>200</v>
      </c>
      <c r="J38" s="305">
        <v>200</v>
      </c>
      <c r="K38" s="305">
        <v>0</v>
      </c>
      <c r="L38" s="68">
        <v>1116</v>
      </c>
      <c r="M38" s="85">
        <v>0</v>
      </c>
      <c r="N38" s="21"/>
      <c r="O38" s="22"/>
      <c r="P38" s="147">
        <f t="shared" si="3"/>
        <v>1</v>
      </c>
      <c r="Q38" s="13">
        <f t="shared" si="3"/>
        <v>0</v>
      </c>
      <c r="R38" s="147">
        <f t="shared" si="2"/>
        <v>0.85582822085889576</v>
      </c>
      <c r="S38" s="2"/>
      <c r="U38" s="15"/>
    </row>
    <row r="39" spans="2:21" ht="48" customHeight="1" thickBot="1" x14ac:dyDescent="0.25">
      <c r="B39" s="474"/>
      <c r="C39" s="474"/>
      <c r="D39" s="487"/>
      <c r="E39" s="261" t="s">
        <v>644</v>
      </c>
      <c r="F39" s="20" t="s">
        <v>645</v>
      </c>
      <c r="G39" s="21">
        <v>5222</v>
      </c>
      <c r="H39" s="21">
        <v>222</v>
      </c>
      <c r="I39" s="305">
        <v>200</v>
      </c>
      <c r="J39" s="305">
        <v>301</v>
      </c>
      <c r="K39" s="305">
        <v>0</v>
      </c>
      <c r="L39" s="64">
        <v>4721</v>
      </c>
      <c r="M39" s="85">
        <v>0</v>
      </c>
      <c r="N39" s="21"/>
      <c r="O39" s="22"/>
      <c r="P39" s="147">
        <f t="shared" si="3"/>
        <v>1</v>
      </c>
      <c r="Q39" s="13">
        <f t="shared" si="3"/>
        <v>0</v>
      </c>
      <c r="R39" s="147">
        <f t="shared" si="2"/>
        <v>0.90405974722328608</v>
      </c>
      <c r="S39" s="2"/>
      <c r="U39" s="15"/>
    </row>
    <row r="40" spans="2:21" ht="77.25" customHeight="1" thickBot="1" x14ac:dyDescent="0.25">
      <c r="B40" s="474"/>
      <c r="C40" s="474"/>
      <c r="D40" s="487"/>
      <c r="E40" s="261" t="s">
        <v>646</v>
      </c>
      <c r="F40" s="20" t="s">
        <v>647</v>
      </c>
      <c r="G40" s="21">
        <v>200</v>
      </c>
      <c r="H40" s="21">
        <v>50</v>
      </c>
      <c r="I40" s="305">
        <v>39</v>
      </c>
      <c r="J40" s="305">
        <v>50</v>
      </c>
      <c r="K40" s="305">
        <v>50</v>
      </c>
      <c r="L40" s="64">
        <v>61</v>
      </c>
      <c r="M40" s="85">
        <v>0</v>
      </c>
      <c r="N40" s="21"/>
      <c r="O40" s="22"/>
      <c r="P40" s="147">
        <f t="shared" si="3"/>
        <v>1</v>
      </c>
      <c r="Q40" s="13">
        <f t="shared" si="3"/>
        <v>0</v>
      </c>
      <c r="R40" s="147">
        <f t="shared" si="2"/>
        <v>0.30499999999999999</v>
      </c>
      <c r="S40" s="2"/>
      <c r="U40" s="15"/>
    </row>
    <row r="41" spans="2:21" ht="48" customHeight="1" thickBot="1" x14ac:dyDescent="0.25">
      <c r="B41" s="474"/>
      <c r="C41" s="474"/>
      <c r="D41" s="487"/>
      <c r="E41" s="261" t="s">
        <v>648</v>
      </c>
      <c r="F41" s="20" t="s">
        <v>649</v>
      </c>
      <c r="G41" s="21">
        <v>1</v>
      </c>
      <c r="H41" s="21">
        <v>0</v>
      </c>
      <c r="I41" s="305">
        <v>0</v>
      </c>
      <c r="J41" s="305">
        <v>0</v>
      </c>
      <c r="K41" s="305">
        <v>1</v>
      </c>
      <c r="L41" s="64">
        <v>0</v>
      </c>
      <c r="M41" s="85">
        <v>0</v>
      </c>
      <c r="N41" s="21"/>
      <c r="O41" s="22"/>
      <c r="P41" s="147" t="str">
        <f t="shared" si="3"/>
        <v>-</v>
      </c>
      <c r="Q41" s="13" t="str">
        <f t="shared" si="3"/>
        <v>-</v>
      </c>
      <c r="R41" s="147">
        <f t="shared" si="2"/>
        <v>0</v>
      </c>
      <c r="S41" s="2"/>
      <c r="U41" s="15"/>
    </row>
    <row r="42" spans="2:21" ht="48" customHeight="1" thickBot="1" x14ac:dyDescent="0.25">
      <c r="B42" s="474"/>
      <c r="C42" s="474"/>
      <c r="D42" s="487"/>
      <c r="E42" s="261" t="s">
        <v>650</v>
      </c>
      <c r="F42" s="20" t="s">
        <v>651</v>
      </c>
      <c r="G42" s="25">
        <v>0.1</v>
      </c>
      <c r="H42" s="21">
        <v>0</v>
      </c>
      <c r="I42" s="318">
        <v>0</v>
      </c>
      <c r="J42" s="316">
        <v>0.05</v>
      </c>
      <c r="K42" s="316">
        <v>0.05</v>
      </c>
      <c r="L42" s="64">
        <v>0</v>
      </c>
      <c r="M42" s="85">
        <v>0</v>
      </c>
      <c r="N42" s="21"/>
      <c r="O42" s="22"/>
      <c r="P42" s="147" t="str">
        <f t="shared" si="3"/>
        <v>-</v>
      </c>
      <c r="Q42" s="13" t="str">
        <f t="shared" si="3"/>
        <v>-</v>
      </c>
      <c r="R42" s="147">
        <f t="shared" si="2"/>
        <v>0</v>
      </c>
      <c r="S42" s="2"/>
      <c r="U42" s="15"/>
    </row>
    <row r="43" spans="2:21" ht="48" customHeight="1" thickBot="1" x14ac:dyDescent="0.25">
      <c r="B43" s="474"/>
      <c r="C43" s="474"/>
      <c r="D43" s="487"/>
      <c r="E43" s="261" t="s">
        <v>652</v>
      </c>
      <c r="F43" s="20" t="s">
        <v>653</v>
      </c>
      <c r="G43" s="21">
        <v>1</v>
      </c>
      <c r="H43" s="21">
        <v>0</v>
      </c>
      <c r="I43" s="305">
        <v>0</v>
      </c>
      <c r="J43" s="305">
        <v>1</v>
      </c>
      <c r="K43" s="305">
        <v>0</v>
      </c>
      <c r="L43" s="64">
        <v>0</v>
      </c>
      <c r="M43" s="85">
        <v>0</v>
      </c>
      <c r="N43" s="21"/>
      <c r="O43" s="22"/>
      <c r="P43" s="147" t="str">
        <f t="shared" si="3"/>
        <v>-</v>
      </c>
      <c r="Q43" s="13" t="str">
        <f t="shared" si="3"/>
        <v>-</v>
      </c>
      <c r="R43" s="147">
        <f t="shared" si="2"/>
        <v>0</v>
      </c>
      <c r="S43" s="2"/>
      <c r="U43" s="15"/>
    </row>
    <row r="44" spans="2:21" ht="30.75" thickBot="1" x14ac:dyDescent="0.25">
      <c r="B44" s="488" t="s">
        <v>1296</v>
      </c>
      <c r="C44" s="488" t="s">
        <v>1196</v>
      </c>
      <c r="D44" s="487" t="s">
        <v>697</v>
      </c>
      <c r="E44" s="261" t="s">
        <v>654</v>
      </c>
      <c r="F44" s="20" t="s">
        <v>655</v>
      </c>
      <c r="G44" s="21">
        <v>2</v>
      </c>
      <c r="H44" s="21">
        <v>1</v>
      </c>
      <c r="I44" s="305">
        <v>1</v>
      </c>
      <c r="J44" s="305">
        <v>0</v>
      </c>
      <c r="K44" s="305">
        <v>0</v>
      </c>
      <c r="L44" s="64">
        <v>4</v>
      </c>
      <c r="M44" s="85">
        <v>0</v>
      </c>
      <c r="N44" s="21"/>
      <c r="O44" s="22"/>
      <c r="P44" s="147">
        <f t="shared" si="3"/>
        <v>1</v>
      </c>
      <c r="Q44" s="13">
        <f t="shared" si="3"/>
        <v>0</v>
      </c>
      <c r="R44" s="147">
        <f t="shared" si="2"/>
        <v>1</v>
      </c>
      <c r="S44" s="2"/>
      <c r="U44" s="15"/>
    </row>
    <row r="45" spans="2:21" ht="45.75" thickBot="1" x14ac:dyDescent="0.25">
      <c r="B45" s="488"/>
      <c r="C45" s="488"/>
      <c r="D45" s="487"/>
      <c r="E45" s="261" t="s">
        <v>656</v>
      </c>
      <c r="F45" s="20" t="s">
        <v>657</v>
      </c>
      <c r="G45" s="21">
        <v>2</v>
      </c>
      <c r="H45" s="21">
        <v>2</v>
      </c>
      <c r="I45" s="305">
        <v>0</v>
      </c>
      <c r="J45" s="305">
        <v>0</v>
      </c>
      <c r="K45" s="305">
        <v>0</v>
      </c>
      <c r="L45" s="305">
        <v>16</v>
      </c>
      <c r="M45" s="85">
        <v>0</v>
      </c>
      <c r="N45" s="21"/>
      <c r="O45" s="22"/>
      <c r="P45" s="147">
        <f t="shared" si="3"/>
        <v>1</v>
      </c>
      <c r="Q45" s="13" t="str">
        <f t="shared" si="3"/>
        <v>-</v>
      </c>
      <c r="R45" s="147">
        <f t="shared" si="2"/>
        <v>1</v>
      </c>
      <c r="S45" s="2"/>
      <c r="U45" s="15"/>
    </row>
    <row r="46" spans="2:21" ht="30.75" thickBot="1" x14ac:dyDescent="0.25">
      <c r="B46" s="488"/>
      <c r="C46" s="488"/>
      <c r="D46" s="487" t="s">
        <v>698</v>
      </c>
      <c r="E46" s="261" t="s">
        <v>658</v>
      </c>
      <c r="F46" s="20" t="s">
        <v>659</v>
      </c>
      <c r="G46" s="21">
        <v>1</v>
      </c>
      <c r="H46" s="305">
        <v>0.2</v>
      </c>
      <c r="I46" s="305">
        <v>0.2</v>
      </c>
      <c r="J46" s="305">
        <v>0.3</v>
      </c>
      <c r="K46" s="305">
        <v>0.3</v>
      </c>
      <c r="L46" s="64">
        <v>0</v>
      </c>
      <c r="M46" s="85">
        <v>0</v>
      </c>
      <c r="N46" s="21"/>
      <c r="O46" s="22"/>
      <c r="P46" s="147">
        <f t="shared" si="3"/>
        <v>0</v>
      </c>
      <c r="Q46" s="13">
        <f t="shared" si="3"/>
        <v>0</v>
      </c>
      <c r="R46" s="147">
        <f t="shared" si="2"/>
        <v>0</v>
      </c>
      <c r="S46" s="2"/>
      <c r="U46" s="15"/>
    </row>
    <row r="47" spans="2:21" ht="45.75" thickBot="1" x14ac:dyDescent="0.25">
      <c r="B47" s="488"/>
      <c r="C47" s="488"/>
      <c r="D47" s="487"/>
      <c r="E47" s="261" t="s">
        <v>660</v>
      </c>
      <c r="F47" s="20" t="s">
        <v>661</v>
      </c>
      <c r="G47" s="21">
        <v>2</v>
      </c>
      <c r="H47" s="305">
        <v>0</v>
      </c>
      <c r="I47" s="305">
        <v>0</v>
      </c>
      <c r="J47" s="305">
        <v>1</v>
      </c>
      <c r="K47" s="305">
        <v>1</v>
      </c>
      <c r="L47" s="64">
        <v>0</v>
      </c>
      <c r="M47" s="85">
        <v>0</v>
      </c>
      <c r="N47" s="21"/>
      <c r="O47" s="22"/>
      <c r="P47" s="147" t="str">
        <f t="shared" si="3"/>
        <v>-</v>
      </c>
      <c r="Q47" s="13" t="str">
        <f t="shared" si="3"/>
        <v>-</v>
      </c>
      <c r="R47" s="147">
        <f t="shared" si="2"/>
        <v>0</v>
      </c>
      <c r="S47" s="2"/>
      <c r="U47" s="15"/>
    </row>
    <row r="48" spans="2:21" ht="45.75" thickBot="1" x14ac:dyDescent="0.25">
      <c r="B48" s="488"/>
      <c r="C48" s="488"/>
      <c r="D48" s="487"/>
      <c r="E48" s="261" t="s">
        <v>662</v>
      </c>
      <c r="F48" s="20" t="s">
        <v>663</v>
      </c>
      <c r="G48" s="21">
        <v>500</v>
      </c>
      <c r="H48" s="21">
        <v>300</v>
      </c>
      <c r="I48" s="305">
        <v>100</v>
      </c>
      <c r="J48" s="305">
        <v>350</v>
      </c>
      <c r="K48" s="305">
        <v>50</v>
      </c>
      <c r="L48" s="64">
        <v>2520</v>
      </c>
      <c r="M48" s="85">
        <v>1440</v>
      </c>
      <c r="N48" s="21"/>
      <c r="O48" s="22"/>
      <c r="P48" s="147">
        <f t="shared" si="3"/>
        <v>1</v>
      </c>
      <c r="Q48" s="13">
        <f t="shared" si="3"/>
        <v>1</v>
      </c>
      <c r="R48" s="147">
        <f t="shared" si="2"/>
        <v>1</v>
      </c>
      <c r="S48" s="2"/>
      <c r="U48" s="15"/>
    </row>
    <row r="49" spans="2:21" ht="30.75" thickBot="1" x14ac:dyDescent="0.25">
      <c r="B49" s="488"/>
      <c r="C49" s="488"/>
      <c r="D49" s="487"/>
      <c r="E49" s="261" t="s">
        <v>664</v>
      </c>
      <c r="F49" s="20" t="s">
        <v>665</v>
      </c>
      <c r="G49" s="21">
        <v>10</v>
      </c>
      <c r="H49" s="21">
        <v>7</v>
      </c>
      <c r="I49" s="305">
        <v>2</v>
      </c>
      <c r="J49" s="305">
        <v>1</v>
      </c>
      <c r="K49" s="305">
        <v>0</v>
      </c>
      <c r="L49" s="64">
        <v>7</v>
      </c>
      <c r="M49" s="85">
        <v>0</v>
      </c>
      <c r="N49" s="21"/>
      <c r="O49" s="22"/>
      <c r="P49" s="147">
        <f t="shared" si="3"/>
        <v>1</v>
      </c>
      <c r="Q49" s="13">
        <f t="shared" si="3"/>
        <v>0</v>
      </c>
      <c r="R49" s="147">
        <f t="shared" si="2"/>
        <v>0.7</v>
      </c>
      <c r="S49" s="2"/>
      <c r="U49" s="15"/>
    </row>
    <row r="50" spans="2:21" ht="45.75" thickBot="1" x14ac:dyDescent="0.25">
      <c r="B50" s="488"/>
      <c r="C50" s="488"/>
      <c r="D50" s="487"/>
      <c r="E50" s="261" t="s">
        <v>666</v>
      </c>
      <c r="F50" s="20" t="s">
        <v>667</v>
      </c>
      <c r="G50" s="21">
        <v>2</v>
      </c>
      <c r="H50" s="21">
        <v>1</v>
      </c>
      <c r="I50" s="305">
        <v>0</v>
      </c>
      <c r="J50" s="305">
        <v>1</v>
      </c>
      <c r="K50" s="305">
        <v>0</v>
      </c>
      <c r="L50" s="64">
        <v>4</v>
      </c>
      <c r="M50" s="85">
        <v>0</v>
      </c>
      <c r="N50" s="21"/>
      <c r="O50" s="22"/>
      <c r="P50" s="147">
        <f t="shared" si="3"/>
        <v>1</v>
      </c>
      <c r="Q50" s="13" t="str">
        <f t="shared" si="3"/>
        <v>-</v>
      </c>
      <c r="R50" s="147">
        <f t="shared" si="2"/>
        <v>1</v>
      </c>
      <c r="S50" s="2"/>
      <c r="U50" s="15"/>
    </row>
    <row r="51" spans="2:21" ht="30.75" thickBot="1" x14ac:dyDescent="0.25">
      <c r="B51" s="488"/>
      <c r="C51" s="488"/>
      <c r="D51" s="487"/>
      <c r="E51" s="261" t="s">
        <v>668</v>
      </c>
      <c r="F51" s="20" t="s">
        <v>669</v>
      </c>
      <c r="G51" s="21">
        <v>1</v>
      </c>
      <c r="H51" s="305">
        <v>0</v>
      </c>
      <c r="I51" s="305">
        <v>0</v>
      </c>
      <c r="J51" s="305">
        <v>0</v>
      </c>
      <c r="K51" s="305">
        <v>1</v>
      </c>
      <c r="L51" s="64">
        <v>0</v>
      </c>
      <c r="M51" s="85">
        <v>0</v>
      </c>
      <c r="N51" s="21"/>
      <c r="O51" s="22"/>
      <c r="P51" s="147" t="str">
        <f t="shared" si="3"/>
        <v>-</v>
      </c>
      <c r="Q51" s="13" t="str">
        <f t="shared" si="3"/>
        <v>-</v>
      </c>
      <c r="R51" s="147">
        <f t="shared" si="2"/>
        <v>0</v>
      </c>
      <c r="S51" s="2"/>
      <c r="U51" s="15"/>
    </row>
    <row r="52" spans="2:21" ht="60.75" thickBot="1" x14ac:dyDescent="0.25">
      <c r="B52" s="488"/>
      <c r="C52" s="488"/>
      <c r="D52" s="487"/>
      <c r="E52" s="261" t="s">
        <v>670</v>
      </c>
      <c r="F52" s="20" t="s">
        <v>671</v>
      </c>
      <c r="G52" s="21">
        <v>1</v>
      </c>
      <c r="H52" s="21">
        <v>0</v>
      </c>
      <c r="I52" s="305">
        <v>0.3</v>
      </c>
      <c r="J52" s="305">
        <v>0.3</v>
      </c>
      <c r="K52" s="305">
        <v>0.4</v>
      </c>
      <c r="L52" s="64">
        <v>0</v>
      </c>
      <c r="M52" s="85">
        <v>0</v>
      </c>
      <c r="N52" s="21"/>
      <c r="O52" s="22"/>
      <c r="P52" s="147" t="str">
        <f t="shared" si="3"/>
        <v>-</v>
      </c>
      <c r="Q52" s="13">
        <f t="shared" si="3"/>
        <v>0</v>
      </c>
      <c r="R52" s="147">
        <f t="shared" si="2"/>
        <v>0</v>
      </c>
      <c r="S52" s="2"/>
      <c r="U52" s="15"/>
    </row>
    <row r="53" spans="2:21" ht="49.5" customHeight="1" thickBot="1" x14ac:dyDescent="0.25">
      <c r="B53" s="488"/>
      <c r="C53" s="488"/>
      <c r="D53" s="487" t="s">
        <v>699</v>
      </c>
      <c r="E53" s="261" t="s">
        <v>672</v>
      </c>
      <c r="F53" s="20" t="s">
        <v>673</v>
      </c>
      <c r="G53" s="21">
        <v>5</v>
      </c>
      <c r="H53" s="21">
        <v>0</v>
      </c>
      <c r="I53" s="305">
        <v>1.5</v>
      </c>
      <c r="J53" s="305">
        <v>2</v>
      </c>
      <c r="K53" s="305">
        <v>1.5</v>
      </c>
      <c r="L53" s="64">
        <v>0</v>
      </c>
      <c r="M53" s="85">
        <v>0</v>
      </c>
      <c r="N53" s="21"/>
      <c r="O53" s="22"/>
      <c r="P53" s="147" t="str">
        <f t="shared" si="3"/>
        <v>-</v>
      </c>
      <c r="Q53" s="13">
        <f t="shared" si="3"/>
        <v>0</v>
      </c>
      <c r="R53" s="147">
        <f t="shared" si="2"/>
        <v>0</v>
      </c>
      <c r="S53" s="2"/>
      <c r="U53" s="15"/>
    </row>
    <row r="54" spans="2:21" ht="54" customHeight="1" thickBot="1" x14ac:dyDescent="0.25">
      <c r="B54" s="488"/>
      <c r="C54" s="488"/>
      <c r="D54" s="487"/>
      <c r="E54" s="261" t="s">
        <v>674</v>
      </c>
      <c r="F54" s="20" t="s">
        <v>675</v>
      </c>
      <c r="G54" s="21">
        <v>25</v>
      </c>
      <c r="H54" s="21">
        <v>10</v>
      </c>
      <c r="I54" s="305">
        <v>7</v>
      </c>
      <c r="J54" s="305">
        <v>5</v>
      </c>
      <c r="K54" s="305">
        <v>0</v>
      </c>
      <c r="L54" s="64">
        <v>40.6</v>
      </c>
      <c r="M54" s="85">
        <v>0</v>
      </c>
      <c r="N54" s="21"/>
      <c r="O54" s="22"/>
      <c r="P54" s="147">
        <f t="shared" si="3"/>
        <v>1</v>
      </c>
      <c r="Q54" s="13">
        <f t="shared" si="3"/>
        <v>0</v>
      </c>
      <c r="R54" s="147">
        <f t="shared" si="2"/>
        <v>1</v>
      </c>
      <c r="S54" s="2"/>
      <c r="U54" s="15"/>
    </row>
    <row r="55" spans="2:21" ht="32.25" customHeight="1" thickBot="1" x14ac:dyDescent="0.25">
      <c r="B55" s="488"/>
      <c r="C55" s="488"/>
      <c r="D55" s="487"/>
      <c r="E55" s="261" t="s">
        <v>676</v>
      </c>
      <c r="F55" s="20" t="s">
        <v>677</v>
      </c>
      <c r="G55" s="21">
        <v>4</v>
      </c>
      <c r="H55" s="305">
        <v>1</v>
      </c>
      <c r="I55" s="305">
        <v>1</v>
      </c>
      <c r="J55" s="305">
        <v>1</v>
      </c>
      <c r="K55" s="305">
        <v>0</v>
      </c>
      <c r="L55" s="64">
        <v>9.86</v>
      </c>
      <c r="M55" s="85">
        <v>1.0873999999999999</v>
      </c>
      <c r="N55" s="21"/>
      <c r="O55" s="22"/>
      <c r="P55" s="147">
        <f t="shared" si="3"/>
        <v>1</v>
      </c>
      <c r="Q55" s="13">
        <f t="shared" si="3"/>
        <v>1</v>
      </c>
      <c r="R55" s="147">
        <f t="shared" si="2"/>
        <v>1</v>
      </c>
      <c r="S55" s="2"/>
      <c r="U55" s="15"/>
    </row>
    <row r="56" spans="2:21" ht="60.75" thickBot="1" x14ac:dyDescent="0.25">
      <c r="B56" s="488"/>
      <c r="C56" s="488"/>
      <c r="D56" s="487"/>
      <c r="E56" s="261" t="s">
        <v>678</v>
      </c>
      <c r="F56" s="20" t="s">
        <v>679</v>
      </c>
      <c r="G56" s="21">
        <v>1</v>
      </c>
      <c r="H56" s="305">
        <v>0</v>
      </c>
      <c r="I56" s="305">
        <v>0</v>
      </c>
      <c r="J56" s="305">
        <v>0.5</v>
      </c>
      <c r="K56" s="305">
        <v>0.5</v>
      </c>
      <c r="L56" s="64">
        <v>0</v>
      </c>
      <c r="M56" s="85">
        <v>0</v>
      </c>
      <c r="N56" s="21"/>
      <c r="O56" s="22"/>
      <c r="P56" s="147" t="str">
        <f t="shared" si="3"/>
        <v>-</v>
      </c>
      <c r="Q56" s="13" t="str">
        <f t="shared" si="3"/>
        <v>-</v>
      </c>
      <c r="R56" s="147">
        <f t="shared" si="2"/>
        <v>0</v>
      </c>
      <c r="S56" s="2"/>
      <c r="U56" s="15"/>
    </row>
    <row r="57" spans="2:21" ht="32.25" customHeight="1" thickBot="1" x14ac:dyDescent="0.25">
      <c r="B57" s="488"/>
      <c r="C57" s="488"/>
      <c r="D57" s="487"/>
      <c r="E57" s="261" t="s">
        <v>680</v>
      </c>
      <c r="F57" s="20" t="s">
        <v>681</v>
      </c>
      <c r="G57" s="21">
        <v>7</v>
      </c>
      <c r="H57" s="305">
        <v>0</v>
      </c>
      <c r="I57" s="305">
        <v>0</v>
      </c>
      <c r="J57" s="305">
        <v>0</v>
      </c>
      <c r="K57" s="305">
        <v>2</v>
      </c>
      <c r="L57" s="64">
        <v>0</v>
      </c>
      <c r="M57" s="85">
        <v>0</v>
      </c>
      <c r="N57" s="21"/>
      <c r="O57" s="22"/>
      <c r="P57" s="147" t="str">
        <f t="shared" si="3"/>
        <v>-</v>
      </c>
      <c r="Q57" s="13" t="str">
        <f t="shared" si="3"/>
        <v>-</v>
      </c>
      <c r="R57" s="147">
        <f t="shared" si="2"/>
        <v>0</v>
      </c>
      <c r="S57" s="2"/>
      <c r="U57" s="15"/>
    </row>
    <row r="58" spans="2:21" ht="32.25" customHeight="1" thickBot="1" x14ac:dyDescent="0.25">
      <c r="B58" s="488"/>
      <c r="C58" s="488"/>
      <c r="D58" s="487"/>
      <c r="E58" s="261" t="s">
        <v>682</v>
      </c>
      <c r="F58" s="20" t="s">
        <v>683</v>
      </c>
      <c r="G58" s="21">
        <v>1</v>
      </c>
      <c r="H58" s="305">
        <v>0</v>
      </c>
      <c r="I58" s="305">
        <v>0</v>
      </c>
      <c r="J58" s="305">
        <v>0</v>
      </c>
      <c r="K58" s="305">
        <v>1</v>
      </c>
      <c r="L58" s="64">
        <v>0</v>
      </c>
      <c r="M58" s="85">
        <v>0</v>
      </c>
      <c r="N58" s="21"/>
      <c r="O58" s="22"/>
      <c r="P58" s="147" t="str">
        <f t="shared" si="3"/>
        <v>-</v>
      </c>
      <c r="Q58" s="13" t="str">
        <f t="shared" si="3"/>
        <v>-</v>
      </c>
      <c r="R58" s="147">
        <f t="shared" si="2"/>
        <v>0</v>
      </c>
      <c r="U58" s="15"/>
    </row>
    <row r="59" spans="2:21" ht="57" customHeight="1" thickBot="1" x14ac:dyDescent="0.25">
      <c r="B59" s="488"/>
      <c r="C59" s="488"/>
      <c r="D59" s="487"/>
      <c r="E59" s="261" t="s">
        <v>684</v>
      </c>
      <c r="F59" s="20" t="s">
        <v>685</v>
      </c>
      <c r="G59" s="21">
        <v>200</v>
      </c>
      <c r="H59" s="305">
        <v>60</v>
      </c>
      <c r="I59" s="305">
        <v>77</v>
      </c>
      <c r="J59" s="305">
        <v>40</v>
      </c>
      <c r="K59" s="305">
        <v>0</v>
      </c>
      <c r="L59" s="64">
        <v>83</v>
      </c>
      <c r="M59" s="85">
        <v>258.20999999999998</v>
      </c>
      <c r="N59" s="21"/>
      <c r="O59" s="22"/>
      <c r="P59" s="147">
        <f t="shared" si="3"/>
        <v>1</v>
      </c>
      <c r="Q59" s="13">
        <f t="shared" si="3"/>
        <v>1</v>
      </c>
      <c r="R59" s="147">
        <f t="shared" si="2"/>
        <v>1</v>
      </c>
      <c r="U59" s="15"/>
    </row>
    <row r="60" spans="2:21" ht="32.25" customHeight="1" thickBot="1" x14ac:dyDescent="0.25">
      <c r="B60" s="488"/>
      <c r="C60" s="488"/>
      <c r="D60" s="487" t="s">
        <v>700</v>
      </c>
      <c r="E60" s="261" t="s">
        <v>686</v>
      </c>
      <c r="F60" s="20" t="s">
        <v>687</v>
      </c>
      <c r="G60" s="21">
        <v>5</v>
      </c>
      <c r="H60" s="305">
        <v>1</v>
      </c>
      <c r="I60" s="305">
        <v>1</v>
      </c>
      <c r="J60" s="305">
        <v>1</v>
      </c>
      <c r="K60" s="305">
        <v>2</v>
      </c>
      <c r="L60" s="64">
        <v>1</v>
      </c>
      <c r="M60" s="85">
        <v>0</v>
      </c>
      <c r="N60" s="21"/>
      <c r="O60" s="22"/>
      <c r="P60" s="147">
        <f t="shared" si="3"/>
        <v>1</v>
      </c>
      <c r="Q60" s="13">
        <f t="shared" si="3"/>
        <v>0</v>
      </c>
      <c r="R60" s="147">
        <f t="shared" si="2"/>
        <v>0.2</v>
      </c>
      <c r="U60" s="15"/>
    </row>
    <row r="61" spans="2:21" ht="30.75" thickBot="1" x14ac:dyDescent="0.25">
      <c r="B61" s="488"/>
      <c r="C61" s="488"/>
      <c r="D61" s="487"/>
      <c r="E61" s="261" t="s">
        <v>1358</v>
      </c>
      <c r="F61" s="20" t="s">
        <v>689</v>
      </c>
      <c r="G61" s="21">
        <v>5</v>
      </c>
      <c r="H61" s="305">
        <v>0</v>
      </c>
      <c r="I61" s="305">
        <v>1</v>
      </c>
      <c r="J61" s="305">
        <v>2</v>
      </c>
      <c r="K61" s="305">
        <v>2</v>
      </c>
      <c r="L61" s="64">
        <v>0</v>
      </c>
      <c r="M61" s="85">
        <v>0</v>
      </c>
      <c r="N61" s="21"/>
      <c r="O61" s="22"/>
      <c r="P61" s="147" t="str">
        <f t="shared" si="3"/>
        <v>-</v>
      </c>
      <c r="Q61" s="13">
        <f t="shared" si="3"/>
        <v>0</v>
      </c>
      <c r="R61" s="147">
        <f t="shared" si="2"/>
        <v>0</v>
      </c>
      <c r="U61" s="15"/>
    </row>
    <row r="62" spans="2:21" ht="32.25" customHeight="1" thickBot="1" x14ac:dyDescent="0.25">
      <c r="B62" s="488"/>
      <c r="C62" s="488"/>
      <c r="D62" s="487"/>
      <c r="E62" s="261" t="s">
        <v>690</v>
      </c>
      <c r="F62" s="20" t="s">
        <v>691</v>
      </c>
      <c r="G62" s="21">
        <v>9</v>
      </c>
      <c r="H62" s="305">
        <v>0</v>
      </c>
      <c r="I62" s="305">
        <v>2</v>
      </c>
      <c r="J62" s="305">
        <v>1</v>
      </c>
      <c r="K62" s="305">
        <v>0</v>
      </c>
      <c r="L62" s="64">
        <v>0</v>
      </c>
      <c r="M62" s="85">
        <v>0</v>
      </c>
      <c r="N62" s="21"/>
      <c r="O62" s="22"/>
      <c r="P62" s="147" t="str">
        <f t="shared" si="3"/>
        <v>-</v>
      </c>
      <c r="Q62" s="13">
        <f t="shared" si="3"/>
        <v>0</v>
      </c>
      <c r="R62" s="147">
        <f t="shared" si="2"/>
        <v>0</v>
      </c>
      <c r="U62" s="15"/>
    </row>
    <row r="63" spans="2:21" ht="32.25" customHeight="1" thickBot="1" x14ac:dyDescent="0.25">
      <c r="B63" s="488"/>
      <c r="C63" s="488"/>
      <c r="D63" s="487"/>
      <c r="E63" s="261" t="s">
        <v>692</v>
      </c>
      <c r="F63" s="20" t="s">
        <v>693</v>
      </c>
      <c r="G63" s="27">
        <v>4</v>
      </c>
      <c r="H63" s="312">
        <v>1</v>
      </c>
      <c r="I63" s="312">
        <v>1</v>
      </c>
      <c r="J63" s="312">
        <v>1</v>
      </c>
      <c r="K63" s="312">
        <v>1</v>
      </c>
      <c r="L63" s="70">
        <v>1</v>
      </c>
      <c r="M63" s="85">
        <v>0</v>
      </c>
      <c r="N63" s="25"/>
      <c r="O63" s="26"/>
      <c r="P63" s="147">
        <f t="shared" si="3"/>
        <v>1</v>
      </c>
      <c r="Q63" s="13">
        <f t="shared" si="3"/>
        <v>0</v>
      </c>
      <c r="R63" s="147">
        <f t="shared" si="2"/>
        <v>0.25</v>
      </c>
      <c r="U63" s="15"/>
    </row>
    <row r="64" spans="2:21" ht="60.75" thickBot="1" x14ac:dyDescent="0.25">
      <c r="B64" s="488"/>
      <c r="C64" s="488"/>
      <c r="D64" s="487"/>
      <c r="E64" s="261" t="s">
        <v>694</v>
      </c>
      <c r="F64" s="20" t="s">
        <v>695</v>
      </c>
      <c r="G64" s="21">
        <v>4</v>
      </c>
      <c r="H64" s="305">
        <v>0</v>
      </c>
      <c r="I64" s="305">
        <v>1</v>
      </c>
      <c r="J64" s="305">
        <v>0</v>
      </c>
      <c r="K64" s="305">
        <v>1</v>
      </c>
      <c r="L64" s="64">
        <v>0</v>
      </c>
      <c r="M64" s="85">
        <v>0</v>
      </c>
      <c r="N64" s="21"/>
      <c r="O64" s="22"/>
      <c r="P64" s="147" t="str">
        <f t="shared" si="3"/>
        <v>-</v>
      </c>
      <c r="Q64" s="13">
        <f t="shared" si="3"/>
        <v>0</v>
      </c>
      <c r="R64" s="147">
        <f t="shared" si="2"/>
        <v>0</v>
      </c>
      <c r="U64" s="15"/>
    </row>
    <row r="65" spans="2:18" ht="69" customHeight="1" thickBot="1" x14ac:dyDescent="0.25">
      <c r="B65" s="444" t="s">
        <v>86</v>
      </c>
      <c r="C65" s="406" t="s">
        <v>87</v>
      </c>
      <c r="D65" s="408" t="s">
        <v>163</v>
      </c>
      <c r="E65" s="33" t="s">
        <v>15</v>
      </c>
      <c r="F65" s="47"/>
      <c r="G65" s="410" t="s">
        <v>16</v>
      </c>
      <c r="H65" s="38" t="s">
        <v>43</v>
      </c>
      <c r="I65" s="288" t="s">
        <v>44</v>
      </c>
      <c r="J65" s="34" t="s">
        <v>45</v>
      </c>
      <c r="K65" s="34" t="s">
        <v>39</v>
      </c>
      <c r="L65" s="65" t="s">
        <v>36</v>
      </c>
      <c r="M65" s="288" t="s">
        <v>37</v>
      </c>
      <c r="N65" s="34" t="s">
        <v>38</v>
      </c>
      <c r="O65" s="34" t="s">
        <v>39</v>
      </c>
      <c r="P65" s="35" t="s">
        <v>17</v>
      </c>
      <c r="Q65" s="35" t="s">
        <v>1343</v>
      </c>
      <c r="R65" s="36" t="s">
        <v>12</v>
      </c>
    </row>
    <row r="66" spans="2:18" ht="16.5" thickBot="1" x14ac:dyDescent="0.25">
      <c r="B66" s="411"/>
      <c r="C66" s="407"/>
      <c r="D66" s="409"/>
      <c r="E66" s="37">
        <f>COUNTA(E4:E64)</f>
        <v>61</v>
      </c>
      <c r="F66" s="48"/>
      <c r="G66" s="411"/>
      <c r="H66" s="39">
        <f t="shared" ref="H66:O66" si="4">COUNTIF(H4:H64,"&gt;0")</f>
        <v>26</v>
      </c>
      <c r="I66" s="289">
        <f t="shared" si="4"/>
        <v>31</v>
      </c>
      <c r="J66" s="39">
        <f t="shared" si="4"/>
        <v>39</v>
      </c>
      <c r="K66" s="39">
        <f t="shared" si="4"/>
        <v>41</v>
      </c>
      <c r="L66" s="66">
        <f t="shared" si="4"/>
        <v>25</v>
      </c>
      <c r="M66" s="289">
        <f t="shared" si="4"/>
        <v>10</v>
      </c>
      <c r="N66" s="39">
        <f t="shared" si="4"/>
        <v>0</v>
      </c>
      <c r="O66" s="39">
        <f t="shared" si="4"/>
        <v>0</v>
      </c>
      <c r="P66" s="40">
        <f>AVERAGE(P4:P64)</f>
        <v>0.96153846153846156</v>
      </c>
      <c r="Q66" s="40">
        <f>AVERAGE(Q4:Q64)</f>
        <v>0.26553274682306938</v>
      </c>
      <c r="R66" s="40">
        <f>AVERAGE(R4:R64)</f>
        <v>0.30156742570626521</v>
      </c>
    </row>
    <row r="67" spans="2:18" ht="63" customHeight="1" thickBot="1" x14ac:dyDescent="0.25">
      <c r="B67" s="438" t="s">
        <v>1312</v>
      </c>
      <c r="C67" s="439"/>
      <c r="D67" s="440"/>
      <c r="E67" s="438" t="s">
        <v>1314</v>
      </c>
      <c r="F67" s="440"/>
      <c r="G67" s="438" t="s">
        <v>1315</v>
      </c>
      <c r="H67" s="439"/>
      <c r="I67" s="440"/>
      <c r="J67" s="152" t="s">
        <v>1256</v>
      </c>
      <c r="K67" s="153" t="s">
        <v>1257</v>
      </c>
      <c r="L67" s="153" t="s">
        <v>1258</v>
      </c>
      <c r="M67" s="291"/>
      <c r="N67" s="153"/>
      <c r="O67" s="153"/>
      <c r="P67" s="153" t="s">
        <v>1259</v>
      </c>
      <c r="Q67" s="154" t="s">
        <v>1260</v>
      </c>
    </row>
    <row r="68" spans="2:18" ht="15.75" thickBot="1" x14ac:dyDescent="0.25">
      <c r="B68" s="456" t="s">
        <v>1313</v>
      </c>
      <c r="C68" s="457"/>
      <c r="D68" s="458"/>
      <c r="E68" s="456" t="s">
        <v>1275</v>
      </c>
      <c r="F68" s="458"/>
      <c r="G68" s="441" t="s">
        <v>1275</v>
      </c>
      <c r="H68" s="442"/>
      <c r="I68" s="443"/>
      <c r="J68" s="161"/>
      <c r="K68" s="156"/>
      <c r="L68" s="157"/>
      <c r="M68" s="292"/>
      <c r="N68" s="158"/>
      <c r="O68" s="158"/>
      <c r="P68" s="159"/>
      <c r="Q68" s="160"/>
    </row>
    <row r="69" spans="2:18" ht="12" customHeight="1" x14ac:dyDescent="0.2"/>
  </sheetData>
  <sheetProtection formatCells="0" formatColumns="0" formatRows="0"/>
  <autoFilter ref="A3:U68"/>
  <mergeCells count="20">
    <mergeCell ref="B68:D68"/>
    <mergeCell ref="E68:F68"/>
    <mergeCell ref="G68:I68"/>
    <mergeCell ref="B44:B64"/>
    <mergeCell ref="B67:D67"/>
    <mergeCell ref="E67:F67"/>
    <mergeCell ref="G67:I67"/>
    <mergeCell ref="B1:Q1"/>
    <mergeCell ref="B65:B66"/>
    <mergeCell ref="C65:C66"/>
    <mergeCell ref="D65:D66"/>
    <mergeCell ref="G65:G66"/>
    <mergeCell ref="D4:D43"/>
    <mergeCell ref="D44:D45"/>
    <mergeCell ref="D46:D52"/>
    <mergeCell ref="D53:D59"/>
    <mergeCell ref="D60:D64"/>
    <mergeCell ref="C4:C43"/>
    <mergeCell ref="B4:B43"/>
    <mergeCell ref="C44:C64"/>
  </mergeCells>
  <conditionalFormatting sqref="P4:P64 R4:R64">
    <cfRule type="cellIs" dxfId="647" priority="30" operator="equal">
      <formula>"-"</formula>
    </cfRule>
    <cfRule type="cellIs" dxfId="646" priority="31" operator="lessThan">
      <formula>0.5</formula>
    </cfRule>
    <cfRule type="cellIs" dxfId="645" priority="32" operator="between">
      <formula>0.5</formula>
      <formula>0.75</formula>
    </cfRule>
    <cfRule type="cellIs" dxfId="644" priority="33" operator="between">
      <formula>0.75</formula>
      <formula>1</formula>
    </cfRule>
  </conditionalFormatting>
  <conditionalFormatting sqref="P4:P64 R4:R64">
    <cfRule type="cellIs" dxfId="643" priority="29" operator="equal">
      <formula>0</formula>
    </cfRule>
  </conditionalFormatting>
  <conditionalFormatting sqref="Q4:Q64">
    <cfRule type="cellIs" dxfId="642" priority="25" operator="equal">
      <formula>"-"</formula>
    </cfRule>
    <cfRule type="cellIs" dxfId="641" priority="26" operator="between">
      <formula>0.9</formula>
      <formula>1</formula>
    </cfRule>
    <cfRule type="cellIs" dxfId="640" priority="27" operator="between">
      <formula>0.7</formula>
      <formula>0.899</formula>
    </cfRule>
    <cfRule type="cellIs" dxfId="639" priority="28" operator="between">
      <formula>0</formula>
      <formula>0.699</formula>
    </cfRule>
  </conditionalFormatting>
  <conditionalFormatting sqref="Q4:Q64">
    <cfRule type="cellIs" dxfId="638" priority="21" operator="equal">
      <formula>"-"</formula>
    </cfRule>
    <cfRule type="cellIs" dxfId="637" priority="22" operator="lessThan">
      <formula>0.699</formula>
    </cfRule>
    <cfRule type="cellIs" dxfId="636" priority="23" operator="between">
      <formula>0.7</formula>
      <formula>0.8999</formula>
    </cfRule>
    <cfRule type="cellIs" dxfId="635" priority="24" operator="between">
      <formula>0.9</formula>
      <formula>1</formula>
    </cfRule>
  </conditionalFormatting>
  <conditionalFormatting sqref="Q4:Q64">
    <cfRule type="cellIs" dxfId="634" priority="17" operator="equal">
      <formula>"-"</formula>
    </cfRule>
    <cfRule type="cellIs" dxfId="633" priority="18" operator="lessThan">
      <formula>0.69999</formula>
    </cfRule>
    <cfRule type="cellIs" dxfId="632" priority="19" operator="between">
      <formula>0.7</formula>
      <formula>0.8999</formula>
    </cfRule>
    <cfRule type="cellIs" dxfId="631" priority="20" operator="between">
      <formula>0.9</formula>
      <formula>1</formula>
    </cfRule>
  </conditionalFormatting>
  <conditionalFormatting sqref="Q4:Q64">
    <cfRule type="cellIs" dxfId="630" priority="13" operator="equal">
      <formula>"-"</formula>
    </cfRule>
    <cfRule type="cellIs" dxfId="629" priority="14" operator="between">
      <formula>0.9</formula>
      <formula>1</formula>
    </cfRule>
    <cfRule type="cellIs" dxfId="628" priority="15" operator="between">
      <formula>0.7</formula>
      <formula>0.899</formula>
    </cfRule>
    <cfRule type="cellIs" dxfId="627" priority="16" operator="lessThan">
      <formula>0.699</formula>
    </cfRule>
  </conditionalFormatting>
  <conditionalFormatting sqref="Q4:Q64">
    <cfRule type="cellIs" dxfId="626" priority="9" operator="equal">
      <formula>"-"</formula>
    </cfRule>
    <cfRule type="cellIs" dxfId="625" priority="10" operator="lessThan">
      <formula>0.699</formula>
    </cfRule>
    <cfRule type="cellIs" dxfId="624" priority="11" operator="between">
      <formula>0.9</formula>
      <formula>1</formula>
    </cfRule>
    <cfRule type="cellIs" dxfId="623" priority="12" operator="between">
      <formula>0.7</formula>
      <formula>"89.99%"</formula>
    </cfRule>
  </conditionalFormatting>
  <conditionalFormatting sqref="Q4:Q64">
    <cfRule type="cellIs" dxfId="622" priority="5" operator="equal">
      <formula>"-"</formula>
    </cfRule>
    <cfRule type="cellIs" dxfId="621" priority="6" operator="lessThan">
      <formula>0.699</formula>
    </cfRule>
    <cfRule type="cellIs" dxfId="620" priority="7" operator="between">
      <formula>0.7</formula>
      <formula>0.899</formula>
    </cfRule>
    <cfRule type="cellIs" dxfId="619" priority="8" operator="between">
      <formula>0.9</formula>
      <formula>1</formula>
    </cfRule>
  </conditionalFormatting>
  <conditionalFormatting sqref="Q4:Q64">
    <cfRule type="cellIs" dxfId="618" priority="1" operator="equal">
      <formula>"-"</formula>
    </cfRule>
    <cfRule type="cellIs" dxfId="617" priority="2" operator="lessThan">
      <formula>0.699</formula>
    </cfRule>
    <cfRule type="cellIs" dxfId="616" priority="3" operator="between">
      <formula>0.7</formula>
      <formula>0.9166666</formula>
    </cfRule>
    <cfRule type="cellIs" dxfId="615"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29"/>
  <sheetViews>
    <sheetView topLeftCell="C1" zoomScale="70" zoomScaleNormal="70" zoomScaleSheetLayoutView="70" workbookViewId="0">
      <pane xSplit="2" ySplit="3" topLeftCell="E16" activePane="bottomRight" state="frozen"/>
      <selection activeCell="C1" sqref="C1"/>
      <selection pane="topRight" activeCell="E1" sqref="E1"/>
      <selection pane="bottomLeft" activeCell="C4" sqref="C4"/>
      <selection pane="bottomRight" activeCell="E24" sqref="E24"/>
    </sheetView>
  </sheetViews>
  <sheetFormatPr baseColWidth="10" defaultColWidth="11.42578125" defaultRowHeight="15" x14ac:dyDescent="0.2"/>
  <cols>
    <col min="1" max="1" width="2.85546875" style="1" customWidth="1"/>
    <col min="2" max="2" width="27.7109375" style="1" customWidth="1"/>
    <col min="3" max="3" width="18.28515625" style="1" customWidth="1"/>
    <col min="4" max="4" width="27.7109375" style="1" customWidth="1"/>
    <col min="5" max="5" width="62.7109375" style="1" customWidth="1"/>
    <col min="6" max="6" width="45.5703125" style="1" hidden="1" customWidth="1"/>
    <col min="7" max="7" width="18.140625" style="1" customWidth="1"/>
    <col min="8" max="8" width="14.7109375" style="1" customWidth="1"/>
    <col min="9" max="9" width="16.42578125" style="1" customWidth="1"/>
    <col min="10" max="11" width="15.28515625" style="1" customWidth="1"/>
    <col min="12" max="12" width="16.140625" style="67" customWidth="1"/>
    <col min="13" max="13" width="13.28515625" style="1" customWidth="1"/>
    <col min="14" max="14" width="10.42578125" style="1" customWidth="1"/>
    <col min="15" max="15" width="8.5703125" style="1" customWidth="1"/>
    <col min="16" max="16" width="15.7109375" style="1" customWidth="1"/>
    <col min="17" max="17" width="19.85546875" style="1" customWidth="1"/>
    <col min="18" max="18" width="15" style="1" customWidth="1"/>
    <col min="19" max="19" width="11.42578125" style="1" customWidth="1"/>
    <col min="20" max="16384" width="11.42578125" style="1"/>
  </cols>
  <sheetData>
    <row r="1" spans="1:21" ht="42" customHeight="1" x14ac:dyDescent="0.2">
      <c r="B1" s="412" t="s">
        <v>1352</v>
      </c>
      <c r="C1" s="412"/>
      <c r="D1" s="412"/>
      <c r="E1" s="412"/>
      <c r="F1" s="412"/>
      <c r="G1" s="412"/>
      <c r="H1" s="412"/>
      <c r="I1" s="412"/>
      <c r="J1" s="412"/>
      <c r="K1" s="412"/>
      <c r="L1" s="412"/>
      <c r="M1" s="412"/>
      <c r="N1" s="412"/>
      <c r="O1" s="412"/>
      <c r="P1" s="412"/>
      <c r="Q1" s="412"/>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8" t="s">
        <v>17</v>
      </c>
      <c r="Q3" s="8" t="s">
        <v>1343</v>
      </c>
      <c r="R3" s="9" t="s">
        <v>12</v>
      </c>
    </row>
    <row r="4" spans="1:21" ht="45.75" customHeight="1" thickBot="1" x14ac:dyDescent="0.25">
      <c r="A4" s="2"/>
      <c r="B4" s="480" t="s">
        <v>1305</v>
      </c>
      <c r="C4" s="445" t="s">
        <v>1306</v>
      </c>
      <c r="D4" s="413" t="s">
        <v>740</v>
      </c>
      <c r="E4" s="334" t="s">
        <v>702</v>
      </c>
      <c r="F4" s="45" t="s">
        <v>703</v>
      </c>
      <c r="G4" s="243">
        <v>15</v>
      </c>
      <c r="H4" s="330">
        <v>15</v>
      </c>
      <c r="I4" s="330">
        <v>0</v>
      </c>
      <c r="J4" s="330">
        <v>0</v>
      </c>
      <c r="K4" s="330">
        <v>0</v>
      </c>
      <c r="L4" s="386">
        <v>40</v>
      </c>
      <c r="M4" s="330">
        <v>0</v>
      </c>
      <c r="N4" s="11"/>
      <c r="O4" s="12"/>
      <c r="P4" s="147">
        <f t="shared" ref="P4:Q23" si="0">IF(H4=0,"-",IF((L4/H4)&lt;=1,(L4/H4),1))</f>
        <v>1</v>
      </c>
      <c r="Q4" s="13" t="str">
        <f t="shared" si="0"/>
        <v>-</v>
      </c>
      <c r="R4" s="218">
        <f>IF(((L4+M4+N4+O4)/(G4))&lt;=1,((L4+M4+N4+O4)/(G4)),1)</f>
        <v>1</v>
      </c>
      <c r="S4" s="2"/>
      <c r="U4" s="15"/>
    </row>
    <row r="5" spans="1:21" s="18" customFormat="1" ht="69" customHeight="1" thickBot="1" x14ac:dyDescent="0.25">
      <c r="A5" s="2"/>
      <c r="B5" s="481"/>
      <c r="C5" s="479"/>
      <c r="D5" s="414"/>
      <c r="E5" s="333" t="s">
        <v>704</v>
      </c>
      <c r="F5" s="20" t="s">
        <v>705</v>
      </c>
      <c r="G5" s="239">
        <v>1</v>
      </c>
      <c r="H5" s="337">
        <v>0.25</v>
      </c>
      <c r="I5" s="337">
        <v>0.75</v>
      </c>
      <c r="J5" s="331">
        <v>0</v>
      </c>
      <c r="K5" s="331">
        <v>0</v>
      </c>
      <c r="L5" s="390">
        <v>0.25</v>
      </c>
      <c r="M5" s="332">
        <v>0.6</v>
      </c>
      <c r="N5" s="16"/>
      <c r="O5" s="17"/>
      <c r="P5" s="147">
        <f t="shared" si="0"/>
        <v>1</v>
      </c>
      <c r="Q5" s="13">
        <f t="shared" si="0"/>
        <v>0.79999999999999993</v>
      </c>
      <c r="R5" s="218">
        <f t="shared" ref="R5:R20" si="1">IF(((L5+M5+N5+O5)/(G5))&lt;=1,((L5+M5+N5+O5)/(G5)),1)</f>
        <v>0.85</v>
      </c>
      <c r="S5" s="2"/>
      <c r="U5" s="19"/>
    </row>
    <row r="6" spans="1:21" s="18" customFormat="1" ht="47.25" customHeight="1" thickBot="1" x14ac:dyDescent="0.25">
      <c r="A6" s="2"/>
      <c r="B6" s="481"/>
      <c r="C6" s="479"/>
      <c r="D6" s="414"/>
      <c r="E6" s="333" t="s">
        <v>706</v>
      </c>
      <c r="F6" s="20" t="s">
        <v>707</v>
      </c>
      <c r="G6" s="256">
        <v>20</v>
      </c>
      <c r="H6" s="331">
        <v>0</v>
      </c>
      <c r="I6" s="331">
        <v>20</v>
      </c>
      <c r="J6" s="331">
        <v>0</v>
      </c>
      <c r="K6" s="331">
        <v>0</v>
      </c>
      <c r="L6" s="388">
        <v>0</v>
      </c>
      <c r="M6" s="331">
        <v>0</v>
      </c>
      <c r="N6" s="16"/>
      <c r="O6" s="17"/>
      <c r="P6" s="147" t="str">
        <f t="shared" si="0"/>
        <v>-</v>
      </c>
      <c r="Q6" s="13">
        <f t="shared" si="0"/>
        <v>0</v>
      </c>
      <c r="R6" s="218">
        <f t="shared" si="1"/>
        <v>0</v>
      </c>
      <c r="S6" s="2"/>
      <c r="U6" s="19"/>
    </row>
    <row r="7" spans="1:21" s="18" customFormat="1" ht="60.75" thickBot="1" x14ac:dyDescent="0.25">
      <c r="A7" s="2"/>
      <c r="B7" s="481"/>
      <c r="C7" s="479"/>
      <c r="D7" s="414"/>
      <c r="E7" s="333" t="s">
        <v>708</v>
      </c>
      <c r="F7" s="20" t="s">
        <v>709</v>
      </c>
      <c r="G7" s="256">
        <v>3</v>
      </c>
      <c r="H7" s="331">
        <v>0</v>
      </c>
      <c r="I7" s="331">
        <v>1</v>
      </c>
      <c r="J7" s="331">
        <v>0</v>
      </c>
      <c r="K7" s="331">
        <v>2</v>
      </c>
      <c r="L7" s="388">
        <v>0</v>
      </c>
      <c r="M7" s="331">
        <v>0</v>
      </c>
      <c r="N7" s="16"/>
      <c r="O7" s="17"/>
      <c r="P7" s="147" t="str">
        <f t="shared" si="0"/>
        <v>-</v>
      </c>
      <c r="Q7" s="13">
        <f t="shared" si="0"/>
        <v>0</v>
      </c>
      <c r="R7" s="218">
        <f t="shared" si="1"/>
        <v>0</v>
      </c>
      <c r="S7" s="2"/>
      <c r="U7" s="19"/>
    </row>
    <row r="8" spans="1:21" s="18" customFormat="1" ht="32.25" customHeight="1" thickBot="1" x14ac:dyDescent="0.25">
      <c r="A8" s="2"/>
      <c r="B8" s="481"/>
      <c r="C8" s="479"/>
      <c r="D8" s="414"/>
      <c r="E8" s="333" t="s">
        <v>710</v>
      </c>
      <c r="F8" s="20" t="s">
        <v>711</v>
      </c>
      <c r="G8" s="16">
        <v>1</v>
      </c>
      <c r="H8" s="331">
        <v>0</v>
      </c>
      <c r="I8" s="331">
        <v>0</v>
      </c>
      <c r="J8" s="331">
        <v>0</v>
      </c>
      <c r="K8" s="331">
        <v>0.5</v>
      </c>
      <c r="L8" s="388">
        <v>0</v>
      </c>
      <c r="M8" s="331">
        <v>0</v>
      </c>
      <c r="N8" s="16"/>
      <c r="O8" s="17"/>
      <c r="P8" s="147" t="str">
        <f t="shared" si="0"/>
        <v>-</v>
      </c>
      <c r="Q8" s="13" t="str">
        <f t="shared" si="0"/>
        <v>-</v>
      </c>
      <c r="R8" s="218">
        <f t="shared" si="1"/>
        <v>0</v>
      </c>
      <c r="S8" s="2"/>
      <c r="U8" s="19"/>
    </row>
    <row r="9" spans="1:21" s="18" customFormat="1" ht="52.5" customHeight="1" thickBot="1" x14ac:dyDescent="0.25">
      <c r="A9" s="2"/>
      <c r="B9" s="481"/>
      <c r="C9" s="479"/>
      <c r="D9" s="414"/>
      <c r="E9" s="333" t="s">
        <v>712</v>
      </c>
      <c r="F9" s="20" t="s">
        <v>713</v>
      </c>
      <c r="G9" s="256">
        <v>4</v>
      </c>
      <c r="H9" s="331">
        <v>0</v>
      </c>
      <c r="I9" s="331">
        <v>2</v>
      </c>
      <c r="J9" s="331">
        <v>1</v>
      </c>
      <c r="K9" s="331">
        <v>1</v>
      </c>
      <c r="L9" s="388">
        <v>0</v>
      </c>
      <c r="M9" s="331">
        <v>0</v>
      </c>
      <c r="N9" s="16"/>
      <c r="O9" s="17"/>
      <c r="P9" s="147" t="str">
        <f t="shared" si="0"/>
        <v>-</v>
      </c>
      <c r="Q9" s="13">
        <f t="shared" si="0"/>
        <v>0</v>
      </c>
      <c r="R9" s="218">
        <f t="shared" si="1"/>
        <v>0</v>
      </c>
      <c r="S9" s="2"/>
      <c r="U9" s="19"/>
    </row>
    <row r="10" spans="1:21" s="18" customFormat="1" ht="32.25" customHeight="1" thickBot="1" x14ac:dyDescent="0.25">
      <c r="A10" s="2"/>
      <c r="B10" s="481"/>
      <c r="C10" s="479"/>
      <c r="D10" s="414"/>
      <c r="E10" s="333" t="s">
        <v>714</v>
      </c>
      <c r="F10" s="20" t="s">
        <v>61</v>
      </c>
      <c r="G10" s="256">
        <v>1</v>
      </c>
      <c r="H10" s="331">
        <v>1</v>
      </c>
      <c r="I10" s="331">
        <v>1</v>
      </c>
      <c r="J10" s="331">
        <v>1</v>
      </c>
      <c r="K10" s="331">
        <v>1</v>
      </c>
      <c r="L10" s="388">
        <v>1</v>
      </c>
      <c r="M10" s="331">
        <v>0</v>
      </c>
      <c r="N10" s="16"/>
      <c r="O10" s="17"/>
      <c r="P10" s="147">
        <f t="shared" si="0"/>
        <v>1</v>
      </c>
      <c r="Q10" s="13">
        <f t="shared" si="0"/>
        <v>0</v>
      </c>
      <c r="R10" s="218">
        <f>IF(((L10+M10+N10+O10)/(G10))&lt;=1,((L10+M10+N10+O10)/(G10)),1)/4</f>
        <v>0.25</v>
      </c>
      <c r="S10" s="2"/>
      <c r="U10" s="19"/>
    </row>
    <row r="11" spans="1:21" s="18" customFormat="1" ht="53.25" customHeight="1" thickBot="1" x14ac:dyDescent="0.25">
      <c r="A11" s="2"/>
      <c r="B11" s="482"/>
      <c r="C11" s="446"/>
      <c r="D11" s="415"/>
      <c r="E11" s="333" t="s">
        <v>715</v>
      </c>
      <c r="F11" s="20" t="s">
        <v>61</v>
      </c>
      <c r="G11" s="257">
        <v>1</v>
      </c>
      <c r="H11" s="329">
        <v>1</v>
      </c>
      <c r="I11" s="329">
        <v>1</v>
      </c>
      <c r="J11" s="329">
        <v>1</v>
      </c>
      <c r="K11" s="329">
        <v>1</v>
      </c>
      <c r="L11" s="329">
        <v>0</v>
      </c>
      <c r="M11" s="329">
        <v>0</v>
      </c>
      <c r="N11" s="21"/>
      <c r="O11" s="22"/>
      <c r="P11" s="147">
        <f t="shared" si="0"/>
        <v>0</v>
      </c>
      <c r="Q11" s="13">
        <f t="shared" si="0"/>
        <v>0</v>
      </c>
      <c r="R11" s="218">
        <f>IF(((L11+M11+N11+O11)/(G11))&lt;=1,((L11+M11+N11+O11)/(G11)),1)/4</f>
        <v>0</v>
      </c>
      <c r="S11" s="2"/>
      <c r="U11" s="19"/>
    </row>
    <row r="12" spans="1:21" ht="63.75" customHeight="1" thickBot="1" x14ac:dyDescent="0.25">
      <c r="A12" s="2"/>
      <c r="B12" s="480" t="s">
        <v>1305</v>
      </c>
      <c r="C12" s="445" t="s">
        <v>1306</v>
      </c>
      <c r="D12" s="416" t="s">
        <v>741</v>
      </c>
      <c r="E12" s="333" t="s">
        <v>716</v>
      </c>
      <c r="F12" s="20" t="s">
        <v>717</v>
      </c>
      <c r="G12" s="239">
        <v>2</v>
      </c>
      <c r="H12" s="331">
        <v>0</v>
      </c>
      <c r="I12" s="331">
        <v>0.5</v>
      </c>
      <c r="J12" s="331">
        <v>0.5</v>
      </c>
      <c r="K12" s="331">
        <v>0</v>
      </c>
      <c r="L12" s="331">
        <v>0</v>
      </c>
      <c r="M12" s="332">
        <v>0.45</v>
      </c>
      <c r="N12" s="16"/>
      <c r="O12" s="23"/>
      <c r="P12" s="147" t="str">
        <f t="shared" si="0"/>
        <v>-</v>
      </c>
      <c r="Q12" s="13">
        <f t="shared" si="0"/>
        <v>0.9</v>
      </c>
      <c r="R12" s="218">
        <f t="shared" si="1"/>
        <v>0.22500000000000001</v>
      </c>
      <c r="S12" s="2"/>
      <c r="U12" s="15"/>
    </row>
    <row r="13" spans="1:21" ht="63.75" customHeight="1" thickBot="1" x14ac:dyDescent="0.25">
      <c r="B13" s="481"/>
      <c r="C13" s="479"/>
      <c r="D13" s="414"/>
      <c r="E13" s="333" t="s">
        <v>718</v>
      </c>
      <c r="F13" s="20" t="s">
        <v>719</v>
      </c>
      <c r="G13" s="85">
        <v>1</v>
      </c>
      <c r="H13" s="329">
        <v>0</v>
      </c>
      <c r="I13" s="329">
        <v>0.33</v>
      </c>
      <c r="J13" s="329">
        <v>0.33</v>
      </c>
      <c r="K13" s="329">
        <v>0.34</v>
      </c>
      <c r="L13" s="329">
        <v>0</v>
      </c>
      <c r="M13" s="329">
        <v>0</v>
      </c>
      <c r="N13" s="21"/>
      <c r="O13" s="22"/>
      <c r="P13" s="147" t="str">
        <f t="shared" si="0"/>
        <v>-</v>
      </c>
      <c r="Q13" s="13">
        <f t="shared" si="0"/>
        <v>0</v>
      </c>
      <c r="R13" s="218">
        <f t="shared" si="1"/>
        <v>0</v>
      </c>
      <c r="S13" s="2"/>
      <c r="U13" s="15"/>
    </row>
    <row r="14" spans="1:21" ht="63.75" customHeight="1" thickBot="1" x14ac:dyDescent="0.25">
      <c r="B14" s="481"/>
      <c r="C14" s="479"/>
      <c r="D14" s="414"/>
      <c r="E14" s="333" t="s">
        <v>720</v>
      </c>
      <c r="F14" s="20" t="s">
        <v>721</v>
      </c>
      <c r="G14" s="85">
        <v>78</v>
      </c>
      <c r="H14" s="329">
        <v>78</v>
      </c>
      <c r="I14" s="329">
        <v>78</v>
      </c>
      <c r="J14" s="329">
        <v>78</v>
      </c>
      <c r="K14" s="329">
        <v>78</v>
      </c>
      <c r="L14" s="329">
        <v>77</v>
      </c>
      <c r="M14" s="329">
        <v>0</v>
      </c>
      <c r="N14" s="21"/>
      <c r="O14" s="22"/>
      <c r="P14" s="147">
        <f t="shared" si="0"/>
        <v>0.98717948717948723</v>
      </c>
      <c r="Q14" s="13">
        <f t="shared" si="0"/>
        <v>0</v>
      </c>
      <c r="R14" s="218">
        <f>IF(((L14+M14+N14+O14)/(G14))&lt;=1,((L14+M14+N14+O14)/(G14)),1)/4</f>
        <v>0.24679487179487181</v>
      </c>
      <c r="U14" s="15"/>
    </row>
    <row r="15" spans="1:21" ht="57" customHeight="1" thickBot="1" x14ac:dyDescent="0.25">
      <c r="B15" s="481"/>
      <c r="C15" s="479"/>
      <c r="D15" s="414"/>
      <c r="E15" s="333" t="s">
        <v>722</v>
      </c>
      <c r="F15" s="20" t="s">
        <v>723</v>
      </c>
      <c r="G15" s="259">
        <v>0.1</v>
      </c>
      <c r="H15" s="329">
        <v>0</v>
      </c>
      <c r="I15" s="391">
        <v>0.01</v>
      </c>
      <c r="J15" s="391">
        <v>0.03</v>
      </c>
      <c r="K15" s="391">
        <v>0.06</v>
      </c>
      <c r="L15" s="329">
        <v>0</v>
      </c>
      <c r="M15" s="329">
        <v>0</v>
      </c>
      <c r="N15" s="21"/>
      <c r="O15" s="22"/>
      <c r="P15" s="147" t="str">
        <f t="shared" si="0"/>
        <v>-</v>
      </c>
      <c r="Q15" s="13">
        <f t="shared" si="0"/>
        <v>0</v>
      </c>
      <c r="R15" s="218">
        <f t="shared" si="1"/>
        <v>0</v>
      </c>
      <c r="U15" s="15"/>
    </row>
    <row r="16" spans="1:21" ht="63.75" customHeight="1" thickBot="1" x14ac:dyDescent="0.25">
      <c r="B16" s="481"/>
      <c r="C16" s="479"/>
      <c r="D16" s="414"/>
      <c r="E16" s="333" t="s">
        <v>724</v>
      </c>
      <c r="F16" s="20" t="s">
        <v>725</v>
      </c>
      <c r="G16" s="85">
        <v>16</v>
      </c>
      <c r="H16" s="329">
        <v>4</v>
      </c>
      <c r="I16" s="329">
        <v>4</v>
      </c>
      <c r="J16" s="329">
        <v>4</v>
      </c>
      <c r="K16" s="329">
        <v>4</v>
      </c>
      <c r="L16" s="329">
        <v>5</v>
      </c>
      <c r="M16" s="329">
        <v>4</v>
      </c>
      <c r="N16" s="21"/>
      <c r="O16" s="22"/>
      <c r="P16" s="147">
        <f t="shared" si="0"/>
        <v>1</v>
      </c>
      <c r="Q16" s="13">
        <f t="shared" si="0"/>
        <v>1</v>
      </c>
      <c r="R16" s="218">
        <f t="shared" si="1"/>
        <v>0.5625</v>
      </c>
      <c r="U16" s="15"/>
    </row>
    <row r="17" spans="2:21" ht="63.75" customHeight="1" thickBot="1" x14ac:dyDescent="0.25">
      <c r="B17" s="481"/>
      <c r="C17" s="479"/>
      <c r="D17" s="414"/>
      <c r="E17" s="333" t="s">
        <v>726</v>
      </c>
      <c r="F17" s="20" t="s">
        <v>727</v>
      </c>
      <c r="G17" s="257">
        <v>1</v>
      </c>
      <c r="H17" s="329">
        <v>0</v>
      </c>
      <c r="I17" s="329">
        <v>1</v>
      </c>
      <c r="J17" s="329">
        <v>0</v>
      </c>
      <c r="K17" s="329">
        <v>0</v>
      </c>
      <c r="L17" s="329">
        <v>0</v>
      </c>
      <c r="M17" s="329">
        <v>0</v>
      </c>
      <c r="N17" s="21"/>
      <c r="O17" s="22"/>
      <c r="P17" s="147" t="str">
        <f t="shared" si="0"/>
        <v>-</v>
      </c>
      <c r="Q17" s="13">
        <f t="shared" si="0"/>
        <v>0</v>
      </c>
      <c r="R17" s="218">
        <f t="shared" si="1"/>
        <v>0</v>
      </c>
      <c r="U17" s="15"/>
    </row>
    <row r="18" spans="2:21" ht="63.75" customHeight="1" thickBot="1" x14ac:dyDescent="0.25">
      <c r="B18" s="481"/>
      <c r="C18" s="479"/>
      <c r="D18" s="415"/>
      <c r="E18" s="333" t="s">
        <v>728</v>
      </c>
      <c r="F18" s="20" t="s">
        <v>729</v>
      </c>
      <c r="G18" s="85">
        <v>1</v>
      </c>
      <c r="H18" s="329">
        <v>1</v>
      </c>
      <c r="I18" s="329">
        <v>1</v>
      </c>
      <c r="J18" s="329">
        <v>1</v>
      </c>
      <c r="K18" s="329">
        <v>1</v>
      </c>
      <c r="L18" s="329">
        <v>1</v>
      </c>
      <c r="M18" s="336">
        <v>0.4</v>
      </c>
      <c r="N18" s="21"/>
      <c r="O18" s="22"/>
      <c r="P18" s="147">
        <f t="shared" si="0"/>
        <v>1</v>
      </c>
      <c r="Q18" s="13">
        <f t="shared" si="0"/>
        <v>0.4</v>
      </c>
      <c r="R18" s="218">
        <f>IF(((L18+M18+N18+O18)/(G18))&lt;=1,((L18+M18+N18+O18)/(G18)),1)/4</f>
        <v>0.25</v>
      </c>
      <c r="U18" s="15"/>
    </row>
    <row r="19" spans="2:21" ht="48" customHeight="1" thickBot="1" x14ac:dyDescent="0.25">
      <c r="B19" s="481"/>
      <c r="C19" s="479"/>
      <c r="D19" s="416" t="s">
        <v>742</v>
      </c>
      <c r="E19" s="333" t="s">
        <v>730</v>
      </c>
      <c r="F19" s="20" t="s">
        <v>731</v>
      </c>
      <c r="G19" s="276">
        <v>5</v>
      </c>
      <c r="H19" s="392">
        <v>0</v>
      </c>
      <c r="I19" s="392">
        <v>2</v>
      </c>
      <c r="J19" s="392">
        <v>2</v>
      </c>
      <c r="K19" s="392">
        <v>1</v>
      </c>
      <c r="L19" s="393">
        <v>0</v>
      </c>
      <c r="M19" s="336">
        <v>1.75</v>
      </c>
      <c r="N19" s="25"/>
      <c r="O19" s="26"/>
      <c r="P19" s="147" t="str">
        <f t="shared" si="0"/>
        <v>-</v>
      </c>
      <c r="Q19" s="13">
        <f t="shared" si="0"/>
        <v>0.875</v>
      </c>
      <c r="R19" s="218">
        <f t="shared" si="1"/>
        <v>0.35</v>
      </c>
      <c r="U19" s="15"/>
    </row>
    <row r="20" spans="2:21" ht="48" customHeight="1" thickBot="1" x14ac:dyDescent="0.25">
      <c r="B20" s="481"/>
      <c r="C20" s="479"/>
      <c r="D20" s="414"/>
      <c r="E20" s="333" t="s">
        <v>732</v>
      </c>
      <c r="F20" s="20" t="s">
        <v>733</v>
      </c>
      <c r="G20" s="85">
        <v>2</v>
      </c>
      <c r="H20" s="329">
        <v>0</v>
      </c>
      <c r="I20" s="329">
        <v>1</v>
      </c>
      <c r="J20" s="329">
        <v>1</v>
      </c>
      <c r="K20" s="329">
        <v>0</v>
      </c>
      <c r="L20" s="329">
        <v>0</v>
      </c>
      <c r="M20" s="329">
        <v>0.9</v>
      </c>
      <c r="N20" s="250"/>
      <c r="O20" s="22"/>
      <c r="P20" s="147" t="str">
        <f t="shared" si="0"/>
        <v>-</v>
      </c>
      <c r="Q20" s="13">
        <f t="shared" si="0"/>
        <v>0.9</v>
      </c>
      <c r="R20" s="218">
        <f t="shared" si="1"/>
        <v>0.45</v>
      </c>
      <c r="U20" s="15"/>
    </row>
    <row r="21" spans="2:21" ht="50.25" customHeight="1" thickBot="1" x14ac:dyDescent="0.25">
      <c r="B21" s="481"/>
      <c r="C21" s="479"/>
      <c r="D21" s="414"/>
      <c r="E21" s="333" t="s">
        <v>734</v>
      </c>
      <c r="F21" s="20" t="s">
        <v>735</v>
      </c>
      <c r="G21" s="257">
        <v>1</v>
      </c>
      <c r="H21" s="329">
        <v>1</v>
      </c>
      <c r="I21" s="329">
        <v>1</v>
      </c>
      <c r="J21" s="329">
        <v>1</v>
      </c>
      <c r="K21" s="329">
        <v>1</v>
      </c>
      <c r="L21" s="329">
        <v>1</v>
      </c>
      <c r="M21" s="329">
        <v>0</v>
      </c>
      <c r="N21" s="250"/>
      <c r="O21" s="22"/>
      <c r="P21" s="147">
        <f t="shared" si="0"/>
        <v>1</v>
      </c>
      <c r="Q21" s="13">
        <f t="shared" si="0"/>
        <v>0</v>
      </c>
      <c r="R21" s="218">
        <f>IF(((L21+M21+N21+O21)/(G21))&lt;=1,((L21+M21+N21+O21)/(G21)),1)/4</f>
        <v>0.25</v>
      </c>
      <c r="U21" s="15"/>
    </row>
    <row r="22" spans="2:21" ht="48" customHeight="1" thickBot="1" x14ac:dyDescent="0.25">
      <c r="B22" s="481"/>
      <c r="C22" s="479"/>
      <c r="D22" s="414"/>
      <c r="E22" s="333" t="s">
        <v>736</v>
      </c>
      <c r="F22" s="20" t="s">
        <v>737</v>
      </c>
      <c r="G22" s="85">
        <v>1</v>
      </c>
      <c r="H22" s="329">
        <v>1</v>
      </c>
      <c r="I22" s="329">
        <v>1</v>
      </c>
      <c r="J22" s="329">
        <v>1</v>
      </c>
      <c r="K22" s="329">
        <v>1</v>
      </c>
      <c r="L22" s="329">
        <v>1</v>
      </c>
      <c r="M22" s="336">
        <v>0.9</v>
      </c>
      <c r="N22" s="21"/>
      <c r="O22" s="22"/>
      <c r="P22" s="147">
        <f t="shared" si="0"/>
        <v>1</v>
      </c>
      <c r="Q22" s="13">
        <f t="shared" si="0"/>
        <v>0.9</v>
      </c>
      <c r="R22" s="218">
        <f>IF(((L22+M22+N22+O22)/(G22))&lt;=1,((L22+M22+N22+O22)/(G22)),1)/4</f>
        <v>0.25</v>
      </c>
      <c r="U22" s="15"/>
    </row>
    <row r="23" spans="2:21" ht="60.75" thickBot="1" x14ac:dyDescent="0.25">
      <c r="B23" s="482"/>
      <c r="C23" s="446"/>
      <c r="D23" s="415"/>
      <c r="E23" s="333" t="s">
        <v>738</v>
      </c>
      <c r="F23" s="20" t="s">
        <v>739</v>
      </c>
      <c r="G23" s="85">
        <v>1</v>
      </c>
      <c r="H23" s="329">
        <v>0</v>
      </c>
      <c r="I23" s="329">
        <v>1</v>
      </c>
      <c r="J23" s="329">
        <v>0</v>
      </c>
      <c r="K23" s="329">
        <v>0</v>
      </c>
      <c r="L23" s="329">
        <v>0</v>
      </c>
      <c r="M23" s="329">
        <v>0.7</v>
      </c>
      <c r="N23" s="29"/>
      <c r="O23" s="22"/>
      <c r="P23" s="147" t="str">
        <f t="shared" si="0"/>
        <v>-</v>
      </c>
      <c r="Q23" s="13">
        <f t="shared" si="0"/>
        <v>0.7</v>
      </c>
      <c r="R23" s="218">
        <f>IF(((L23+M23+N23+O23)/(G23))&lt;=1,((L23+M23+N23+O23)/(G23)),1)/3</f>
        <v>0.23333333333333331</v>
      </c>
      <c r="U23" s="15"/>
    </row>
    <row r="24" spans="2:21" ht="69" customHeight="1" thickBot="1" x14ac:dyDescent="0.25">
      <c r="B24" s="406" t="s">
        <v>86</v>
      </c>
      <c r="C24" s="406" t="s">
        <v>87</v>
      </c>
      <c r="D24" s="408" t="s">
        <v>743</v>
      </c>
      <c r="E24" s="33" t="s">
        <v>15</v>
      </c>
      <c r="F24" s="47"/>
      <c r="G24" s="410" t="s">
        <v>16</v>
      </c>
      <c r="H24" s="38" t="s">
        <v>43</v>
      </c>
      <c r="I24" s="33" t="s">
        <v>44</v>
      </c>
      <c r="J24" s="34" t="s">
        <v>45</v>
      </c>
      <c r="K24" s="34" t="s">
        <v>39</v>
      </c>
      <c r="L24" s="65" t="s">
        <v>36</v>
      </c>
      <c r="M24" s="33" t="s">
        <v>37</v>
      </c>
      <c r="N24" s="34" t="s">
        <v>38</v>
      </c>
      <c r="O24" s="34" t="s">
        <v>39</v>
      </c>
      <c r="P24" s="35" t="s">
        <v>17</v>
      </c>
      <c r="Q24" s="35" t="s">
        <v>1343</v>
      </c>
      <c r="R24" s="36" t="s">
        <v>12</v>
      </c>
    </row>
    <row r="25" spans="2:21" ht="16.5" thickBot="1" x14ac:dyDescent="0.25">
      <c r="B25" s="407"/>
      <c r="C25" s="407"/>
      <c r="D25" s="409"/>
      <c r="E25" s="37">
        <f>COUNTA(E4:E23)</f>
        <v>20</v>
      </c>
      <c r="F25" s="48"/>
      <c r="G25" s="411"/>
      <c r="H25" s="39">
        <f t="shared" ref="H25:O25" si="2">COUNTIF(H4:H23,"&gt;0")</f>
        <v>9</v>
      </c>
      <c r="I25" s="39">
        <f t="shared" si="2"/>
        <v>18</v>
      </c>
      <c r="J25" s="39">
        <f t="shared" si="2"/>
        <v>13</v>
      </c>
      <c r="K25" s="39">
        <f t="shared" si="2"/>
        <v>13</v>
      </c>
      <c r="L25" s="66">
        <f t="shared" si="2"/>
        <v>8</v>
      </c>
      <c r="M25" s="39">
        <f t="shared" si="2"/>
        <v>8</v>
      </c>
      <c r="N25" s="39">
        <f t="shared" si="2"/>
        <v>0</v>
      </c>
      <c r="O25" s="39">
        <f t="shared" si="2"/>
        <v>0</v>
      </c>
      <c r="P25" s="40">
        <f>AVERAGE(P4:P23)</f>
        <v>0.88746438746438749</v>
      </c>
      <c r="Q25" s="40">
        <f>AVERAGE(Q4:Q23)</f>
        <v>0.35972222222222228</v>
      </c>
      <c r="R25" s="40">
        <f>AVERAGE(R4:R23)</f>
        <v>0.24588141025641028</v>
      </c>
    </row>
    <row r="26" spans="2:21" ht="42.75" customHeight="1" thickBot="1" x14ac:dyDescent="0.25">
      <c r="B26" s="438" t="s">
        <v>1307</v>
      </c>
      <c r="C26" s="439"/>
      <c r="D26" s="440"/>
      <c r="E26" s="438" t="s">
        <v>1309</v>
      </c>
      <c r="F26" s="440"/>
      <c r="G26" s="438" t="s">
        <v>1310</v>
      </c>
      <c r="H26" s="439"/>
      <c r="I26" s="440"/>
      <c r="J26" s="152" t="s">
        <v>1256</v>
      </c>
      <c r="K26" s="153" t="s">
        <v>1257</v>
      </c>
      <c r="L26" s="153" t="s">
        <v>1258</v>
      </c>
      <c r="M26" s="153"/>
      <c r="N26" s="153"/>
      <c r="O26" s="153"/>
      <c r="P26" s="153" t="s">
        <v>1259</v>
      </c>
      <c r="Q26" s="154" t="s">
        <v>1260</v>
      </c>
    </row>
    <row r="27" spans="2:21" ht="28.5" customHeight="1" thickBot="1" x14ac:dyDescent="0.25">
      <c r="B27" s="456" t="s">
        <v>1308</v>
      </c>
      <c r="C27" s="457"/>
      <c r="D27" s="458"/>
      <c r="E27" s="456" t="s">
        <v>1275</v>
      </c>
      <c r="F27" s="458"/>
      <c r="G27" s="441" t="s">
        <v>1275</v>
      </c>
      <c r="H27" s="442"/>
      <c r="I27" s="443"/>
      <c r="J27" s="161"/>
      <c r="K27" s="156"/>
      <c r="L27" s="157"/>
      <c r="M27" s="158"/>
      <c r="N27" s="158"/>
      <c r="O27" s="158"/>
      <c r="P27" s="159"/>
      <c r="Q27" s="160"/>
    </row>
    <row r="28" spans="2:21" ht="12" customHeight="1" x14ac:dyDescent="0.2"/>
    <row r="29" spans="2:21" ht="55.5" customHeight="1" x14ac:dyDescent="0.2"/>
  </sheetData>
  <sheetProtection formatCells="0" formatColumns="0" formatRows="0"/>
  <mergeCells count="18">
    <mergeCell ref="B27:D27"/>
    <mergeCell ref="E27:F27"/>
    <mergeCell ref="G27:I27"/>
    <mergeCell ref="B12:B23"/>
    <mergeCell ref="B26:D26"/>
    <mergeCell ref="E26:F26"/>
    <mergeCell ref="G26:I26"/>
    <mergeCell ref="B1:Q1"/>
    <mergeCell ref="B24:B25"/>
    <mergeCell ref="C24:C25"/>
    <mergeCell ref="D24:D25"/>
    <mergeCell ref="G24:G25"/>
    <mergeCell ref="D4:D11"/>
    <mergeCell ref="D12:D18"/>
    <mergeCell ref="D19:D23"/>
    <mergeCell ref="B4:B11"/>
    <mergeCell ref="C4:C11"/>
    <mergeCell ref="C12:C23"/>
  </mergeCells>
  <conditionalFormatting sqref="P4:P23 R4:R23">
    <cfRule type="cellIs" dxfId="614" priority="30" operator="equal">
      <formula>"-"</formula>
    </cfRule>
    <cfRule type="cellIs" dxfId="613" priority="31" operator="lessThan">
      <formula>0.5</formula>
    </cfRule>
    <cfRule type="cellIs" dxfId="612" priority="32" operator="between">
      <formula>0.5</formula>
      <formula>0.75</formula>
    </cfRule>
    <cfRule type="cellIs" dxfId="611" priority="33" operator="between">
      <formula>0.75</formula>
      <formula>1</formula>
    </cfRule>
  </conditionalFormatting>
  <conditionalFormatting sqref="P4:P23 R4:R23">
    <cfRule type="cellIs" dxfId="610" priority="29" operator="equal">
      <formula>0</formula>
    </cfRule>
  </conditionalFormatting>
  <conditionalFormatting sqref="Q4:Q23">
    <cfRule type="cellIs" dxfId="609" priority="25" operator="equal">
      <formula>"-"</formula>
    </cfRule>
    <cfRule type="cellIs" dxfId="608" priority="26" operator="between">
      <formula>0.9</formula>
      <formula>1</formula>
    </cfRule>
    <cfRule type="cellIs" dxfId="607" priority="27" operator="between">
      <formula>0.7</formula>
      <formula>0.899</formula>
    </cfRule>
    <cfRule type="cellIs" dxfId="606" priority="28" operator="between">
      <formula>0</formula>
      <formula>0.699</formula>
    </cfRule>
  </conditionalFormatting>
  <conditionalFormatting sqref="Q4:Q23">
    <cfRule type="cellIs" dxfId="605" priority="21" operator="equal">
      <formula>"-"</formula>
    </cfRule>
    <cfRule type="cellIs" dxfId="604" priority="22" operator="lessThan">
      <formula>0.699</formula>
    </cfRule>
    <cfRule type="cellIs" dxfId="603" priority="23" operator="between">
      <formula>0.7</formula>
      <formula>0.8999</formula>
    </cfRule>
    <cfRule type="cellIs" dxfId="602" priority="24" operator="between">
      <formula>0.9</formula>
      <formula>1</formula>
    </cfRule>
  </conditionalFormatting>
  <conditionalFormatting sqref="Q4:Q23">
    <cfRule type="cellIs" dxfId="601" priority="17" operator="equal">
      <formula>"-"</formula>
    </cfRule>
    <cfRule type="cellIs" dxfId="600" priority="18" operator="lessThan">
      <formula>0.69999</formula>
    </cfRule>
    <cfRule type="cellIs" dxfId="599" priority="19" operator="between">
      <formula>0.7</formula>
      <formula>0.8999</formula>
    </cfRule>
    <cfRule type="cellIs" dxfId="598" priority="20" operator="between">
      <formula>0.9</formula>
      <formula>1</formula>
    </cfRule>
  </conditionalFormatting>
  <conditionalFormatting sqref="Q4:Q23">
    <cfRule type="cellIs" dxfId="597" priority="13" operator="equal">
      <formula>"-"</formula>
    </cfRule>
    <cfRule type="cellIs" dxfId="596" priority="14" operator="between">
      <formula>0.9</formula>
      <formula>1</formula>
    </cfRule>
    <cfRule type="cellIs" dxfId="595" priority="15" operator="between">
      <formula>0.7</formula>
      <formula>0.899</formula>
    </cfRule>
    <cfRule type="cellIs" dxfId="594" priority="16" operator="lessThan">
      <formula>0.699</formula>
    </cfRule>
  </conditionalFormatting>
  <conditionalFormatting sqref="Q4:Q23">
    <cfRule type="cellIs" dxfId="593" priority="9" operator="equal">
      <formula>"-"</formula>
    </cfRule>
    <cfRule type="cellIs" dxfId="592" priority="10" operator="lessThan">
      <formula>0.699</formula>
    </cfRule>
    <cfRule type="cellIs" dxfId="591" priority="11" operator="between">
      <formula>0.9</formula>
      <formula>1</formula>
    </cfRule>
    <cfRule type="cellIs" dxfId="590" priority="12" operator="between">
      <formula>0.7</formula>
      <formula>"89.99%"</formula>
    </cfRule>
  </conditionalFormatting>
  <conditionalFormatting sqref="Q4:Q23">
    <cfRule type="cellIs" dxfId="589" priority="5" operator="equal">
      <formula>"-"</formula>
    </cfRule>
    <cfRule type="cellIs" dxfId="588" priority="6" operator="lessThan">
      <formula>0.699</formula>
    </cfRule>
    <cfRule type="cellIs" dxfId="587" priority="7" operator="between">
      <formula>0.7</formula>
      <formula>0.899</formula>
    </cfRule>
    <cfRule type="cellIs" dxfId="586" priority="8" operator="between">
      <formula>0.9</formula>
      <formula>1</formula>
    </cfRule>
  </conditionalFormatting>
  <conditionalFormatting sqref="Q4:Q23">
    <cfRule type="cellIs" dxfId="585" priority="1" operator="equal">
      <formula>"-"</formula>
    </cfRule>
    <cfRule type="cellIs" dxfId="584" priority="2" operator="lessThan">
      <formula>0.699</formula>
    </cfRule>
    <cfRule type="cellIs" dxfId="583" priority="3" operator="between">
      <formula>0.7</formula>
      <formula>0.9166666</formula>
    </cfRule>
    <cfRule type="cellIs" dxfId="582"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36"/>
  <sheetViews>
    <sheetView topLeftCell="B1" zoomScale="70" zoomScaleNormal="70" zoomScaleSheetLayoutView="70" workbookViewId="0">
      <pane xSplit="3" ySplit="3" topLeftCell="E13" activePane="bottomRight" state="frozen"/>
      <selection activeCell="B1" sqref="B1"/>
      <selection pane="topRight" activeCell="E1" sqref="E1"/>
      <selection pane="bottomLeft" activeCell="B4" sqref="B4"/>
      <selection pane="bottomRight" activeCell="E13" sqref="E13"/>
    </sheetView>
  </sheetViews>
  <sheetFormatPr baseColWidth="10" defaultColWidth="11.42578125" defaultRowHeight="15" x14ac:dyDescent="0.2"/>
  <cols>
    <col min="1" max="1" width="2.85546875" style="1" customWidth="1"/>
    <col min="2" max="2" width="18.140625" style="1" customWidth="1"/>
    <col min="3" max="3" width="12.28515625" style="1" customWidth="1"/>
    <col min="4" max="4" width="23.42578125" style="1" customWidth="1"/>
    <col min="5" max="5" width="57.5703125" style="1" customWidth="1"/>
    <col min="6" max="6" width="48.28515625" style="1" hidden="1" customWidth="1"/>
    <col min="7" max="7" width="20.5703125" style="1" customWidth="1"/>
    <col min="8" max="8" width="15.28515625" style="1" customWidth="1"/>
    <col min="9" max="9" width="16.42578125" style="1" customWidth="1"/>
    <col min="10" max="10" width="16.140625" style="1" customWidth="1"/>
    <col min="11" max="11" width="15.28515625" style="1" customWidth="1"/>
    <col min="12" max="12" width="16.140625" style="67" customWidth="1"/>
    <col min="13" max="13" width="13.42578125" style="1" customWidth="1"/>
    <col min="14" max="14" width="8.7109375" style="1" customWidth="1"/>
    <col min="15" max="15" width="14.140625" style="1" customWidth="1"/>
    <col min="16" max="17" width="15.7109375" style="1" customWidth="1"/>
    <col min="18" max="18" width="15.42578125" style="1" customWidth="1"/>
    <col min="19" max="19" width="5.5703125" style="1" customWidth="1"/>
    <col min="20" max="20" width="11.42578125" style="1" customWidth="1"/>
    <col min="21" max="16384" width="11.42578125" style="1"/>
  </cols>
  <sheetData>
    <row r="1" spans="1:21" ht="15.75" x14ac:dyDescent="0.2">
      <c r="B1" s="412" t="s">
        <v>1353</v>
      </c>
      <c r="C1" s="412"/>
      <c r="D1" s="412"/>
      <c r="E1" s="412"/>
      <c r="F1" s="412"/>
      <c r="G1" s="412"/>
      <c r="H1" s="412"/>
      <c r="I1" s="412"/>
      <c r="J1" s="412"/>
      <c r="K1" s="412"/>
      <c r="L1" s="412"/>
      <c r="M1" s="412"/>
      <c r="N1" s="412"/>
      <c r="O1" s="412"/>
      <c r="P1" s="412"/>
      <c r="Q1" s="412"/>
      <c r="R1" s="412"/>
    </row>
    <row r="2" spans="1:21" ht="16.5" thickBot="1" x14ac:dyDescent="0.25">
      <c r="D2" s="2"/>
      <c r="E2" s="55"/>
      <c r="F2" s="55"/>
      <c r="G2" s="55"/>
      <c r="H2" s="55"/>
      <c r="I2" s="55"/>
      <c r="J2" s="55"/>
      <c r="K2" s="55"/>
      <c r="L2" s="196"/>
      <c r="M2" s="55"/>
      <c r="N2" s="55"/>
      <c r="O2" s="55"/>
      <c r="P2" s="55"/>
      <c r="Q2" s="211"/>
      <c r="R2" s="55"/>
    </row>
    <row r="3" spans="1:21" ht="48"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8" t="s">
        <v>17</v>
      </c>
      <c r="Q3" s="8" t="s">
        <v>1343</v>
      </c>
      <c r="R3" s="9" t="s">
        <v>12</v>
      </c>
    </row>
    <row r="4" spans="1:21" ht="60.75" thickBot="1" x14ac:dyDescent="0.25">
      <c r="A4" s="2"/>
      <c r="B4" s="489" t="s">
        <v>1284</v>
      </c>
      <c r="C4" s="491" t="s">
        <v>1285</v>
      </c>
      <c r="D4" s="413" t="s">
        <v>786</v>
      </c>
      <c r="E4" s="264" t="s">
        <v>744</v>
      </c>
      <c r="F4" s="45" t="s">
        <v>357</v>
      </c>
      <c r="G4" s="243">
        <v>1</v>
      </c>
      <c r="H4" s="10">
        <v>0</v>
      </c>
      <c r="I4" s="243">
        <v>0</v>
      </c>
      <c r="J4" s="10">
        <v>1</v>
      </c>
      <c r="K4" s="10">
        <v>0</v>
      </c>
      <c r="L4" s="62">
        <v>0</v>
      </c>
      <c r="M4" s="243">
        <v>0</v>
      </c>
      <c r="N4" s="11"/>
      <c r="O4" s="12"/>
      <c r="P4" s="147" t="str">
        <f t="shared" ref="P4:Q29" si="0">IF(H4=0,"-",IF((L4/H4)&lt;=1,(L4/H4),1))</f>
        <v>-</v>
      </c>
      <c r="Q4" s="13" t="str">
        <f t="shared" si="0"/>
        <v>-</v>
      </c>
      <c r="R4" s="147">
        <f>IF(((L4+M4+N4+O4)/(G4))&lt;=1,((L4+M4+N4+O4)/(G4)),1)</f>
        <v>0</v>
      </c>
      <c r="S4" s="2"/>
      <c r="U4" s="15"/>
    </row>
    <row r="5" spans="1:21" s="18" customFormat="1" ht="30.75" thickBot="1" x14ac:dyDescent="0.25">
      <c r="A5" s="2"/>
      <c r="B5" s="489"/>
      <c r="C5" s="492"/>
      <c r="D5" s="414"/>
      <c r="E5" s="261" t="s">
        <v>745</v>
      </c>
      <c r="F5" s="20" t="s">
        <v>556</v>
      </c>
      <c r="G5" s="239">
        <v>2</v>
      </c>
      <c r="H5" s="16">
        <v>0</v>
      </c>
      <c r="I5" s="256">
        <v>0</v>
      </c>
      <c r="J5" s="16">
        <v>1</v>
      </c>
      <c r="K5" s="16">
        <v>1</v>
      </c>
      <c r="L5" s="63">
        <v>0</v>
      </c>
      <c r="M5" s="239">
        <v>1</v>
      </c>
      <c r="N5" s="16"/>
      <c r="O5" s="17"/>
      <c r="P5" s="147" t="str">
        <f t="shared" si="0"/>
        <v>-</v>
      </c>
      <c r="Q5" s="13" t="str">
        <f t="shared" si="0"/>
        <v>-</v>
      </c>
      <c r="R5" s="147">
        <f t="shared" ref="R5:R29" si="1">IF(((L5+M5+N5+O5)/(G5))&lt;=1,((L5+M5+N5+O5)/(G5)),1)</f>
        <v>0.5</v>
      </c>
      <c r="S5" s="2"/>
      <c r="U5" s="19"/>
    </row>
    <row r="6" spans="1:21" s="18" customFormat="1" ht="30.75" thickBot="1" x14ac:dyDescent="0.25">
      <c r="A6" s="2"/>
      <c r="B6" s="489"/>
      <c r="C6" s="492"/>
      <c r="D6" s="414"/>
      <c r="E6" s="261" t="s">
        <v>746</v>
      </c>
      <c r="F6" s="20" t="s">
        <v>747</v>
      </c>
      <c r="G6" s="239">
        <v>2</v>
      </c>
      <c r="H6" s="16">
        <v>0</v>
      </c>
      <c r="I6" s="239">
        <v>1</v>
      </c>
      <c r="J6" s="16">
        <v>1</v>
      </c>
      <c r="K6" s="16">
        <v>0</v>
      </c>
      <c r="L6" s="63">
        <v>0</v>
      </c>
      <c r="M6" s="239">
        <v>0</v>
      </c>
      <c r="N6" s="16"/>
      <c r="O6" s="17"/>
      <c r="P6" s="147" t="str">
        <f t="shared" si="0"/>
        <v>-</v>
      </c>
      <c r="Q6" s="13">
        <f t="shared" si="0"/>
        <v>0</v>
      </c>
      <c r="R6" s="147">
        <f t="shared" si="1"/>
        <v>0</v>
      </c>
      <c r="S6" s="2"/>
      <c r="U6" s="19"/>
    </row>
    <row r="7" spans="1:21" s="18" customFormat="1" ht="60.75" thickBot="1" x14ac:dyDescent="0.25">
      <c r="A7" s="2"/>
      <c r="B7" s="489"/>
      <c r="C7" s="492"/>
      <c r="D7" s="414"/>
      <c r="E7" s="261" t="s">
        <v>748</v>
      </c>
      <c r="F7" s="20" t="s">
        <v>749</v>
      </c>
      <c r="G7" s="239">
        <v>2</v>
      </c>
      <c r="H7" s="16">
        <v>0</v>
      </c>
      <c r="I7" s="239">
        <v>1</v>
      </c>
      <c r="J7" s="16">
        <v>1</v>
      </c>
      <c r="K7" s="16">
        <v>0</v>
      </c>
      <c r="L7" s="63">
        <v>0</v>
      </c>
      <c r="M7" s="239">
        <v>0</v>
      </c>
      <c r="N7" s="16"/>
      <c r="O7" s="17"/>
      <c r="P7" s="147" t="str">
        <f t="shared" si="0"/>
        <v>-</v>
      </c>
      <c r="Q7" s="13">
        <f t="shared" si="0"/>
        <v>0</v>
      </c>
      <c r="R7" s="147">
        <f t="shared" si="1"/>
        <v>0</v>
      </c>
      <c r="S7" s="2"/>
      <c r="U7" s="19"/>
    </row>
    <row r="8" spans="1:21" s="18" customFormat="1" ht="30.75" thickBot="1" x14ac:dyDescent="0.25">
      <c r="A8" s="2"/>
      <c r="B8" s="489"/>
      <c r="C8" s="492"/>
      <c r="D8" s="414"/>
      <c r="E8" s="261" t="s">
        <v>750</v>
      </c>
      <c r="F8" s="20" t="s">
        <v>751</v>
      </c>
      <c r="G8" s="239">
        <v>1</v>
      </c>
      <c r="H8" s="16">
        <v>0</v>
      </c>
      <c r="I8" s="239">
        <v>1</v>
      </c>
      <c r="J8" s="16">
        <v>0</v>
      </c>
      <c r="K8" s="16">
        <v>0</v>
      </c>
      <c r="L8" s="63">
        <v>0</v>
      </c>
      <c r="M8" s="239">
        <v>0</v>
      </c>
      <c r="N8" s="16"/>
      <c r="O8" s="17"/>
      <c r="P8" s="147" t="str">
        <f t="shared" si="0"/>
        <v>-</v>
      </c>
      <c r="Q8" s="13">
        <f t="shared" si="0"/>
        <v>0</v>
      </c>
      <c r="R8" s="147">
        <f t="shared" si="1"/>
        <v>0</v>
      </c>
      <c r="S8" s="2"/>
      <c r="U8" s="19"/>
    </row>
    <row r="9" spans="1:21" s="18" customFormat="1" ht="30.75" thickBot="1" x14ac:dyDescent="0.25">
      <c r="A9" s="2"/>
      <c r="B9" s="489"/>
      <c r="C9" s="492"/>
      <c r="D9" s="414"/>
      <c r="E9" s="261" t="s">
        <v>752</v>
      </c>
      <c r="F9" s="20" t="s">
        <v>753</v>
      </c>
      <c r="G9" s="239">
        <v>1</v>
      </c>
      <c r="H9" s="16">
        <v>0</v>
      </c>
      <c r="I9" s="239">
        <v>1</v>
      </c>
      <c r="J9" s="16">
        <v>0</v>
      </c>
      <c r="K9" s="16">
        <v>0</v>
      </c>
      <c r="L9" s="63">
        <v>0</v>
      </c>
      <c r="M9" s="239">
        <v>0</v>
      </c>
      <c r="N9" s="16"/>
      <c r="O9" s="17"/>
      <c r="P9" s="147" t="str">
        <f t="shared" si="0"/>
        <v>-</v>
      </c>
      <c r="Q9" s="13">
        <f t="shared" si="0"/>
        <v>0</v>
      </c>
      <c r="R9" s="147">
        <f t="shared" si="1"/>
        <v>0</v>
      </c>
      <c r="S9" s="2"/>
      <c r="U9" s="19"/>
    </row>
    <row r="10" spans="1:21" s="18" customFormat="1" ht="45.75" thickBot="1" x14ac:dyDescent="0.25">
      <c r="A10" s="2"/>
      <c r="B10" s="489"/>
      <c r="C10" s="492"/>
      <c r="D10" s="414"/>
      <c r="E10" s="261" t="s">
        <v>754</v>
      </c>
      <c r="F10" s="20" t="s">
        <v>755</v>
      </c>
      <c r="G10" s="239">
        <v>77</v>
      </c>
      <c r="H10" s="16">
        <v>0</v>
      </c>
      <c r="I10" s="239">
        <v>40</v>
      </c>
      <c r="J10" s="16">
        <v>20</v>
      </c>
      <c r="K10" s="16">
        <v>17</v>
      </c>
      <c r="L10" s="63">
        <v>0</v>
      </c>
      <c r="M10" s="239">
        <v>0</v>
      </c>
      <c r="N10" s="16"/>
      <c r="O10" s="17"/>
      <c r="P10" s="147" t="str">
        <f t="shared" si="0"/>
        <v>-</v>
      </c>
      <c r="Q10" s="13">
        <f t="shared" si="0"/>
        <v>0</v>
      </c>
      <c r="R10" s="147">
        <f t="shared" si="1"/>
        <v>0</v>
      </c>
      <c r="S10" s="2"/>
      <c r="U10" s="19"/>
    </row>
    <row r="11" spans="1:21" s="18" customFormat="1" ht="30.75" thickBot="1" x14ac:dyDescent="0.25">
      <c r="A11" s="2"/>
      <c r="B11" s="489"/>
      <c r="C11" s="492"/>
      <c r="D11" s="414"/>
      <c r="E11" s="261" t="s">
        <v>1367</v>
      </c>
      <c r="F11" s="20" t="s">
        <v>204</v>
      </c>
      <c r="G11" s="297">
        <v>1</v>
      </c>
      <c r="H11" s="297">
        <v>0.25</v>
      </c>
      <c r="I11" s="297">
        <v>0.25</v>
      </c>
      <c r="J11" s="297">
        <v>0.25</v>
      </c>
      <c r="K11" s="297">
        <v>0.25</v>
      </c>
      <c r="L11" s="64">
        <v>0.25</v>
      </c>
      <c r="M11" s="85">
        <v>0.25</v>
      </c>
      <c r="N11" s="21"/>
      <c r="O11" s="22"/>
      <c r="P11" s="147">
        <f t="shared" si="0"/>
        <v>1</v>
      </c>
      <c r="Q11" s="13">
        <f t="shared" si="0"/>
        <v>1</v>
      </c>
      <c r="R11" s="147">
        <f t="shared" si="1"/>
        <v>0.5</v>
      </c>
      <c r="S11" s="2"/>
      <c r="U11" s="19"/>
    </row>
    <row r="12" spans="1:21" ht="30.75" thickBot="1" x14ac:dyDescent="0.25">
      <c r="A12" s="2"/>
      <c r="B12" s="489"/>
      <c r="C12" s="492"/>
      <c r="D12" s="414"/>
      <c r="E12" s="261" t="s">
        <v>756</v>
      </c>
      <c r="F12" s="20" t="s">
        <v>757</v>
      </c>
      <c r="G12" s="298">
        <v>4</v>
      </c>
      <c r="H12" s="297">
        <v>0</v>
      </c>
      <c r="I12" s="298">
        <v>2</v>
      </c>
      <c r="J12" s="298">
        <v>1</v>
      </c>
      <c r="K12" s="298">
        <v>1</v>
      </c>
      <c r="L12" s="68">
        <v>0</v>
      </c>
      <c r="M12" s="239">
        <v>4</v>
      </c>
      <c r="N12" s="16"/>
      <c r="O12" s="23"/>
      <c r="P12" s="147" t="str">
        <f t="shared" si="0"/>
        <v>-</v>
      </c>
      <c r="Q12" s="13">
        <f t="shared" si="0"/>
        <v>1</v>
      </c>
      <c r="R12" s="147">
        <f t="shared" si="1"/>
        <v>1</v>
      </c>
      <c r="S12" s="2"/>
      <c r="U12" s="15"/>
    </row>
    <row r="13" spans="1:21" ht="45.75" thickBot="1" x14ac:dyDescent="0.25">
      <c r="B13" s="489"/>
      <c r="C13" s="492"/>
      <c r="D13" s="414"/>
      <c r="E13" s="261" t="s">
        <v>758</v>
      </c>
      <c r="F13" s="20" t="s">
        <v>759</v>
      </c>
      <c r="G13" s="297">
        <v>1</v>
      </c>
      <c r="H13" s="297">
        <v>0.25</v>
      </c>
      <c r="I13" s="297">
        <v>0.25</v>
      </c>
      <c r="J13" s="297">
        <v>0.25</v>
      </c>
      <c r="K13" s="297">
        <v>0.25</v>
      </c>
      <c r="L13" s="64">
        <v>0.25</v>
      </c>
      <c r="M13" s="85">
        <v>0.25</v>
      </c>
      <c r="N13" s="21"/>
      <c r="O13" s="22"/>
      <c r="P13" s="147">
        <f t="shared" si="0"/>
        <v>1</v>
      </c>
      <c r="Q13" s="13">
        <f t="shared" si="0"/>
        <v>1</v>
      </c>
      <c r="R13" s="147">
        <f t="shared" si="1"/>
        <v>0.5</v>
      </c>
      <c r="S13" s="2"/>
      <c r="U13" s="15"/>
    </row>
    <row r="14" spans="1:21" ht="60.75" thickBot="1" x14ac:dyDescent="0.25">
      <c r="B14" s="489"/>
      <c r="C14" s="492"/>
      <c r="D14" s="414"/>
      <c r="E14" s="261" t="s">
        <v>760</v>
      </c>
      <c r="F14" s="20" t="s">
        <v>556</v>
      </c>
      <c r="G14" s="297">
        <v>2</v>
      </c>
      <c r="H14" s="297">
        <v>0</v>
      </c>
      <c r="I14" s="297">
        <v>0</v>
      </c>
      <c r="J14" s="297">
        <v>1</v>
      </c>
      <c r="K14" s="297">
        <v>1</v>
      </c>
      <c r="L14" s="64">
        <v>0</v>
      </c>
      <c r="M14" s="85">
        <v>0</v>
      </c>
      <c r="N14" s="21"/>
      <c r="O14" s="22"/>
      <c r="P14" s="147" t="str">
        <f t="shared" si="0"/>
        <v>-</v>
      </c>
      <c r="Q14" s="13" t="str">
        <f t="shared" si="0"/>
        <v>-</v>
      </c>
      <c r="R14" s="147">
        <f t="shared" si="1"/>
        <v>0</v>
      </c>
      <c r="U14" s="15"/>
    </row>
    <row r="15" spans="1:21" ht="45.75" thickBot="1" x14ac:dyDescent="0.25">
      <c r="B15" s="489"/>
      <c r="C15" s="492"/>
      <c r="D15" s="414"/>
      <c r="E15" s="261" t="s">
        <v>761</v>
      </c>
      <c r="F15" s="20" t="s">
        <v>556</v>
      </c>
      <c r="G15" s="85">
        <v>2</v>
      </c>
      <c r="H15" s="21">
        <v>0</v>
      </c>
      <c r="I15" s="85">
        <v>1</v>
      </c>
      <c r="J15" s="21">
        <v>1</v>
      </c>
      <c r="K15" s="21">
        <v>0</v>
      </c>
      <c r="L15" s="64">
        <v>0</v>
      </c>
      <c r="M15" s="85">
        <v>0</v>
      </c>
      <c r="N15" s="21"/>
      <c r="O15" s="22"/>
      <c r="P15" s="147" t="str">
        <f t="shared" si="0"/>
        <v>-</v>
      </c>
      <c r="Q15" s="13">
        <f t="shared" si="0"/>
        <v>0</v>
      </c>
      <c r="R15" s="147">
        <f t="shared" si="1"/>
        <v>0</v>
      </c>
      <c r="U15" s="15"/>
    </row>
    <row r="16" spans="1:21" ht="45.75" thickBot="1" x14ac:dyDescent="0.25">
      <c r="B16" s="489"/>
      <c r="C16" s="492"/>
      <c r="D16" s="414"/>
      <c r="E16" s="261" t="s">
        <v>762</v>
      </c>
      <c r="F16" s="20" t="s">
        <v>329</v>
      </c>
      <c r="G16" s="85">
        <v>1</v>
      </c>
      <c r="H16" s="21">
        <v>0</v>
      </c>
      <c r="I16" s="85">
        <v>0.5</v>
      </c>
      <c r="J16" s="21">
        <v>0.25</v>
      </c>
      <c r="K16" s="21">
        <v>0.25</v>
      </c>
      <c r="L16" s="64">
        <v>0</v>
      </c>
      <c r="M16" s="85">
        <v>0.5</v>
      </c>
      <c r="N16" s="21"/>
      <c r="O16" s="22"/>
      <c r="P16" s="147" t="str">
        <f t="shared" si="0"/>
        <v>-</v>
      </c>
      <c r="Q16" s="13">
        <f t="shared" si="0"/>
        <v>1</v>
      </c>
      <c r="R16" s="147">
        <f t="shared" si="1"/>
        <v>0.5</v>
      </c>
      <c r="U16" s="15"/>
    </row>
    <row r="17" spans="2:21" ht="60.75" thickBot="1" x14ac:dyDescent="0.25">
      <c r="B17" s="489"/>
      <c r="C17" s="493"/>
      <c r="D17" s="415"/>
      <c r="E17" s="274" t="s">
        <v>763</v>
      </c>
      <c r="F17" s="20" t="s">
        <v>764</v>
      </c>
      <c r="G17" s="85">
        <v>4</v>
      </c>
      <c r="H17" s="21">
        <v>0</v>
      </c>
      <c r="I17" s="85">
        <v>1</v>
      </c>
      <c r="J17" s="21">
        <v>1</v>
      </c>
      <c r="K17" s="21">
        <v>2</v>
      </c>
      <c r="L17" s="64">
        <v>0</v>
      </c>
      <c r="M17" s="85">
        <v>3</v>
      </c>
      <c r="N17" s="21"/>
      <c r="O17" s="22"/>
      <c r="P17" s="147" t="str">
        <f t="shared" si="0"/>
        <v>-</v>
      </c>
      <c r="Q17" s="13">
        <f t="shared" si="0"/>
        <v>1</v>
      </c>
      <c r="R17" s="147">
        <f t="shared" si="1"/>
        <v>0.75</v>
      </c>
      <c r="U17" s="15"/>
    </row>
    <row r="18" spans="2:21" ht="30.75" thickBot="1" x14ac:dyDescent="0.25">
      <c r="B18" s="490" t="s">
        <v>1284</v>
      </c>
      <c r="C18" s="491" t="s">
        <v>1285</v>
      </c>
      <c r="D18" s="416" t="s">
        <v>787</v>
      </c>
      <c r="E18" s="261" t="s">
        <v>765</v>
      </c>
      <c r="F18" s="20" t="s">
        <v>766</v>
      </c>
      <c r="G18" s="85">
        <v>1</v>
      </c>
      <c r="H18" s="297">
        <v>0.25</v>
      </c>
      <c r="I18" s="297">
        <v>0.25</v>
      </c>
      <c r="J18" s="297">
        <v>0.25</v>
      </c>
      <c r="K18" s="297">
        <v>0.5</v>
      </c>
      <c r="L18" s="64">
        <v>0</v>
      </c>
      <c r="M18" s="254">
        <v>0.6</v>
      </c>
      <c r="N18" s="240"/>
      <c r="O18" s="22"/>
      <c r="P18" s="147">
        <f t="shared" si="0"/>
        <v>0</v>
      </c>
      <c r="Q18" s="13">
        <f t="shared" si="0"/>
        <v>1</v>
      </c>
      <c r="R18" s="147">
        <f t="shared" si="1"/>
        <v>0.6</v>
      </c>
      <c r="U18" s="15"/>
    </row>
    <row r="19" spans="2:21" ht="45.75" thickBot="1" x14ac:dyDescent="0.25">
      <c r="B19" s="490"/>
      <c r="C19" s="492"/>
      <c r="D19" s="414"/>
      <c r="E19" s="261" t="s">
        <v>767</v>
      </c>
      <c r="F19" s="20" t="s">
        <v>357</v>
      </c>
      <c r="G19" s="85">
        <v>1</v>
      </c>
      <c r="H19" s="21">
        <v>0</v>
      </c>
      <c r="I19" s="85">
        <v>0.5</v>
      </c>
      <c r="J19" s="21">
        <v>0.25</v>
      </c>
      <c r="K19" s="21">
        <v>0.25</v>
      </c>
      <c r="L19" s="70">
        <v>0</v>
      </c>
      <c r="M19" s="254">
        <v>0.25</v>
      </c>
      <c r="N19" s="25"/>
      <c r="O19" s="26"/>
      <c r="P19" s="147" t="str">
        <f t="shared" si="0"/>
        <v>-</v>
      </c>
      <c r="Q19" s="13">
        <f t="shared" si="0"/>
        <v>0.5</v>
      </c>
      <c r="R19" s="147">
        <f t="shared" si="1"/>
        <v>0.25</v>
      </c>
      <c r="U19" s="15"/>
    </row>
    <row r="20" spans="2:21" ht="60.75" thickBot="1" x14ac:dyDescent="0.25">
      <c r="B20" s="490"/>
      <c r="C20" s="493"/>
      <c r="D20" s="415"/>
      <c r="E20" s="261" t="s">
        <v>768</v>
      </c>
      <c r="F20" s="20" t="s">
        <v>769</v>
      </c>
      <c r="G20" s="85">
        <v>47000</v>
      </c>
      <c r="H20" s="21">
        <v>47000</v>
      </c>
      <c r="I20" s="85">
        <v>47000</v>
      </c>
      <c r="J20" s="21">
        <v>47000</v>
      </c>
      <c r="K20" s="21">
        <v>47000</v>
      </c>
      <c r="L20" s="64">
        <v>61622</v>
      </c>
      <c r="M20" s="85">
        <v>53074</v>
      </c>
      <c r="N20" s="21"/>
      <c r="O20" s="22"/>
      <c r="P20" s="147">
        <f t="shared" si="0"/>
        <v>1</v>
      </c>
      <c r="Q20" s="13">
        <f t="shared" si="0"/>
        <v>1</v>
      </c>
      <c r="R20" s="147">
        <f t="shared" si="1"/>
        <v>1</v>
      </c>
      <c r="U20" s="15"/>
    </row>
    <row r="21" spans="2:21" ht="75.75" thickBot="1" x14ac:dyDescent="0.25">
      <c r="B21" s="490" t="s">
        <v>1284</v>
      </c>
      <c r="C21" s="494" t="s">
        <v>1285</v>
      </c>
      <c r="D21" s="416" t="s">
        <v>788</v>
      </c>
      <c r="E21" s="261" t="s">
        <v>770</v>
      </c>
      <c r="F21" s="20" t="s">
        <v>771</v>
      </c>
      <c r="G21" s="273">
        <v>1</v>
      </c>
      <c r="H21" s="21">
        <v>0</v>
      </c>
      <c r="I21" s="85">
        <v>0</v>
      </c>
      <c r="J21" s="21">
        <v>1</v>
      </c>
      <c r="K21" s="21">
        <v>0</v>
      </c>
      <c r="L21" s="64">
        <v>0</v>
      </c>
      <c r="M21" s="85">
        <v>0</v>
      </c>
      <c r="N21" s="21"/>
      <c r="O21" s="22"/>
      <c r="P21" s="147" t="str">
        <f t="shared" si="0"/>
        <v>-</v>
      </c>
      <c r="Q21" s="13" t="str">
        <f t="shared" si="0"/>
        <v>-</v>
      </c>
      <c r="R21" s="147">
        <f t="shared" si="1"/>
        <v>0</v>
      </c>
      <c r="U21" s="15"/>
    </row>
    <row r="22" spans="2:21" ht="30.75" thickBot="1" x14ac:dyDescent="0.25">
      <c r="B22" s="490"/>
      <c r="C22" s="495"/>
      <c r="D22" s="415"/>
      <c r="E22" s="261" t="s">
        <v>772</v>
      </c>
      <c r="F22" s="20" t="s">
        <v>773</v>
      </c>
      <c r="G22" s="85">
        <v>4</v>
      </c>
      <c r="H22" s="21">
        <v>1</v>
      </c>
      <c r="I22" s="85">
        <v>1</v>
      </c>
      <c r="J22" s="21">
        <v>1</v>
      </c>
      <c r="K22" s="21">
        <v>1</v>
      </c>
      <c r="L22" s="64">
        <v>1</v>
      </c>
      <c r="M22" s="85">
        <v>3</v>
      </c>
      <c r="N22" s="21"/>
      <c r="O22" s="22"/>
      <c r="P22" s="147">
        <f t="shared" si="0"/>
        <v>1</v>
      </c>
      <c r="Q22" s="13">
        <f t="shared" si="0"/>
        <v>1</v>
      </c>
      <c r="R22" s="147">
        <f t="shared" si="1"/>
        <v>1</v>
      </c>
      <c r="U22" s="15"/>
    </row>
    <row r="23" spans="2:21" ht="30.75" thickBot="1" x14ac:dyDescent="0.25">
      <c r="B23" s="490" t="s">
        <v>1284</v>
      </c>
      <c r="C23" s="491" t="s">
        <v>1285</v>
      </c>
      <c r="D23" s="416" t="s">
        <v>789</v>
      </c>
      <c r="E23" s="261" t="s">
        <v>774</v>
      </c>
      <c r="F23" s="20" t="s">
        <v>775</v>
      </c>
      <c r="G23" s="273">
        <v>1</v>
      </c>
      <c r="H23" s="21">
        <v>0</v>
      </c>
      <c r="I23" s="85">
        <v>0</v>
      </c>
      <c r="J23" s="21">
        <v>1</v>
      </c>
      <c r="K23" s="21">
        <v>0</v>
      </c>
      <c r="L23" s="64">
        <v>0</v>
      </c>
      <c r="M23" s="85">
        <v>0</v>
      </c>
      <c r="N23" s="21"/>
      <c r="O23" s="22"/>
      <c r="P23" s="147" t="str">
        <f t="shared" si="0"/>
        <v>-</v>
      </c>
      <c r="Q23" s="13" t="str">
        <f t="shared" si="0"/>
        <v>-</v>
      </c>
      <c r="R23" s="147">
        <f t="shared" si="1"/>
        <v>0</v>
      </c>
      <c r="U23" s="15"/>
    </row>
    <row r="24" spans="2:21" ht="45.75" thickBot="1" x14ac:dyDescent="0.25">
      <c r="B24" s="490"/>
      <c r="C24" s="492"/>
      <c r="D24" s="414"/>
      <c r="E24" s="261" t="s">
        <v>776</v>
      </c>
      <c r="F24" s="20" t="s">
        <v>777</v>
      </c>
      <c r="G24" s="85">
        <v>1</v>
      </c>
      <c r="H24" s="21">
        <v>0.25</v>
      </c>
      <c r="I24" s="85">
        <v>0.25</v>
      </c>
      <c r="J24" s="21">
        <v>0.25</v>
      </c>
      <c r="K24" s="21">
        <v>0.25</v>
      </c>
      <c r="L24" s="64">
        <v>0.25</v>
      </c>
      <c r="M24" s="85">
        <v>0</v>
      </c>
      <c r="N24" s="21"/>
      <c r="O24" s="22"/>
      <c r="P24" s="147">
        <f t="shared" si="0"/>
        <v>1</v>
      </c>
      <c r="Q24" s="13">
        <f t="shared" si="0"/>
        <v>0</v>
      </c>
      <c r="R24" s="147">
        <f t="shared" si="1"/>
        <v>0.25</v>
      </c>
      <c r="U24" s="15"/>
    </row>
    <row r="25" spans="2:21" ht="30.75" thickBot="1" x14ac:dyDescent="0.25">
      <c r="B25" s="490"/>
      <c r="C25" s="493"/>
      <c r="D25" s="415"/>
      <c r="E25" s="261" t="s">
        <v>778</v>
      </c>
      <c r="F25" s="20" t="s">
        <v>779</v>
      </c>
      <c r="G25" s="27">
        <v>1</v>
      </c>
      <c r="H25" s="27">
        <v>0</v>
      </c>
      <c r="I25" s="232">
        <v>1</v>
      </c>
      <c r="J25" s="27">
        <v>0</v>
      </c>
      <c r="K25" s="27">
        <v>0</v>
      </c>
      <c r="L25" s="70">
        <v>0</v>
      </c>
      <c r="M25" s="232">
        <v>0</v>
      </c>
      <c r="N25" s="21"/>
      <c r="O25" s="26"/>
      <c r="P25" s="147" t="str">
        <f t="shared" si="0"/>
        <v>-</v>
      </c>
      <c r="Q25" s="13">
        <f t="shared" si="0"/>
        <v>0</v>
      </c>
      <c r="R25" s="147">
        <f t="shared" si="1"/>
        <v>0</v>
      </c>
      <c r="U25" s="15"/>
    </row>
    <row r="26" spans="2:21" ht="60.75" thickBot="1" x14ac:dyDescent="0.25">
      <c r="B26" s="490" t="s">
        <v>1284</v>
      </c>
      <c r="C26" s="491" t="s">
        <v>1285</v>
      </c>
      <c r="D26" s="416" t="s">
        <v>790</v>
      </c>
      <c r="E26" s="261" t="s">
        <v>780</v>
      </c>
      <c r="F26" s="20" t="s">
        <v>164</v>
      </c>
      <c r="G26" s="102">
        <v>1</v>
      </c>
      <c r="H26" s="16">
        <v>0</v>
      </c>
      <c r="I26" s="239">
        <v>0</v>
      </c>
      <c r="J26" s="16">
        <v>1</v>
      </c>
      <c r="K26" s="16">
        <v>0</v>
      </c>
      <c r="L26" s="68">
        <v>0</v>
      </c>
      <c r="M26" s="239">
        <v>0</v>
      </c>
      <c r="N26" s="16"/>
      <c r="O26" s="23"/>
      <c r="P26" s="147" t="str">
        <f t="shared" si="0"/>
        <v>-</v>
      </c>
      <c r="Q26" s="13" t="str">
        <f t="shared" si="0"/>
        <v>-</v>
      </c>
      <c r="R26" s="147">
        <f t="shared" si="1"/>
        <v>0</v>
      </c>
      <c r="U26" s="15"/>
    </row>
    <row r="27" spans="2:21" ht="45.75" thickBot="1" x14ac:dyDescent="0.25">
      <c r="B27" s="490"/>
      <c r="C27" s="492"/>
      <c r="D27" s="414"/>
      <c r="E27" s="261" t="s">
        <v>781</v>
      </c>
      <c r="F27" s="20" t="s">
        <v>782</v>
      </c>
      <c r="G27" s="85">
        <v>1</v>
      </c>
      <c r="H27" s="21">
        <v>0</v>
      </c>
      <c r="I27" s="85">
        <v>0.5</v>
      </c>
      <c r="J27" s="21">
        <v>0.5</v>
      </c>
      <c r="K27" s="16">
        <v>0</v>
      </c>
      <c r="L27" s="64">
        <v>0</v>
      </c>
      <c r="M27" s="85">
        <v>0</v>
      </c>
      <c r="N27" s="21"/>
      <c r="O27" s="22"/>
      <c r="P27" s="147" t="str">
        <f t="shared" si="0"/>
        <v>-</v>
      </c>
      <c r="Q27" s="13">
        <f t="shared" si="0"/>
        <v>0</v>
      </c>
      <c r="R27" s="147">
        <f t="shared" si="1"/>
        <v>0</v>
      </c>
      <c r="U27" s="15"/>
    </row>
    <row r="28" spans="2:21" ht="45.75" thickBot="1" x14ac:dyDescent="0.25">
      <c r="B28" s="490"/>
      <c r="C28" s="492"/>
      <c r="D28" s="414"/>
      <c r="E28" s="261" t="s">
        <v>783</v>
      </c>
      <c r="F28" s="20" t="s">
        <v>784</v>
      </c>
      <c r="G28" s="85">
        <v>1</v>
      </c>
      <c r="H28" s="21">
        <v>0.25</v>
      </c>
      <c r="I28" s="85">
        <v>0.25</v>
      </c>
      <c r="J28" s="21">
        <v>0.25</v>
      </c>
      <c r="K28" s="21">
        <v>0.25</v>
      </c>
      <c r="L28" s="64">
        <v>0.25</v>
      </c>
      <c r="M28" s="85">
        <v>0</v>
      </c>
      <c r="N28" s="21"/>
      <c r="O28" s="28"/>
      <c r="P28" s="147">
        <f t="shared" si="0"/>
        <v>1</v>
      </c>
      <c r="Q28" s="13">
        <f t="shared" si="0"/>
        <v>0</v>
      </c>
      <c r="R28" s="147">
        <f t="shared" si="1"/>
        <v>0.25</v>
      </c>
      <c r="U28" s="15"/>
    </row>
    <row r="29" spans="2:21" ht="30.75" thickBot="1" x14ac:dyDescent="0.25">
      <c r="B29" s="490"/>
      <c r="C29" s="493"/>
      <c r="D29" s="415"/>
      <c r="E29" s="261" t="s">
        <v>785</v>
      </c>
      <c r="F29" s="20" t="s">
        <v>164</v>
      </c>
      <c r="G29" s="85">
        <v>1</v>
      </c>
      <c r="H29" s="21">
        <v>0</v>
      </c>
      <c r="I29" s="85">
        <v>0</v>
      </c>
      <c r="J29" s="21">
        <v>1</v>
      </c>
      <c r="K29" s="21">
        <v>0</v>
      </c>
      <c r="L29" s="64">
        <v>0</v>
      </c>
      <c r="M29" s="85">
        <v>0</v>
      </c>
      <c r="N29" s="21"/>
      <c r="O29" s="22"/>
      <c r="P29" s="147" t="str">
        <f t="shared" si="0"/>
        <v>-</v>
      </c>
      <c r="Q29" s="13" t="str">
        <f t="shared" si="0"/>
        <v>-</v>
      </c>
      <c r="R29" s="147">
        <f t="shared" si="1"/>
        <v>0</v>
      </c>
      <c r="U29" s="15"/>
    </row>
    <row r="30" spans="2:21" ht="63.75" thickBot="1" x14ac:dyDescent="0.25">
      <c r="B30" s="406" t="s">
        <v>86</v>
      </c>
      <c r="C30" s="406" t="s">
        <v>87</v>
      </c>
      <c r="D30" s="408" t="s">
        <v>163</v>
      </c>
      <c r="E30" s="33" t="s">
        <v>15</v>
      </c>
      <c r="F30" s="47"/>
      <c r="G30" s="410" t="s">
        <v>16</v>
      </c>
      <c r="H30" s="56" t="s">
        <v>43</v>
      </c>
      <c r="I30" s="33" t="s">
        <v>44</v>
      </c>
      <c r="J30" s="34" t="s">
        <v>45</v>
      </c>
      <c r="K30" s="34" t="s">
        <v>39</v>
      </c>
      <c r="L30" s="65" t="s">
        <v>36</v>
      </c>
      <c r="M30" s="33" t="s">
        <v>37</v>
      </c>
      <c r="N30" s="34" t="s">
        <v>38</v>
      </c>
      <c r="O30" s="34" t="s">
        <v>39</v>
      </c>
      <c r="P30" s="35" t="s">
        <v>17</v>
      </c>
      <c r="Q30" s="35" t="s">
        <v>1343</v>
      </c>
      <c r="R30" s="36" t="s">
        <v>12</v>
      </c>
    </row>
    <row r="31" spans="2:21" ht="41.25" customHeight="1" thickBot="1" x14ac:dyDescent="0.25">
      <c r="B31" s="407"/>
      <c r="C31" s="407"/>
      <c r="D31" s="409"/>
      <c r="E31" s="37">
        <f>COUNTA(E4:E29)</f>
        <v>26</v>
      </c>
      <c r="F31" s="48"/>
      <c r="G31" s="411"/>
      <c r="H31" s="39">
        <f t="shared" ref="H31:O31" si="2">COUNTIF(H4:H29,"&gt;0")</f>
        <v>7</v>
      </c>
      <c r="I31" s="39">
        <f t="shared" si="2"/>
        <v>19</v>
      </c>
      <c r="J31" s="39">
        <f t="shared" si="2"/>
        <v>23</v>
      </c>
      <c r="K31" s="39">
        <f t="shared" si="2"/>
        <v>14</v>
      </c>
      <c r="L31" s="66">
        <f t="shared" si="2"/>
        <v>6</v>
      </c>
      <c r="M31" s="39">
        <f t="shared" si="2"/>
        <v>10</v>
      </c>
      <c r="N31" s="39">
        <f t="shared" si="2"/>
        <v>0</v>
      </c>
      <c r="O31" s="39">
        <f t="shared" si="2"/>
        <v>0</v>
      </c>
      <c r="P31" s="40">
        <f>AVERAGE(P4:P29)</f>
        <v>0.8571428571428571</v>
      </c>
      <c r="Q31" s="217">
        <f>AVERAGE(Q4:Q29)</f>
        <v>0.44736842105263158</v>
      </c>
      <c r="R31" s="217">
        <f>AVERAGE(R4:R29)</f>
        <v>0.27307692307692305</v>
      </c>
    </row>
    <row r="32" spans="2:21" ht="48.75" thickBot="1" x14ac:dyDescent="0.25">
      <c r="B32" s="438" t="s">
        <v>1286</v>
      </c>
      <c r="C32" s="439"/>
      <c r="D32" s="440"/>
      <c r="E32" s="438" t="s">
        <v>1288</v>
      </c>
      <c r="F32" s="440"/>
      <c r="G32" s="438" t="s">
        <v>1289</v>
      </c>
      <c r="H32" s="439"/>
      <c r="I32" s="440"/>
      <c r="J32" s="152" t="s">
        <v>1256</v>
      </c>
      <c r="K32" s="153" t="s">
        <v>1257</v>
      </c>
      <c r="L32" s="153" t="s">
        <v>1258</v>
      </c>
      <c r="M32" s="153"/>
      <c r="N32" s="153"/>
      <c r="O32" s="153"/>
      <c r="P32" s="153" t="s">
        <v>1259</v>
      </c>
      <c r="Q32" s="154" t="s">
        <v>1260</v>
      </c>
      <c r="R32" s="215"/>
    </row>
    <row r="33" spans="2:18" ht="33.75" customHeight="1" thickBot="1" x14ac:dyDescent="0.25">
      <c r="B33" s="456" t="s">
        <v>1287</v>
      </c>
      <c r="C33" s="457"/>
      <c r="D33" s="458"/>
      <c r="E33" s="456" t="s">
        <v>1275</v>
      </c>
      <c r="F33" s="458"/>
      <c r="G33" s="441" t="s">
        <v>1290</v>
      </c>
      <c r="H33" s="442"/>
      <c r="I33" s="443"/>
      <c r="J33" s="161"/>
      <c r="K33" s="156"/>
      <c r="L33" s="157"/>
      <c r="M33" s="158"/>
      <c r="N33" s="158"/>
      <c r="O33" s="158"/>
      <c r="P33" s="159"/>
      <c r="Q33" s="160"/>
      <c r="R33" s="216"/>
    </row>
    <row r="34" spans="2:18" x14ac:dyDescent="0.2">
      <c r="L34" s="90"/>
    </row>
    <row r="35" spans="2:18" x14ac:dyDescent="0.2">
      <c r="L35" s="90"/>
    </row>
    <row r="36" spans="2:18" x14ac:dyDescent="0.2">
      <c r="L36" s="90"/>
    </row>
  </sheetData>
  <sheetProtection formatCells="0" formatColumns="0" formatRows="0"/>
  <autoFilter ref="B3:R33"/>
  <mergeCells count="26">
    <mergeCell ref="E32:F32"/>
    <mergeCell ref="G32:I32"/>
    <mergeCell ref="B33:D33"/>
    <mergeCell ref="E33:F33"/>
    <mergeCell ref="G33:I33"/>
    <mergeCell ref="C18:C20"/>
    <mergeCell ref="C23:C25"/>
    <mergeCell ref="C26:C29"/>
    <mergeCell ref="C21:C22"/>
    <mergeCell ref="B32:D32"/>
    <mergeCell ref="B1:R1"/>
    <mergeCell ref="B30:B31"/>
    <mergeCell ref="C30:C31"/>
    <mergeCell ref="D30:D31"/>
    <mergeCell ref="G30:G31"/>
    <mergeCell ref="D4:D17"/>
    <mergeCell ref="D18:D20"/>
    <mergeCell ref="D21:D22"/>
    <mergeCell ref="D23:D25"/>
    <mergeCell ref="D26:D29"/>
    <mergeCell ref="B4:B17"/>
    <mergeCell ref="B18:B20"/>
    <mergeCell ref="B21:B22"/>
    <mergeCell ref="B23:B25"/>
    <mergeCell ref="B26:B29"/>
    <mergeCell ref="C4:C17"/>
  </mergeCells>
  <conditionalFormatting sqref="P4:P29 R4:R29">
    <cfRule type="cellIs" dxfId="581" priority="30" operator="equal">
      <formula>"-"</formula>
    </cfRule>
    <cfRule type="cellIs" dxfId="580" priority="31" operator="lessThan">
      <formula>0.5</formula>
    </cfRule>
    <cfRule type="cellIs" dxfId="579" priority="32" operator="between">
      <formula>0.5</formula>
      <formula>0.75</formula>
    </cfRule>
    <cfRule type="cellIs" dxfId="578" priority="33" operator="between">
      <formula>0.75</formula>
      <formula>1</formula>
    </cfRule>
  </conditionalFormatting>
  <conditionalFormatting sqref="P4:P29 R4:R29">
    <cfRule type="cellIs" dxfId="577" priority="29" operator="equal">
      <formula>0</formula>
    </cfRule>
  </conditionalFormatting>
  <conditionalFormatting sqref="Q4:Q29">
    <cfRule type="cellIs" dxfId="576" priority="25" operator="equal">
      <formula>"-"</formula>
    </cfRule>
    <cfRule type="cellIs" dxfId="575" priority="26" operator="between">
      <formula>0.9</formula>
      <formula>1</formula>
    </cfRule>
    <cfRule type="cellIs" dxfId="574" priority="27" operator="between">
      <formula>0.7</formula>
      <formula>0.899</formula>
    </cfRule>
    <cfRule type="cellIs" dxfId="573" priority="28" operator="between">
      <formula>0</formula>
      <formula>0.699</formula>
    </cfRule>
  </conditionalFormatting>
  <conditionalFormatting sqref="Q4:Q29">
    <cfRule type="cellIs" dxfId="572" priority="21" operator="equal">
      <formula>"-"</formula>
    </cfRule>
    <cfRule type="cellIs" dxfId="571" priority="22" operator="lessThan">
      <formula>0.699</formula>
    </cfRule>
    <cfRule type="cellIs" dxfId="570" priority="23" operator="between">
      <formula>0.7</formula>
      <formula>0.8999</formula>
    </cfRule>
    <cfRule type="cellIs" dxfId="569" priority="24" operator="between">
      <formula>0.9</formula>
      <formula>1</formula>
    </cfRule>
  </conditionalFormatting>
  <conditionalFormatting sqref="Q4:Q29">
    <cfRule type="cellIs" dxfId="568" priority="17" operator="equal">
      <formula>"-"</formula>
    </cfRule>
    <cfRule type="cellIs" dxfId="567" priority="18" operator="lessThan">
      <formula>0.69999</formula>
    </cfRule>
    <cfRule type="cellIs" dxfId="566" priority="19" operator="between">
      <formula>0.7</formula>
      <formula>0.8999</formula>
    </cfRule>
    <cfRule type="cellIs" dxfId="565" priority="20" operator="between">
      <formula>0.9</formula>
      <formula>1</formula>
    </cfRule>
  </conditionalFormatting>
  <conditionalFormatting sqref="Q4:Q29">
    <cfRule type="cellIs" dxfId="564" priority="13" operator="equal">
      <formula>"-"</formula>
    </cfRule>
    <cfRule type="cellIs" dxfId="563" priority="14" operator="between">
      <formula>0.9</formula>
      <formula>1</formula>
    </cfRule>
    <cfRule type="cellIs" dxfId="562" priority="15" operator="between">
      <formula>0.7</formula>
      <formula>0.899</formula>
    </cfRule>
    <cfRule type="cellIs" dxfId="561" priority="16" operator="lessThan">
      <formula>0.699</formula>
    </cfRule>
  </conditionalFormatting>
  <conditionalFormatting sqref="Q4:Q29">
    <cfRule type="cellIs" dxfId="560" priority="9" operator="equal">
      <formula>"-"</formula>
    </cfRule>
    <cfRule type="cellIs" dxfId="559" priority="10" operator="lessThan">
      <formula>0.699</formula>
    </cfRule>
    <cfRule type="cellIs" dxfId="558" priority="11" operator="between">
      <formula>0.9</formula>
      <formula>1</formula>
    </cfRule>
    <cfRule type="cellIs" dxfId="557" priority="12" operator="between">
      <formula>0.7</formula>
      <formula>"89.99%"</formula>
    </cfRule>
  </conditionalFormatting>
  <conditionalFormatting sqref="Q4:Q29">
    <cfRule type="cellIs" dxfId="556" priority="5" operator="equal">
      <formula>"-"</formula>
    </cfRule>
    <cfRule type="cellIs" dxfId="555" priority="6" operator="lessThan">
      <formula>0.699</formula>
    </cfRule>
    <cfRule type="cellIs" dxfId="554" priority="7" operator="between">
      <formula>0.7</formula>
      <formula>0.899</formula>
    </cfRule>
    <cfRule type="cellIs" dxfId="553" priority="8" operator="between">
      <formula>0.9</formula>
      <formula>1</formula>
    </cfRule>
  </conditionalFormatting>
  <conditionalFormatting sqref="Q4:Q29">
    <cfRule type="cellIs" dxfId="552" priority="1" operator="equal">
      <formula>"-"</formula>
    </cfRule>
    <cfRule type="cellIs" dxfId="551" priority="2" operator="lessThan">
      <formula>0.699</formula>
    </cfRule>
    <cfRule type="cellIs" dxfId="550" priority="3" operator="between">
      <formula>0.7</formula>
      <formula>0.9166666</formula>
    </cfRule>
    <cfRule type="cellIs" dxfId="549"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21"/>
  <sheetViews>
    <sheetView topLeftCell="D3" zoomScale="70" zoomScaleNormal="70" zoomScaleSheetLayoutView="70" workbookViewId="0">
      <pane xSplit="1" ySplit="1" topLeftCell="E7" activePane="bottomRight" state="frozen"/>
      <selection activeCell="D3" sqref="D3"/>
      <selection pane="topRight" activeCell="E3" sqref="E3"/>
      <selection pane="bottomLeft" activeCell="D4" sqref="D4"/>
      <selection pane="bottomRight" activeCell="Q13" sqref="Q13"/>
    </sheetView>
  </sheetViews>
  <sheetFormatPr baseColWidth="10" defaultColWidth="11.42578125" defaultRowHeight="15" x14ac:dyDescent="0.2"/>
  <cols>
    <col min="1" max="1" width="2.85546875" style="1" customWidth="1"/>
    <col min="2" max="4" width="27.7109375" style="1" customWidth="1"/>
    <col min="5" max="5" width="62.7109375" style="1" customWidth="1"/>
    <col min="6" max="6" width="86.28515625" style="1" hidden="1" customWidth="1"/>
    <col min="7" max="7" width="16.7109375" style="1" customWidth="1"/>
    <col min="8" max="8" width="16.140625" style="1" customWidth="1"/>
    <col min="9" max="9" width="16.140625" style="249" customWidth="1"/>
    <col min="10" max="10" width="15.85546875" style="1" customWidth="1"/>
    <col min="11" max="11" width="15" style="1" customWidth="1"/>
    <col min="12" max="12" width="15.5703125" style="67" customWidth="1"/>
    <col min="13" max="13" width="13.85546875" style="1" customWidth="1"/>
    <col min="14" max="14" width="13.42578125" style="1" customWidth="1"/>
    <col min="15" max="15" width="15.5703125" style="1" customWidth="1"/>
    <col min="16" max="16" width="15.7109375" style="1" customWidth="1"/>
    <col min="17" max="17" width="19.85546875" style="1" customWidth="1"/>
    <col min="18" max="18" width="17.42578125" style="1" customWidth="1"/>
    <col min="19" max="19" width="11.42578125" style="1" customWidth="1"/>
    <col min="20" max="16384" width="11.42578125" style="1"/>
  </cols>
  <sheetData>
    <row r="1" spans="1:21" ht="42" customHeight="1" x14ac:dyDescent="0.2">
      <c r="B1" s="412" t="s">
        <v>1354</v>
      </c>
      <c r="C1" s="412"/>
      <c r="D1" s="412"/>
      <c r="E1" s="412"/>
      <c r="F1" s="412"/>
      <c r="G1" s="412"/>
      <c r="H1" s="412"/>
      <c r="I1" s="412"/>
      <c r="J1" s="412"/>
      <c r="K1" s="412"/>
      <c r="L1" s="412"/>
      <c r="M1" s="412"/>
      <c r="N1" s="412"/>
      <c r="O1" s="412"/>
      <c r="P1" s="412"/>
      <c r="Q1" s="412"/>
    </row>
    <row r="2" spans="1:21" ht="16.5" thickBot="1" x14ac:dyDescent="0.25">
      <c r="D2" s="2"/>
      <c r="E2" s="55"/>
      <c r="F2" s="55"/>
      <c r="G2" s="55"/>
      <c r="H2" s="55"/>
      <c r="I2" s="245"/>
      <c r="J2" s="55"/>
      <c r="K2" s="55"/>
      <c r="L2" s="60"/>
      <c r="M2" s="55"/>
      <c r="N2" s="55"/>
      <c r="O2" s="55"/>
      <c r="P2" s="55"/>
      <c r="Q2" s="55"/>
    </row>
    <row r="3" spans="1:21" ht="54" customHeight="1" thickBot="1" x14ac:dyDescent="0.25">
      <c r="B3" s="4" t="s">
        <v>0</v>
      </c>
      <c r="C3" s="49" t="s">
        <v>35</v>
      </c>
      <c r="D3" s="5" t="s">
        <v>1</v>
      </c>
      <c r="E3" s="6" t="s">
        <v>2</v>
      </c>
      <c r="F3" s="6" t="s">
        <v>18</v>
      </c>
      <c r="G3" s="7" t="s">
        <v>3</v>
      </c>
      <c r="H3" s="7" t="s">
        <v>4</v>
      </c>
      <c r="I3" s="246" t="s">
        <v>5</v>
      </c>
      <c r="J3" s="7" t="s">
        <v>6</v>
      </c>
      <c r="K3" s="7" t="s">
        <v>7</v>
      </c>
      <c r="L3" s="214" t="s">
        <v>8</v>
      </c>
      <c r="M3" s="7" t="s">
        <v>9</v>
      </c>
      <c r="N3" s="7" t="s">
        <v>10</v>
      </c>
      <c r="O3" s="7" t="s">
        <v>11</v>
      </c>
      <c r="P3" s="8" t="s">
        <v>17</v>
      </c>
      <c r="Q3" s="8" t="s">
        <v>1343</v>
      </c>
      <c r="R3" s="9" t="s">
        <v>12</v>
      </c>
    </row>
    <row r="4" spans="1:21" ht="45.75" customHeight="1" thickBot="1" x14ac:dyDescent="0.25">
      <c r="A4" s="2"/>
      <c r="B4" s="496" t="s">
        <v>1277</v>
      </c>
      <c r="C4" s="496" t="s">
        <v>1283</v>
      </c>
      <c r="D4" s="413" t="s">
        <v>817</v>
      </c>
      <c r="E4" s="334" t="s">
        <v>791</v>
      </c>
      <c r="F4" s="45" t="s">
        <v>792</v>
      </c>
      <c r="G4" s="10">
        <v>2</v>
      </c>
      <c r="H4" s="330">
        <v>1</v>
      </c>
      <c r="I4" s="330">
        <v>1</v>
      </c>
      <c r="J4" s="309">
        <v>0</v>
      </c>
      <c r="K4" s="309">
        <v>0</v>
      </c>
      <c r="L4" s="386">
        <v>1</v>
      </c>
      <c r="M4" s="387">
        <v>1</v>
      </c>
      <c r="N4" s="11"/>
      <c r="O4" s="12"/>
      <c r="P4" s="147">
        <f t="shared" ref="P4:Q16" si="0">IF(H4=0,"-",IF((L4/H4)&lt;=1,(L4/H4),1))</f>
        <v>1</v>
      </c>
      <c r="Q4" s="13">
        <f t="shared" si="0"/>
        <v>1</v>
      </c>
      <c r="R4" s="147">
        <f>IF(((L4+M4+N4+O4)/(G4))&lt;=1,((L4+M4+N4+O4)/(G4)),1)</f>
        <v>1</v>
      </c>
      <c r="S4" s="2"/>
      <c r="U4" s="15"/>
    </row>
    <row r="5" spans="1:21" s="18" customFormat="1" ht="32.25" customHeight="1" thickBot="1" x14ac:dyDescent="0.25">
      <c r="A5" s="2"/>
      <c r="B5" s="497"/>
      <c r="C5" s="497"/>
      <c r="D5" s="414"/>
      <c r="E5" s="333" t="s">
        <v>793</v>
      </c>
      <c r="F5" s="20" t="s">
        <v>794</v>
      </c>
      <c r="G5" s="16">
        <v>1</v>
      </c>
      <c r="H5" s="331">
        <v>1</v>
      </c>
      <c r="I5" s="331">
        <v>1</v>
      </c>
      <c r="J5" s="331">
        <v>1</v>
      </c>
      <c r="K5" s="331">
        <v>1</v>
      </c>
      <c r="L5" s="388">
        <v>1</v>
      </c>
      <c r="M5" s="340">
        <v>0.5</v>
      </c>
      <c r="N5" s="16"/>
      <c r="O5" s="17"/>
      <c r="P5" s="147">
        <f t="shared" si="0"/>
        <v>1</v>
      </c>
      <c r="Q5" s="13">
        <f t="shared" si="0"/>
        <v>0.5</v>
      </c>
      <c r="R5" s="147">
        <f t="shared" ref="R5:R16" si="1">IF(((L5+M5+N5+O5)/(G5))&lt;=1,((L5+M5+N5+O5)/(G5)),1)</f>
        <v>1</v>
      </c>
      <c r="S5" s="2"/>
      <c r="U5" s="19"/>
    </row>
    <row r="6" spans="1:21" s="18" customFormat="1" ht="75.75" thickBot="1" x14ac:dyDescent="0.25">
      <c r="A6" s="2"/>
      <c r="B6" s="497"/>
      <c r="C6" s="497"/>
      <c r="D6" s="414"/>
      <c r="E6" s="333" t="s">
        <v>795</v>
      </c>
      <c r="F6" s="20" t="s">
        <v>796</v>
      </c>
      <c r="G6" s="16">
        <v>1</v>
      </c>
      <c r="H6" s="331">
        <v>1</v>
      </c>
      <c r="I6" s="331">
        <v>1</v>
      </c>
      <c r="J6" s="331">
        <v>1</v>
      </c>
      <c r="K6" s="331">
        <v>1</v>
      </c>
      <c r="L6" s="63">
        <v>0</v>
      </c>
      <c r="M6" s="332">
        <v>0.31</v>
      </c>
      <c r="N6" s="73"/>
      <c r="O6" s="17"/>
      <c r="P6" s="147">
        <f t="shared" si="0"/>
        <v>0</v>
      </c>
      <c r="Q6" s="13">
        <f t="shared" si="0"/>
        <v>0.31</v>
      </c>
      <c r="R6" s="147">
        <f>IF(((L6+M6+N6+O6)/(G6))&lt;=1,((L6+M6+N6+O6)/(G6)),1)/4</f>
        <v>7.7499999999999999E-2</v>
      </c>
      <c r="S6" s="2"/>
      <c r="U6" s="19"/>
    </row>
    <row r="7" spans="1:21" s="18" customFormat="1" ht="60.75" thickBot="1" x14ac:dyDescent="0.25">
      <c r="A7" s="2"/>
      <c r="B7" s="497"/>
      <c r="C7" s="497"/>
      <c r="D7" s="414"/>
      <c r="E7" s="333" t="s">
        <v>797</v>
      </c>
      <c r="F7" s="20" t="s">
        <v>798</v>
      </c>
      <c r="G7" s="16">
        <v>1</v>
      </c>
      <c r="H7" s="331">
        <v>1</v>
      </c>
      <c r="I7" s="331">
        <v>1</v>
      </c>
      <c r="J7" s="331">
        <v>1</v>
      </c>
      <c r="K7" s="331">
        <v>1</v>
      </c>
      <c r="L7" s="388">
        <v>1</v>
      </c>
      <c r="M7" s="332">
        <v>0.65</v>
      </c>
      <c r="N7" s="73"/>
      <c r="O7" s="17"/>
      <c r="P7" s="147">
        <f t="shared" si="0"/>
        <v>1</v>
      </c>
      <c r="Q7" s="13">
        <f t="shared" si="0"/>
        <v>0.65</v>
      </c>
      <c r="R7" s="147">
        <f t="shared" si="1"/>
        <v>1</v>
      </c>
      <c r="S7" s="2"/>
      <c r="U7" s="19"/>
    </row>
    <row r="8" spans="1:21" s="18" customFormat="1" ht="32.25" customHeight="1" thickBot="1" x14ac:dyDescent="0.25">
      <c r="A8" s="2"/>
      <c r="B8" s="497"/>
      <c r="C8" s="497"/>
      <c r="D8" s="414"/>
      <c r="E8" s="333" t="s">
        <v>799</v>
      </c>
      <c r="F8" s="20" t="s">
        <v>800</v>
      </c>
      <c r="G8" s="16">
        <v>1</v>
      </c>
      <c r="H8" s="331">
        <v>1</v>
      </c>
      <c r="I8" s="331">
        <v>1</v>
      </c>
      <c r="J8" s="331">
        <v>1</v>
      </c>
      <c r="K8" s="331">
        <v>1</v>
      </c>
      <c r="L8" s="388">
        <v>0.56999999999999995</v>
      </c>
      <c r="M8" s="394">
        <v>1</v>
      </c>
      <c r="N8" s="73"/>
      <c r="O8" s="17"/>
      <c r="P8" s="147">
        <f t="shared" si="0"/>
        <v>0.56999999999999995</v>
      </c>
      <c r="Q8" s="13">
        <f t="shared" si="0"/>
        <v>1</v>
      </c>
      <c r="R8" s="147">
        <f t="shared" si="1"/>
        <v>1</v>
      </c>
      <c r="S8" s="2"/>
      <c r="U8" s="19"/>
    </row>
    <row r="9" spans="1:21" s="18" customFormat="1" ht="32.25" customHeight="1" thickBot="1" x14ac:dyDescent="0.25">
      <c r="A9" s="2"/>
      <c r="B9" s="497"/>
      <c r="C9" s="497"/>
      <c r="D9" s="414"/>
      <c r="E9" s="333" t="s">
        <v>801</v>
      </c>
      <c r="F9" s="20" t="s">
        <v>802</v>
      </c>
      <c r="G9" s="16">
        <v>1</v>
      </c>
      <c r="H9" s="331">
        <v>1</v>
      </c>
      <c r="I9" s="331">
        <v>1</v>
      </c>
      <c r="J9" s="331">
        <v>1</v>
      </c>
      <c r="K9" s="331">
        <v>1</v>
      </c>
      <c r="L9" s="388">
        <v>0.7</v>
      </c>
      <c r="M9" s="337">
        <v>0.67</v>
      </c>
      <c r="N9" s="73"/>
      <c r="O9" s="17"/>
      <c r="P9" s="147">
        <f t="shared" si="0"/>
        <v>0.7</v>
      </c>
      <c r="Q9" s="13">
        <f t="shared" si="0"/>
        <v>0.67</v>
      </c>
      <c r="R9" s="147">
        <f t="shared" si="1"/>
        <v>1</v>
      </c>
      <c r="S9" s="2"/>
      <c r="U9" s="19"/>
    </row>
    <row r="10" spans="1:21" s="18" customFormat="1" ht="45.75" thickBot="1" x14ac:dyDescent="0.25">
      <c r="A10" s="2"/>
      <c r="B10" s="497"/>
      <c r="C10" s="497"/>
      <c r="D10" s="414"/>
      <c r="E10" s="333" t="s">
        <v>803</v>
      </c>
      <c r="F10" s="20" t="s">
        <v>804</v>
      </c>
      <c r="G10" s="16">
        <v>1</v>
      </c>
      <c r="H10" s="331">
        <v>1</v>
      </c>
      <c r="I10" s="331">
        <v>1</v>
      </c>
      <c r="J10" s="331">
        <v>1</v>
      </c>
      <c r="K10" s="331">
        <v>1</v>
      </c>
      <c r="L10" s="388">
        <v>0.7</v>
      </c>
      <c r="M10" s="337">
        <v>0.25</v>
      </c>
      <c r="N10" s="73"/>
      <c r="O10" s="17"/>
      <c r="P10" s="147">
        <f t="shared" si="0"/>
        <v>0.7</v>
      </c>
      <c r="Q10" s="13">
        <f t="shared" si="0"/>
        <v>0.25</v>
      </c>
      <c r="R10" s="147">
        <f t="shared" si="1"/>
        <v>0.95</v>
      </c>
      <c r="S10" s="2"/>
      <c r="U10" s="19"/>
    </row>
    <row r="11" spans="1:21" s="18" customFormat="1" ht="38.25" customHeight="1" thickBot="1" x14ac:dyDescent="0.25">
      <c r="A11" s="2"/>
      <c r="B11" s="497"/>
      <c r="C11" s="497"/>
      <c r="D11" s="414"/>
      <c r="E11" s="333" t="s">
        <v>805</v>
      </c>
      <c r="F11" s="20" t="s">
        <v>806</v>
      </c>
      <c r="G11" s="21">
        <v>1</v>
      </c>
      <c r="H11" s="329">
        <v>1</v>
      </c>
      <c r="I11" s="329">
        <v>1</v>
      </c>
      <c r="J11" s="329">
        <v>1</v>
      </c>
      <c r="K11" s="329">
        <v>1</v>
      </c>
      <c r="L11" s="329">
        <v>1</v>
      </c>
      <c r="M11" s="336">
        <v>0.4</v>
      </c>
      <c r="N11" s="73"/>
      <c r="O11" s="22"/>
      <c r="P11" s="147">
        <f t="shared" si="0"/>
        <v>1</v>
      </c>
      <c r="Q11" s="13">
        <f t="shared" si="0"/>
        <v>0.4</v>
      </c>
      <c r="R11" s="147">
        <f t="shared" si="1"/>
        <v>1</v>
      </c>
      <c r="S11" s="2"/>
      <c r="U11" s="19"/>
    </row>
    <row r="12" spans="1:21" ht="32.25" customHeight="1" thickBot="1" x14ac:dyDescent="0.25">
      <c r="A12" s="2"/>
      <c r="B12" s="497"/>
      <c r="C12" s="497"/>
      <c r="D12" s="414"/>
      <c r="E12" s="333" t="s">
        <v>807</v>
      </c>
      <c r="F12" s="20" t="s">
        <v>808</v>
      </c>
      <c r="G12" s="16">
        <v>1</v>
      </c>
      <c r="H12" s="332">
        <v>0.25</v>
      </c>
      <c r="I12" s="332">
        <v>0.25</v>
      </c>
      <c r="J12" s="332">
        <v>0.25</v>
      </c>
      <c r="K12" s="332">
        <v>0.25</v>
      </c>
      <c r="L12" s="332">
        <v>0.25</v>
      </c>
      <c r="M12" s="395">
        <v>0.08</v>
      </c>
      <c r="N12" s="16"/>
      <c r="O12" s="23"/>
      <c r="P12" s="147">
        <f t="shared" si="0"/>
        <v>1</v>
      </c>
      <c r="Q12" s="13">
        <f t="shared" si="0"/>
        <v>0.32</v>
      </c>
      <c r="R12" s="147">
        <f t="shared" si="1"/>
        <v>0.33</v>
      </c>
      <c r="S12" s="2"/>
      <c r="U12" s="15"/>
    </row>
    <row r="13" spans="1:21" ht="32.25" customHeight="1" thickBot="1" x14ac:dyDescent="0.25">
      <c r="B13" s="497"/>
      <c r="C13" s="497"/>
      <c r="D13" s="414"/>
      <c r="E13" s="333" t="s">
        <v>809</v>
      </c>
      <c r="F13" s="20" t="s">
        <v>810</v>
      </c>
      <c r="G13" s="114">
        <v>0.1</v>
      </c>
      <c r="H13" s="329">
        <v>0.02</v>
      </c>
      <c r="I13" s="329">
        <v>0.05</v>
      </c>
      <c r="J13" s="329">
        <v>0.03</v>
      </c>
      <c r="K13" s="329">
        <v>0</v>
      </c>
      <c r="L13" s="329">
        <v>0</v>
      </c>
      <c r="M13" s="389">
        <v>2.8000000000000001E-2</v>
      </c>
      <c r="N13" s="73"/>
      <c r="O13" s="22"/>
      <c r="P13" s="147">
        <f t="shared" si="0"/>
        <v>0</v>
      </c>
      <c r="Q13" s="13">
        <f t="shared" si="0"/>
        <v>0.55999999999999994</v>
      </c>
      <c r="R13" s="147">
        <f t="shared" si="1"/>
        <v>0.27999999999999997</v>
      </c>
      <c r="S13" s="2"/>
      <c r="U13" s="15"/>
    </row>
    <row r="14" spans="1:21" ht="32.25" customHeight="1" thickBot="1" x14ac:dyDescent="0.25">
      <c r="B14" s="497"/>
      <c r="C14" s="497"/>
      <c r="D14" s="414"/>
      <c r="E14" s="333" t="s">
        <v>811</v>
      </c>
      <c r="F14" s="20" t="s">
        <v>812</v>
      </c>
      <c r="G14" s="21">
        <v>18</v>
      </c>
      <c r="H14" s="329">
        <v>4</v>
      </c>
      <c r="I14" s="329">
        <v>6</v>
      </c>
      <c r="J14" s="329">
        <v>4</v>
      </c>
      <c r="K14" s="329">
        <v>4</v>
      </c>
      <c r="L14" s="329">
        <v>0</v>
      </c>
      <c r="M14" s="405">
        <v>6</v>
      </c>
      <c r="N14" s="329"/>
      <c r="O14" s="22"/>
      <c r="P14" s="147">
        <f t="shared" si="0"/>
        <v>0</v>
      </c>
      <c r="Q14" s="13">
        <f t="shared" si="0"/>
        <v>1</v>
      </c>
      <c r="R14" s="147">
        <f t="shared" si="1"/>
        <v>0.33333333333333331</v>
      </c>
      <c r="U14" s="15"/>
    </row>
    <row r="15" spans="1:21" ht="57" customHeight="1" thickBot="1" x14ac:dyDescent="0.25">
      <c r="B15" s="497"/>
      <c r="C15" s="497"/>
      <c r="D15" s="414"/>
      <c r="E15" s="333" t="s">
        <v>813</v>
      </c>
      <c r="F15" s="20" t="s">
        <v>814</v>
      </c>
      <c r="G15" s="21">
        <v>1</v>
      </c>
      <c r="H15" s="331">
        <v>1</v>
      </c>
      <c r="I15" s="331">
        <v>1</v>
      </c>
      <c r="J15" s="331">
        <v>1</v>
      </c>
      <c r="K15" s="331">
        <v>1</v>
      </c>
      <c r="L15" s="331">
        <v>1</v>
      </c>
      <c r="M15" s="336">
        <v>0.6</v>
      </c>
      <c r="N15" s="21"/>
      <c r="O15" s="22"/>
      <c r="P15" s="147">
        <f t="shared" si="0"/>
        <v>1</v>
      </c>
      <c r="Q15" s="13">
        <f t="shared" si="0"/>
        <v>0.6</v>
      </c>
      <c r="R15" s="147">
        <f t="shared" si="1"/>
        <v>1</v>
      </c>
      <c r="U15" s="15"/>
    </row>
    <row r="16" spans="1:21" ht="75.75" thickBot="1" x14ac:dyDescent="0.25">
      <c r="B16" s="498"/>
      <c r="C16" s="498"/>
      <c r="D16" s="415"/>
      <c r="E16" s="333" t="s">
        <v>815</v>
      </c>
      <c r="F16" s="20" t="s">
        <v>816</v>
      </c>
      <c r="G16" s="21">
        <v>1</v>
      </c>
      <c r="H16" s="331">
        <v>1</v>
      </c>
      <c r="I16" s="331">
        <v>1</v>
      </c>
      <c r="J16" s="331">
        <v>1</v>
      </c>
      <c r="K16" s="331">
        <v>1</v>
      </c>
      <c r="L16" s="331">
        <v>1</v>
      </c>
      <c r="M16" s="329">
        <v>0.92</v>
      </c>
      <c r="N16" s="21"/>
      <c r="O16" s="22"/>
      <c r="P16" s="147">
        <f t="shared" si="0"/>
        <v>1</v>
      </c>
      <c r="Q16" s="13">
        <f t="shared" si="0"/>
        <v>0.92</v>
      </c>
      <c r="R16" s="147">
        <f t="shared" si="1"/>
        <v>1</v>
      </c>
      <c r="U16" s="15"/>
    </row>
    <row r="17" spans="2:18" ht="69" customHeight="1" thickBot="1" x14ac:dyDescent="0.25">
      <c r="B17" s="406" t="s">
        <v>86</v>
      </c>
      <c r="C17" s="406" t="s">
        <v>87</v>
      </c>
      <c r="D17" s="408" t="s">
        <v>88</v>
      </c>
      <c r="E17" s="33" t="s">
        <v>15</v>
      </c>
      <c r="F17" s="47"/>
      <c r="G17" s="410" t="s">
        <v>16</v>
      </c>
      <c r="H17" s="56" t="s">
        <v>43</v>
      </c>
      <c r="I17" s="247" t="s">
        <v>44</v>
      </c>
      <c r="J17" s="34" t="s">
        <v>45</v>
      </c>
      <c r="K17" s="34" t="s">
        <v>39</v>
      </c>
      <c r="L17" s="65" t="s">
        <v>36</v>
      </c>
      <c r="M17" s="33" t="s">
        <v>37</v>
      </c>
      <c r="N17" s="34" t="s">
        <v>38</v>
      </c>
      <c r="O17" s="34" t="s">
        <v>39</v>
      </c>
      <c r="P17" s="35" t="s">
        <v>17</v>
      </c>
      <c r="Q17" s="35" t="s">
        <v>1343</v>
      </c>
      <c r="R17" s="36" t="s">
        <v>12</v>
      </c>
    </row>
    <row r="18" spans="2:18" ht="16.5" thickBot="1" x14ac:dyDescent="0.25">
      <c r="B18" s="407"/>
      <c r="C18" s="407"/>
      <c r="D18" s="409"/>
      <c r="E18" s="37">
        <f>COUNTA(E4:E16)</f>
        <v>13</v>
      </c>
      <c r="F18" s="48"/>
      <c r="G18" s="411"/>
      <c r="H18" s="39">
        <f t="shared" ref="H18:O18" si="2">COUNTIF(H4:H16,"&gt;0")</f>
        <v>13</v>
      </c>
      <c r="I18" s="248">
        <f t="shared" si="2"/>
        <v>13</v>
      </c>
      <c r="J18" s="39">
        <f t="shared" si="2"/>
        <v>12</v>
      </c>
      <c r="K18" s="39">
        <f t="shared" si="2"/>
        <v>11</v>
      </c>
      <c r="L18" s="66">
        <f t="shared" si="2"/>
        <v>10</v>
      </c>
      <c r="M18" s="39">
        <f t="shared" si="2"/>
        <v>13</v>
      </c>
      <c r="N18" s="39">
        <f t="shared" si="2"/>
        <v>0</v>
      </c>
      <c r="O18" s="39">
        <f t="shared" si="2"/>
        <v>0</v>
      </c>
      <c r="P18" s="40">
        <f>AVERAGE(P4:P16)</f>
        <v>0.69</v>
      </c>
      <c r="Q18" s="40">
        <f>AVERAGE(Q4:Q16)</f>
        <v>0.62923076923076926</v>
      </c>
      <c r="R18" s="40">
        <f>AVERAGE(R4:R16)</f>
        <v>0.76698717948717965</v>
      </c>
    </row>
    <row r="19" spans="2:18" ht="62.25" customHeight="1" thickBot="1" x14ac:dyDescent="0.25">
      <c r="B19" s="438" t="s">
        <v>1340</v>
      </c>
      <c r="C19" s="439"/>
      <c r="D19" s="440"/>
      <c r="E19" s="438" t="s">
        <v>1281</v>
      </c>
      <c r="F19" s="440"/>
      <c r="G19" s="438" t="s">
        <v>1282</v>
      </c>
      <c r="H19" s="439"/>
      <c r="I19" s="440"/>
      <c r="J19" s="152" t="s">
        <v>1256</v>
      </c>
      <c r="K19" s="153" t="s">
        <v>1257</v>
      </c>
      <c r="L19" s="153" t="s">
        <v>1258</v>
      </c>
      <c r="M19" s="153"/>
      <c r="N19" s="153"/>
      <c r="O19" s="153"/>
      <c r="P19" s="153" t="s">
        <v>1259</v>
      </c>
      <c r="Q19" s="154" t="s">
        <v>1260</v>
      </c>
    </row>
    <row r="20" spans="2:18" ht="15.75" thickBot="1" x14ac:dyDescent="0.25">
      <c r="B20" s="456" t="s">
        <v>1341</v>
      </c>
      <c r="C20" s="457"/>
      <c r="D20" s="458"/>
      <c r="E20" s="456" t="s">
        <v>1275</v>
      </c>
      <c r="F20" s="458"/>
      <c r="G20" s="441" t="s">
        <v>1275</v>
      </c>
      <c r="H20" s="442"/>
      <c r="I20" s="443"/>
      <c r="J20" s="161"/>
      <c r="K20" s="156"/>
      <c r="L20" s="157"/>
      <c r="M20" s="158"/>
      <c r="N20" s="158"/>
      <c r="O20" s="158"/>
      <c r="P20" s="159"/>
      <c r="Q20" s="160"/>
    </row>
    <row r="21" spans="2:18" ht="12" customHeight="1" x14ac:dyDescent="0.2"/>
  </sheetData>
  <sheetProtection formatCells="0" formatColumns="0" formatRows="0"/>
  <mergeCells count="14">
    <mergeCell ref="B19:D19"/>
    <mergeCell ref="E19:F19"/>
    <mergeCell ref="G19:I19"/>
    <mergeCell ref="B20:D20"/>
    <mergeCell ref="E20:F20"/>
    <mergeCell ref="G20:I20"/>
    <mergeCell ref="B1:Q1"/>
    <mergeCell ref="B17:B18"/>
    <mergeCell ref="C17:C18"/>
    <mergeCell ref="D17:D18"/>
    <mergeCell ref="G17:G18"/>
    <mergeCell ref="D4:D16"/>
    <mergeCell ref="C4:C16"/>
    <mergeCell ref="B4:B16"/>
  </mergeCells>
  <conditionalFormatting sqref="P4:P16 R4:R16">
    <cfRule type="cellIs" dxfId="548" priority="30" operator="equal">
      <formula>"-"</formula>
    </cfRule>
    <cfRule type="cellIs" dxfId="547" priority="31" operator="lessThan">
      <formula>0.5</formula>
    </cfRule>
    <cfRule type="cellIs" dxfId="546" priority="32" operator="between">
      <formula>0.5</formula>
      <formula>0.75</formula>
    </cfRule>
    <cfRule type="cellIs" dxfId="545" priority="33" operator="between">
      <formula>0.75</formula>
      <formula>1</formula>
    </cfRule>
  </conditionalFormatting>
  <conditionalFormatting sqref="P4:P16 R4:R16">
    <cfRule type="cellIs" dxfId="544" priority="29" operator="equal">
      <formula>0</formula>
    </cfRule>
  </conditionalFormatting>
  <conditionalFormatting sqref="Q4:Q16">
    <cfRule type="cellIs" dxfId="543" priority="25" operator="equal">
      <formula>"-"</formula>
    </cfRule>
    <cfRule type="cellIs" dxfId="542" priority="26" operator="between">
      <formula>0.9</formula>
      <formula>1</formula>
    </cfRule>
    <cfRule type="cellIs" dxfId="541" priority="27" operator="between">
      <formula>0.7</formula>
      <formula>0.899</formula>
    </cfRule>
    <cfRule type="cellIs" dxfId="540" priority="28" operator="between">
      <formula>0</formula>
      <formula>0.699</formula>
    </cfRule>
  </conditionalFormatting>
  <conditionalFormatting sqref="Q4:Q16">
    <cfRule type="cellIs" dxfId="539" priority="21" operator="equal">
      <formula>"-"</formula>
    </cfRule>
    <cfRule type="cellIs" dxfId="538" priority="22" operator="lessThan">
      <formula>0.699</formula>
    </cfRule>
    <cfRule type="cellIs" dxfId="537" priority="23" operator="between">
      <formula>0.7</formula>
      <formula>0.8999</formula>
    </cfRule>
    <cfRule type="cellIs" dxfId="536" priority="24" operator="between">
      <formula>0.9</formula>
      <formula>1</formula>
    </cfRule>
  </conditionalFormatting>
  <conditionalFormatting sqref="Q4:Q16">
    <cfRule type="cellIs" dxfId="535" priority="17" operator="equal">
      <formula>"-"</formula>
    </cfRule>
    <cfRule type="cellIs" dxfId="534" priority="18" operator="lessThan">
      <formula>0.69999</formula>
    </cfRule>
    <cfRule type="cellIs" dxfId="533" priority="19" operator="between">
      <formula>0.7</formula>
      <formula>0.8999</formula>
    </cfRule>
    <cfRule type="cellIs" dxfId="532" priority="20" operator="between">
      <formula>0.9</formula>
      <formula>1</formula>
    </cfRule>
  </conditionalFormatting>
  <conditionalFormatting sqref="Q4:Q16">
    <cfRule type="cellIs" dxfId="531" priority="13" operator="equal">
      <formula>"-"</formula>
    </cfRule>
    <cfRule type="cellIs" dxfId="530" priority="14" operator="between">
      <formula>0.9</formula>
      <formula>1</formula>
    </cfRule>
    <cfRule type="cellIs" dxfId="529" priority="15" operator="between">
      <formula>0.7</formula>
      <formula>0.899</formula>
    </cfRule>
    <cfRule type="cellIs" dxfId="528" priority="16" operator="lessThan">
      <formula>0.699</formula>
    </cfRule>
  </conditionalFormatting>
  <conditionalFormatting sqref="Q4:Q16">
    <cfRule type="cellIs" dxfId="527" priority="9" operator="equal">
      <formula>"-"</formula>
    </cfRule>
    <cfRule type="cellIs" dxfId="526" priority="10" operator="lessThan">
      <formula>0.699</formula>
    </cfRule>
    <cfRule type="cellIs" dxfId="525" priority="11" operator="between">
      <formula>0.9</formula>
      <formula>1</formula>
    </cfRule>
    <cfRule type="cellIs" dxfId="524" priority="12" operator="between">
      <formula>0.7</formula>
      <formula>"89.99%"</formula>
    </cfRule>
  </conditionalFormatting>
  <conditionalFormatting sqref="Q4:Q16">
    <cfRule type="cellIs" dxfId="523" priority="5" operator="equal">
      <formula>"-"</formula>
    </cfRule>
    <cfRule type="cellIs" dxfId="522" priority="6" operator="lessThan">
      <formula>0.699</formula>
    </cfRule>
    <cfRule type="cellIs" dxfId="521" priority="7" operator="between">
      <formula>0.7</formula>
      <formula>0.899</formula>
    </cfRule>
    <cfRule type="cellIs" dxfId="520" priority="8" operator="between">
      <formula>0.9</formula>
      <formula>1</formula>
    </cfRule>
  </conditionalFormatting>
  <conditionalFormatting sqref="Q4:Q16">
    <cfRule type="cellIs" dxfId="519" priority="1" operator="equal">
      <formula>"-"</formula>
    </cfRule>
    <cfRule type="cellIs" dxfId="518" priority="2" operator="lessThan">
      <formula>0.699</formula>
    </cfRule>
    <cfRule type="cellIs" dxfId="517" priority="3" operator="between">
      <formula>0.7</formula>
      <formula>0.9166666</formula>
    </cfRule>
    <cfRule type="cellIs" dxfId="516"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19"/>
  <sheetViews>
    <sheetView topLeftCell="E1" zoomScale="70" zoomScaleNormal="70" zoomScaleSheetLayoutView="70" workbookViewId="0">
      <selection activeCell="N5" sqref="N5"/>
    </sheetView>
  </sheetViews>
  <sheetFormatPr baseColWidth="10" defaultColWidth="11.42578125" defaultRowHeight="15" x14ac:dyDescent="0.2"/>
  <cols>
    <col min="1" max="1" width="2.85546875" style="1" customWidth="1"/>
    <col min="2" max="4" width="27.7109375" style="1" customWidth="1"/>
    <col min="5" max="5" width="62.7109375" style="1" customWidth="1"/>
    <col min="6" max="6" width="62.7109375" style="1" hidden="1" customWidth="1"/>
    <col min="7" max="7" width="20.5703125" style="1" customWidth="1"/>
    <col min="8" max="8" width="15.85546875" style="1" customWidth="1"/>
    <col min="9" max="9" width="15.42578125" style="1" customWidth="1"/>
    <col min="10" max="10" width="14.85546875" style="1" customWidth="1"/>
    <col min="11" max="11" width="15" style="1" customWidth="1"/>
    <col min="12" max="12" width="19.140625" style="67" customWidth="1"/>
    <col min="13" max="13" width="14.28515625" style="1" customWidth="1"/>
    <col min="14" max="14" width="12.28515625" style="1" customWidth="1"/>
    <col min="15" max="15" width="15.28515625" style="1" customWidth="1"/>
    <col min="16" max="16" width="11.85546875" style="1" customWidth="1"/>
    <col min="17" max="17" width="15.140625" style="1" customWidth="1"/>
    <col min="18" max="18" width="19.85546875" style="1" customWidth="1"/>
    <col min="19" max="19" width="5.5703125" style="1" customWidth="1"/>
    <col min="20" max="20" width="11.42578125" style="1" customWidth="1"/>
    <col min="21" max="16384" width="11.42578125" style="1"/>
  </cols>
  <sheetData>
    <row r="1" spans="1:21" ht="42" customHeight="1" x14ac:dyDescent="0.2">
      <c r="B1" s="412" t="s">
        <v>1355</v>
      </c>
      <c r="C1" s="412"/>
      <c r="D1" s="412"/>
      <c r="E1" s="412"/>
      <c r="F1" s="412"/>
      <c r="G1" s="412"/>
      <c r="H1" s="412"/>
      <c r="I1" s="412"/>
      <c r="J1" s="412"/>
      <c r="K1" s="412"/>
      <c r="L1" s="412"/>
      <c r="M1" s="412"/>
      <c r="N1" s="412"/>
      <c r="O1" s="412"/>
      <c r="P1" s="412"/>
      <c r="Q1" s="412"/>
      <c r="R1" s="412"/>
    </row>
    <row r="2" spans="1:21" ht="16.5" thickBot="1" x14ac:dyDescent="0.25">
      <c r="D2" s="2"/>
      <c r="E2" s="55"/>
      <c r="F2" s="55"/>
      <c r="G2" s="55"/>
      <c r="H2" s="55"/>
      <c r="I2" s="55"/>
      <c r="J2" s="55"/>
      <c r="K2" s="55"/>
      <c r="L2" s="60"/>
      <c r="M2" s="55"/>
      <c r="N2" s="55"/>
      <c r="O2" s="55"/>
      <c r="P2" s="55"/>
      <c r="Q2" s="209"/>
      <c r="R2" s="55"/>
    </row>
    <row r="3" spans="1:21" ht="54" customHeight="1"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8" t="s">
        <v>17</v>
      </c>
      <c r="Q3" s="8" t="s">
        <v>1343</v>
      </c>
      <c r="R3" s="9" t="s">
        <v>12</v>
      </c>
    </row>
    <row r="4" spans="1:21" ht="45.75" customHeight="1" thickBot="1" x14ac:dyDescent="0.35">
      <c r="A4" s="2"/>
      <c r="B4" s="502" t="s">
        <v>1277</v>
      </c>
      <c r="C4" s="192" t="s">
        <v>1278</v>
      </c>
      <c r="D4" s="413" t="s">
        <v>822</v>
      </c>
      <c r="E4" s="334" t="s">
        <v>818</v>
      </c>
      <c r="F4" s="45" t="s">
        <v>819</v>
      </c>
      <c r="G4" s="212">
        <v>1</v>
      </c>
      <c r="H4" s="396">
        <v>1</v>
      </c>
      <c r="I4" s="396">
        <v>1</v>
      </c>
      <c r="J4" s="396">
        <v>1</v>
      </c>
      <c r="K4" s="396">
        <v>1</v>
      </c>
      <c r="L4" s="396">
        <v>1</v>
      </c>
      <c r="M4" s="397">
        <v>0.75</v>
      </c>
      <c r="N4" s="11"/>
      <c r="O4" s="12"/>
      <c r="P4" s="13">
        <f>IF(H4=0,"-",IF((L4/H4)&lt;=1,(L4/H4),1))</f>
        <v>1</v>
      </c>
      <c r="Q4" s="13">
        <f>IF(I4=0,"-",IF((M4/I4)&lt;=1,(M4/I4),1))</f>
        <v>0.75</v>
      </c>
      <c r="R4" s="147">
        <f>IF(((L4+M4+N4+O4)/(G4))&lt;=1,((L4+M4+N4+O4)/(G4)),1)</f>
        <v>1</v>
      </c>
      <c r="S4" s="2"/>
      <c r="U4" s="15"/>
    </row>
    <row r="5" spans="1:21" s="18" customFormat="1" ht="63.75" customHeight="1" thickBot="1" x14ac:dyDescent="0.35">
      <c r="A5" s="2"/>
      <c r="B5" s="503"/>
      <c r="C5" s="192" t="s">
        <v>1278</v>
      </c>
      <c r="D5" s="415"/>
      <c r="E5" s="333" t="s">
        <v>820</v>
      </c>
      <c r="F5" s="20" t="s">
        <v>821</v>
      </c>
      <c r="G5" s="25">
        <v>1</v>
      </c>
      <c r="H5" s="396">
        <v>1</v>
      </c>
      <c r="I5" s="396">
        <v>1</v>
      </c>
      <c r="J5" s="396">
        <v>1</v>
      </c>
      <c r="K5" s="396">
        <v>1</v>
      </c>
      <c r="L5" s="396">
        <v>1</v>
      </c>
      <c r="M5" s="397">
        <v>0.75</v>
      </c>
      <c r="N5" s="16"/>
      <c r="O5" s="17"/>
      <c r="P5" s="13">
        <f>IF(H5=0,"-",IF((L5/H5)&lt;=1,(L5/H5),1))</f>
        <v>1</v>
      </c>
      <c r="Q5" s="13">
        <f>IF(I5=0,"-",IF((M5/I5)&lt;=1,(M5/I5),1))</f>
        <v>0.75</v>
      </c>
      <c r="R5" s="147">
        <f t="shared" ref="R5" si="0">IF(((L5+M5+N5+O5)/(G5))&lt;=1,((L5+M5+N5+O5)/(G5)),1)</f>
        <v>1</v>
      </c>
      <c r="S5" s="2"/>
      <c r="U5" s="19"/>
    </row>
    <row r="6" spans="1:21" ht="69" customHeight="1" thickBot="1" x14ac:dyDescent="0.25">
      <c r="B6" s="499" t="s">
        <v>86</v>
      </c>
      <c r="C6" s="500" t="s">
        <v>87</v>
      </c>
      <c r="D6" s="408" t="s">
        <v>88</v>
      </c>
      <c r="E6" s="33" t="s">
        <v>15</v>
      </c>
      <c r="F6" s="47"/>
      <c r="G6" s="410" t="s">
        <v>16</v>
      </c>
      <c r="H6" s="56" t="s">
        <v>43</v>
      </c>
      <c r="I6" s="33" t="s">
        <v>44</v>
      </c>
      <c r="J6" s="34" t="s">
        <v>45</v>
      </c>
      <c r="K6" s="34" t="s">
        <v>39</v>
      </c>
      <c r="L6" s="65" t="s">
        <v>36</v>
      </c>
      <c r="M6" s="33" t="s">
        <v>37</v>
      </c>
      <c r="N6" s="34" t="s">
        <v>38</v>
      </c>
      <c r="O6" s="34" t="s">
        <v>39</v>
      </c>
      <c r="P6" s="35" t="s">
        <v>17</v>
      </c>
      <c r="Q6" s="35" t="s">
        <v>1343</v>
      </c>
      <c r="R6" s="36" t="s">
        <v>12</v>
      </c>
    </row>
    <row r="7" spans="1:21" ht="16.5" thickBot="1" x14ac:dyDescent="0.25">
      <c r="B7" s="460"/>
      <c r="C7" s="501"/>
      <c r="D7" s="409"/>
      <c r="E7" s="37">
        <f>COUNTA(E4:E5)</f>
        <v>2</v>
      </c>
      <c r="F7" s="48"/>
      <c r="G7" s="411"/>
      <c r="H7" s="39">
        <f t="shared" ref="H7:O7" si="1">COUNTIF(H4:H5,"&gt;0")</f>
        <v>2</v>
      </c>
      <c r="I7" s="39">
        <f t="shared" si="1"/>
        <v>2</v>
      </c>
      <c r="J7" s="39">
        <f t="shared" si="1"/>
        <v>2</v>
      </c>
      <c r="K7" s="39">
        <f t="shared" si="1"/>
        <v>2</v>
      </c>
      <c r="L7" s="66">
        <f t="shared" si="1"/>
        <v>2</v>
      </c>
      <c r="M7" s="210">
        <f t="shared" si="1"/>
        <v>2</v>
      </c>
      <c r="N7" s="39">
        <f t="shared" si="1"/>
        <v>0</v>
      </c>
      <c r="O7" s="39">
        <f t="shared" si="1"/>
        <v>0</v>
      </c>
      <c r="P7" s="40">
        <f>AVERAGE(P4:P5)</f>
        <v>1</v>
      </c>
      <c r="Q7" s="40">
        <f>AVERAGE(Q4:Q5)</f>
        <v>0.75</v>
      </c>
      <c r="R7" s="40">
        <f>AVERAGE(R4:R5)</f>
        <v>1</v>
      </c>
    </row>
    <row r="8" spans="1:21" ht="63" customHeight="1" thickBot="1" x14ac:dyDescent="0.25">
      <c r="B8" s="459" t="s">
        <v>1279</v>
      </c>
      <c r="C8" s="439"/>
      <c r="D8" s="440"/>
      <c r="E8" s="438"/>
      <c r="F8" s="440"/>
      <c r="G8" s="438"/>
      <c r="H8" s="439"/>
      <c r="I8" s="440"/>
      <c r="J8" s="152" t="s">
        <v>1256</v>
      </c>
      <c r="K8" s="153" t="s">
        <v>1257</v>
      </c>
      <c r="L8" s="153" t="s">
        <v>1258</v>
      </c>
      <c r="M8" s="153"/>
      <c r="N8" s="153"/>
      <c r="O8" s="153"/>
      <c r="P8" s="153" t="s">
        <v>1259</v>
      </c>
      <c r="Q8" s="153"/>
      <c r="R8" s="154" t="s">
        <v>1260</v>
      </c>
    </row>
    <row r="9" spans="1:21" ht="15.75" thickBot="1" x14ac:dyDescent="0.25">
      <c r="B9" s="456" t="s">
        <v>1280</v>
      </c>
      <c r="C9" s="457"/>
      <c r="D9" s="458"/>
      <c r="E9" s="456"/>
      <c r="F9" s="458"/>
      <c r="G9" s="441"/>
      <c r="H9" s="442"/>
      <c r="I9" s="443"/>
      <c r="J9" s="161"/>
      <c r="K9" s="156"/>
      <c r="L9" s="157"/>
      <c r="M9" s="158"/>
      <c r="N9" s="158"/>
      <c r="O9" s="158"/>
      <c r="P9" s="159"/>
      <c r="Q9" s="159"/>
      <c r="R9" s="160"/>
    </row>
    <row r="10" spans="1:21" ht="12" customHeight="1" x14ac:dyDescent="0.2"/>
    <row r="11" spans="1:21" ht="55.5" customHeight="1" x14ac:dyDescent="0.2"/>
    <row r="15" spans="1:21" x14ac:dyDescent="0.2">
      <c r="N15" s="1">
        <f>+L5/4</f>
        <v>0.25</v>
      </c>
    </row>
    <row r="16" spans="1:21" x14ac:dyDescent="0.2">
      <c r="N16" s="1">
        <f>+N15*4</f>
        <v>1</v>
      </c>
    </row>
    <row r="18" spans="14:14" x14ac:dyDescent="0.2">
      <c r="N18" s="1">
        <v>25</v>
      </c>
    </row>
    <row r="19" spans="14:14" x14ac:dyDescent="0.2">
      <c r="N19" s="1">
        <f>+N18/4</f>
        <v>6.25</v>
      </c>
    </row>
  </sheetData>
  <sheetProtection formatCells="0" formatColumns="0" formatRows="0"/>
  <autoFilter ref="B3:R7"/>
  <mergeCells count="13">
    <mergeCell ref="B8:D8"/>
    <mergeCell ref="E8:F8"/>
    <mergeCell ref="G8:I8"/>
    <mergeCell ref="B9:D9"/>
    <mergeCell ref="E9:F9"/>
    <mergeCell ref="G9:I9"/>
    <mergeCell ref="B1:R1"/>
    <mergeCell ref="B6:B7"/>
    <mergeCell ref="C6:C7"/>
    <mergeCell ref="D6:D7"/>
    <mergeCell ref="G6:G7"/>
    <mergeCell ref="D4:D5"/>
    <mergeCell ref="B4:B5"/>
  </mergeCells>
  <conditionalFormatting sqref="R4:R5">
    <cfRule type="cellIs" dxfId="515" priority="58" operator="equal">
      <formula>"-"</formula>
    </cfRule>
    <cfRule type="cellIs" dxfId="514" priority="59" operator="lessThan">
      <formula>0.5</formula>
    </cfRule>
    <cfRule type="cellIs" dxfId="513" priority="60" operator="between">
      <formula>0.5</formula>
      <formula>0.75</formula>
    </cfRule>
    <cfRule type="cellIs" dxfId="512" priority="61" operator="between">
      <formula>0.75</formula>
      <formula>1</formula>
    </cfRule>
  </conditionalFormatting>
  <conditionalFormatting sqref="R4:R5">
    <cfRule type="cellIs" dxfId="511" priority="57" operator="equal">
      <formula>0</formula>
    </cfRule>
  </conditionalFormatting>
  <conditionalFormatting sqref="Q4:Q5">
    <cfRule type="cellIs" dxfId="510" priority="53" operator="equal">
      <formula>"-"</formula>
    </cfRule>
    <cfRule type="cellIs" dxfId="509" priority="54" operator="between">
      <formula>0.9</formula>
      <formula>1</formula>
    </cfRule>
    <cfRule type="cellIs" dxfId="508" priority="55" operator="between">
      <formula>0.7</formula>
      <formula>0.899</formula>
    </cfRule>
    <cfRule type="cellIs" dxfId="507" priority="56" operator="between">
      <formula>0</formula>
      <formula>0.699</formula>
    </cfRule>
  </conditionalFormatting>
  <conditionalFormatting sqref="Q4:Q5">
    <cfRule type="cellIs" dxfId="506" priority="49" operator="equal">
      <formula>"-"</formula>
    </cfRule>
    <cfRule type="cellIs" dxfId="505" priority="50" operator="lessThan">
      <formula>0.699</formula>
    </cfRule>
    <cfRule type="cellIs" dxfId="504" priority="51" operator="between">
      <formula>0.7</formula>
      <formula>0.8999</formula>
    </cfRule>
    <cfRule type="cellIs" dxfId="503" priority="52" operator="between">
      <formula>0.9</formula>
      <formula>1</formula>
    </cfRule>
  </conditionalFormatting>
  <conditionalFormatting sqref="Q4:Q5">
    <cfRule type="cellIs" dxfId="502" priority="45" operator="equal">
      <formula>"-"</formula>
    </cfRule>
    <cfRule type="cellIs" dxfId="501" priority="46" operator="lessThan">
      <formula>0.69999</formula>
    </cfRule>
    <cfRule type="cellIs" dxfId="500" priority="47" operator="between">
      <formula>0.7</formula>
      <formula>0.8999</formula>
    </cfRule>
    <cfRule type="cellIs" dxfId="499" priority="48" operator="between">
      <formula>0.9</formula>
      <formula>1</formula>
    </cfRule>
  </conditionalFormatting>
  <conditionalFormatting sqref="Q4:Q5">
    <cfRule type="cellIs" dxfId="498" priority="41" operator="equal">
      <formula>"-"</formula>
    </cfRule>
    <cfRule type="cellIs" dxfId="497" priority="42" operator="between">
      <formula>0.9</formula>
      <formula>1</formula>
    </cfRule>
    <cfRule type="cellIs" dxfId="496" priority="43" operator="between">
      <formula>0.7</formula>
      <formula>0.899</formula>
    </cfRule>
    <cfRule type="cellIs" dxfId="495" priority="44" operator="lessThan">
      <formula>0.699</formula>
    </cfRule>
  </conditionalFormatting>
  <conditionalFormatting sqref="Q4:Q5">
    <cfRule type="cellIs" dxfId="494" priority="37" operator="equal">
      <formula>"-"</formula>
    </cfRule>
    <cfRule type="cellIs" dxfId="493" priority="38" operator="lessThan">
      <formula>0.699</formula>
    </cfRule>
    <cfRule type="cellIs" dxfId="492" priority="39" operator="between">
      <formula>0.9</formula>
      <formula>1</formula>
    </cfRule>
    <cfRule type="cellIs" dxfId="491" priority="40" operator="between">
      <formula>0.7</formula>
      <formula>"89.99%"</formula>
    </cfRule>
  </conditionalFormatting>
  <conditionalFormatting sqref="Q4:Q5">
    <cfRule type="cellIs" dxfId="490" priority="33" operator="equal">
      <formula>"-"</formula>
    </cfRule>
    <cfRule type="cellIs" dxfId="489" priority="34" operator="lessThan">
      <formula>0.699</formula>
    </cfRule>
    <cfRule type="cellIs" dxfId="488" priority="35" operator="between">
      <formula>0.7</formula>
      <formula>0.899</formula>
    </cfRule>
    <cfRule type="cellIs" dxfId="487" priority="36" operator="between">
      <formula>0.9</formula>
      <formula>1</formula>
    </cfRule>
  </conditionalFormatting>
  <conditionalFormatting sqref="Q4:Q5">
    <cfRule type="cellIs" dxfId="486" priority="29" operator="equal">
      <formula>"-"</formula>
    </cfRule>
    <cfRule type="cellIs" dxfId="485" priority="30" operator="lessThan">
      <formula>0.699</formula>
    </cfRule>
    <cfRule type="cellIs" dxfId="484" priority="31" operator="between">
      <formula>0.7</formula>
      <formula>0.9166666</formula>
    </cfRule>
    <cfRule type="cellIs" dxfId="483" priority="32" operator="between">
      <formula>0.9167</formula>
      <formula>1</formula>
    </cfRule>
  </conditionalFormatting>
  <conditionalFormatting sqref="P4:P5">
    <cfRule type="cellIs" dxfId="482" priority="25" operator="equal">
      <formula>"-"</formula>
    </cfRule>
    <cfRule type="cellIs" dxfId="481" priority="26" operator="between">
      <formula>0.9</formula>
      <formula>1</formula>
    </cfRule>
    <cfRule type="cellIs" dxfId="480" priority="27" operator="between">
      <formula>0.7</formula>
      <formula>0.899</formula>
    </cfRule>
    <cfRule type="cellIs" dxfId="479" priority="28" operator="between">
      <formula>0</formula>
      <formula>0.699</formula>
    </cfRule>
  </conditionalFormatting>
  <conditionalFormatting sqref="P4:P5">
    <cfRule type="cellIs" dxfId="478" priority="21" operator="equal">
      <formula>"-"</formula>
    </cfRule>
    <cfRule type="cellIs" dxfId="477" priority="22" operator="lessThan">
      <formula>0.699</formula>
    </cfRule>
    <cfRule type="cellIs" dxfId="476" priority="23" operator="between">
      <formula>0.7</formula>
      <formula>0.8999</formula>
    </cfRule>
    <cfRule type="cellIs" dxfId="475" priority="24" operator="between">
      <formula>0.9</formula>
      <formula>1</formula>
    </cfRule>
  </conditionalFormatting>
  <conditionalFormatting sqref="P4:P5">
    <cfRule type="cellIs" dxfId="474" priority="17" operator="equal">
      <formula>"-"</formula>
    </cfRule>
    <cfRule type="cellIs" dxfId="473" priority="18" operator="lessThan">
      <formula>0.69999</formula>
    </cfRule>
    <cfRule type="cellIs" dxfId="472" priority="19" operator="between">
      <formula>0.7</formula>
      <formula>0.8999</formula>
    </cfRule>
    <cfRule type="cellIs" dxfId="471" priority="20" operator="between">
      <formula>0.9</formula>
      <formula>1</formula>
    </cfRule>
  </conditionalFormatting>
  <conditionalFormatting sqref="P4:P5">
    <cfRule type="cellIs" dxfId="470" priority="13" operator="equal">
      <formula>"-"</formula>
    </cfRule>
    <cfRule type="cellIs" dxfId="469" priority="14" operator="between">
      <formula>0.9</formula>
      <formula>1</formula>
    </cfRule>
    <cfRule type="cellIs" dxfId="468" priority="15" operator="between">
      <formula>0.7</formula>
      <formula>0.899</formula>
    </cfRule>
    <cfRule type="cellIs" dxfId="467" priority="16" operator="lessThan">
      <formula>0.699</formula>
    </cfRule>
  </conditionalFormatting>
  <conditionalFormatting sqref="P4:P5">
    <cfRule type="cellIs" dxfId="466" priority="9" operator="equal">
      <formula>"-"</formula>
    </cfRule>
    <cfRule type="cellIs" dxfId="465" priority="10" operator="lessThan">
      <formula>0.699</formula>
    </cfRule>
    <cfRule type="cellIs" dxfId="464" priority="11" operator="between">
      <formula>0.9</formula>
      <formula>1</formula>
    </cfRule>
    <cfRule type="cellIs" dxfId="463" priority="12" operator="between">
      <formula>0.7</formula>
      <formula>"89.99%"</formula>
    </cfRule>
  </conditionalFormatting>
  <conditionalFormatting sqref="P4:P5">
    <cfRule type="cellIs" dxfId="462" priority="5" operator="equal">
      <formula>"-"</formula>
    </cfRule>
    <cfRule type="cellIs" dxfId="461" priority="6" operator="lessThan">
      <formula>0.699</formula>
    </cfRule>
    <cfRule type="cellIs" dxfId="460" priority="7" operator="between">
      <formula>0.7</formula>
      <formula>0.899</formula>
    </cfRule>
    <cfRule type="cellIs" dxfId="459" priority="8" operator="between">
      <formula>0.9</formula>
      <formula>1</formula>
    </cfRule>
  </conditionalFormatting>
  <conditionalFormatting sqref="P4:P5">
    <cfRule type="cellIs" dxfId="458" priority="1" operator="equal">
      <formula>"-"</formula>
    </cfRule>
    <cfRule type="cellIs" dxfId="457" priority="2" operator="lessThan">
      <formula>0.699</formula>
    </cfRule>
    <cfRule type="cellIs" dxfId="456" priority="3" operator="between">
      <formula>0.7</formula>
      <formula>0.9166666</formula>
    </cfRule>
    <cfRule type="cellIs" dxfId="455"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U172"/>
  <sheetViews>
    <sheetView topLeftCell="D22" zoomScale="75" zoomScaleNormal="75" zoomScaleSheetLayoutView="70" workbookViewId="0">
      <selection activeCell="H23" sqref="H23:K23"/>
    </sheetView>
  </sheetViews>
  <sheetFormatPr baseColWidth="10" defaultColWidth="11.42578125" defaultRowHeight="15" x14ac:dyDescent="0.2"/>
  <cols>
    <col min="1" max="1" width="2.85546875" style="1" customWidth="1"/>
    <col min="2" max="2" width="16" style="1" customWidth="1"/>
    <col min="3" max="3" width="19.28515625" style="197" customWidth="1"/>
    <col min="4" max="4" width="21.42578125" style="1" customWidth="1"/>
    <col min="5" max="5" width="62.7109375" style="1" customWidth="1"/>
    <col min="6" max="6" width="36.5703125" style="1" hidden="1" customWidth="1"/>
    <col min="7" max="7" width="16.5703125" style="2" customWidth="1"/>
    <col min="8" max="8" width="14.85546875" style="2" customWidth="1"/>
    <col min="9" max="9" width="15.85546875" style="237" customWidth="1"/>
    <col min="10" max="10" width="15.42578125" style="2" customWidth="1"/>
    <col min="11" max="11" width="15.5703125" style="2" customWidth="1"/>
    <col min="12" max="12" width="18.42578125" style="67" customWidth="1"/>
    <col min="13" max="13" width="12.7109375" style="2" customWidth="1"/>
    <col min="14" max="14" width="0.28515625" style="2" customWidth="1"/>
    <col min="15" max="15" width="0.85546875" style="2" customWidth="1"/>
    <col min="16" max="17" width="15.7109375" style="1" customWidth="1"/>
    <col min="18" max="18" width="19.85546875" style="1" customWidth="1"/>
    <col min="19" max="19" width="5.5703125" style="1" customWidth="1"/>
    <col min="20" max="20" width="11.42578125" style="1" customWidth="1"/>
    <col min="21" max="16384" width="11.42578125" style="1"/>
  </cols>
  <sheetData>
    <row r="1" spans="1:21" ht="42" customHeight="1" x14ac:dyDescent="0.2">
      <c r="B1" s="412" t="s">
        <v>1356</v>
      </c>
      <c r="C1" s="412"/>
      <c r="D1" s="412"/>
      <c r="E1" s="412"/>
      <c r="F1" s="412"/>
      <c r="G1" s="412"/>
      <c r="H1" s="412"/>
      <c r="I1" s="412"/>
      <c r="J1" s="412"/>
      <c r="K1" s="412"/>
      <c r="L1" s="412"/>
      <c r="M1" s="412"/>
      <c r="N1" s="412"/>
      <c r="O1" s="412"/>
      <c r="P1" s="412"/>
      <c r="Q1" s="412"/>
      <c r="R1" s="412"/>
    </row>
    <row r="2" spans="1:21" ht="16.5" thickBot="1" x14ac:dyDescent="0.25">
      <c r="D2" s="2"/>
      <c r="E2" s="3"/>
      <c r="F2" s="3"/>
      <c r="G2" s="117"/>
      <c r="H2" s="117"/>
      <c r="I2" s="233"/>
      <c r="J2" s="117"/>
      <c r="K2" s="117"/>
      <c r="L2" s="60"/>
      <c r="M2" s="117"/>
      <c r="N2" s="117"/>
      <c r="O2" s="117"/>
      <c r="P2" s="3"/>
      <c r="Q2" s="219"/>
      <c r="R2" s="3"/>
    </row>
    <row r="3" spans="1:21" ht="54" customHeight="1" thickBot="1" x14ac:dyDescent="0.25">
      <c r="B3" s="4" t="s">
        <v>0</v>
      </c>
      <c r="C3" s="198" t="s">
        <v>35</v>
      </c>
      <c r="D3" s="5" t="s">
        <v>1</v>
      </c>
      <c r="E3" s="6" t="s">
        <v>2</v>
      </c>
      <c r="F3" s="6" t="s">
        <v>18</v>
      </c>
      <c r="G3" s="118" t="s">
        <v>3</v>
      </c>
      <c r="H3" s="118" t="s">
        <v>4</v>
      </c>
      <c r="I3" s="234" t="s">
        <v>5</v>
      </c>
      <c r="J3" s="118" t="s">
        <v>6</v>
      </c>
      <c r="K3" s="118" t="s">
        <v>7</v>
      </c>
      <c r="L3" s="61" t="s">
        <v>8</v>
      </c>
      <c r="M3" s="118" t="s">
        <v>9</v>
      </c>
      <c r="N3" s="118" t="s">
        <v>10</v>
      </c>
      <c r="O3" s="118" t="s">
        <v>11</v>
      </c>
      <c r="P3" s="8" t="s">
        <v>17</v>
      </c>
      <c r="Q3" s="8" t="s">
        <v>1343</v>
      </c>
      <c r="R3" s="9" t="s">
        <v>12</v>
      </c>
    </row>
    <row r="4" spans="1:21" ht="45.75" customHeight="1" thickBot="1" x14ac:dyDescent="0.25">
      <c r="A4" s="2"/>
      <c r="B4" s="514" t="s">
        <v>1270</v>
      </c>
      <c r="C4" s="504" t="s">
        <v>1201</v>
      </c>
      <c r="D4" s="515" t="s">
        <v>1110</v>
      </c>
      <c r="E4" s="264" t="s">
        <v>823</v>
      </c>
      <c r="F4" s="45" t="s">
        <v>824</v>
      </c>
      <c r="G4" s="72">
        <v>1</v>
      </c>
      <c r="H4" s="113">
        <v>0.25</v>
      </c>
      <c r="I4" s="265">
        <v>0.25</v>
      </c>
      <c r="J4" s="113">
        <v>0.25</v>
      </c>
      <c r="K4" s="113">
        <v>0.25</v>
      </c>
      <c r="L4" s="126">
        <v>0.245</v>
      </c>
      <c r="M4" s="265">
        <v>0.245</v>
      </c>
      <c r="N4" s="11"/>
      <c r="O4" s="12"/>
      <c r="P4" s="147">
        <f t="shared" ref="P4:Q35" si="0">IF(H4=0,"-",IF((L4/H4)&lt;=1,(L4/H4),1))</f>
        <v>0.98</v>
      </c>
      <c r="Q4" s="13">
        <f t="shared" si="0"/>
        <v>0.98</v>
      </c>
      <c r="R4" s="14">
        <f>IF(((L4+M4+N4+O4)/(G4))&lt;=1,((L4+M4+N4+O4)/(G4)),1)</f>
        <v>0.49</v>
      </c>
      <c r="S4" s="2"/>
      <c r="U4" s="15"/>
    </row>
    <row r="5" spans="1:21" s="18" customFormat="1" ht="60.75" thickBot="1" x14ac:dyDescent="0.25">
      <c r="A5" s="2"/>
      <c r="B5" s="514"/>
      <c r="C5" s="505"/>
      <c r="D5" s="512"/>
      <c r="E5" s="261" t="s">
        <v>825</v>
      </c>
      <c r="F5" s="20" t="s">
        <v>826</v>
      </c>
      <c r="G5" s="72">
        <v>1</v>
      </c>
      <c r="H5" s="72">
        <v>0.25</v>
      </c>
      <c r="I5" s="266">
        <v>0.25</v>
      </c>
      <c r="J5" s="72">
        <v>0.25</v>
      </c>
      <c r="K5" s="72">
        <v>0.25</v>
      </c>
      <c r="L5" s="127">
        <v>0.25</v>
      </c>
      <c r="M5" s="267">
        <v>0.25</v>
      </c>
      <c r="N5" s="16"/>
      <c r="O5" s="17"/>
      <c r="P5" s="147">
        <f t="shared" si="0"/>
        <v>1</v>
      </c>
      <c r="Q5" s="13">
        <f t="shared" si="0"/>
        <v>1</v>
      </c>
      <c r="R5" s="14">
        <f t="shared" ref="R5:R55" si="1">IF(((L5+M5+N5+O5)/(G5))&lt;=1,((L5+M5+N5+O5)/(G5)),1)</f>
        <v>0.5</v>
      </c>
      <c r="S5" s="2"/>
      <c r="U5" s="19"/>
    </row>
    <row r="6" spans="1:21" s="18" customFormat="1" ht="45.75" thickBot="1" x14ac:dyDescent="0.25">
      <c r="A6" s="2"/>
      <c r="B6" s="514"/>
      <c r="C6" s="506"/>
      <c r="D6" s="513"/>
      <c r="E6" s="261" t="s">
        <v>827</v>
      </c>
      <c r="F6" s="20" t="s">
        <v>828</v>
      </c>
      <c r="G6" s="16">
        <v>1</v>
      </c>
      <c r="H6" s="73">
        <v>0.25</v>
      </c>
      <c r="I6" s="244">
        <v>0.25</v>
      </c>
      <c r="J6" s="73">
        <v>0.25</v>
      </c>
      <c r="K6" s="73">
        <v>0.25</v>
      </c>
      <c r="L6" s="74">
        <v>0.25</v>
      </c>
      <c r="M6" s="244">
        <v>0.25</v>
      </c>
      <c r="N6" s="16"/>
      <c r="O6" s="17"/>
      <c r="P6" s="147">
        <f t="shared" si="0"/>
        <v>1</v>
      </c>
      <c r="Q6" s="13">
        <f t="shared" si="0"/>
        <v>1</v>
      </c>
      <c r="R6" s="14">
        <f t="shared" si="1"/>
        <v>0.5</v>
      </c>
      <c r="S6" s="2"/>
      <c r="U6" s="19"/>
    </row>
    <row r="7" spans="1:21" s="18" customFormat="1" ht="45.75" thickBot="1" x14ac:dyDescent="0.25">
      <c r="A7" s="2"/>
      <c r="B7" s="514"/>
      <c r="C7" s="504" t="s">
        <v>1201</v>
      </c>
      <c r="D7" s="511" t="s">
        <v>1111</v>
      </c>
      <c r="E7" s="261" t="s">
        <v>829</v>
      </c>
      <c r="F7" s="20" t="s">
        <v>830</v>
      </c>
      <c r="G7" s="16">
        <v>1</v>
      </c>
      <c r="H7" s="73">
        <v>0.25</v>
      </c>
      <c r="I7" s="244">
        <v>0.25</v>
      </c>
      <c r="J7" s="73">
        <v>0.25</v>
      </c>
      <c r="K7" s="73">
        <v>0.25</v>
      </c>
      <c r="L7" s="74">
        <v>0.25</v>
      </c>
      <c r="M7" s="244">
        <v>0.02</v>
      </c>
      <c r="N7" s="16"/>
      <c r="O7" s="17"/>
      <c r="P7" s="147">
        <f t="shared" si="0"/>
        <v>1</v>
      </c>
      <c r="Q7" s="13">
        <f t="shared" si="0"/>
        <v>0.08</v>
      </c>
      <c r="R7" s="14">
        <f t="shared" si="1"/>
        <v>0.27</v>
      </c>
      <c r="S7" s="2"/>
      <c r="U7" s="19"/>
    </row>
    <row r="8" spans="1:21" s="18" customFormat="1" ht="30.75" thickBot="1" x14ac:dyDescent="0.25">
      <c r="A8" s="2"/>
      <c r="B8" s="514"/>
      <c r="C8" s="505"/>
      <c r="D8" s="512"/>
      <c r="E8" s="261" t="s">
        <v>831</v>
      </c>
      <c r="F8" s="20" t="s">
        <v>832</v>
      </c>
      <c r="G8" s="16">
        <v>2</v>
      </c>
      <c r="H8" s="16">
        <v>0</v>
      </c>
      <c r="I8" s="239">
        <v>1</v>
      </c>
      <c r="J8" s="16">
        <v>1</v>
      </c>
      <c r="K8" s="16">
        <v>0</v>
      </c>
      <c r="L8" s="63">
        <v>0</v>
      </c>
      <c r="M8" s="239">
        <v>0</v>
      </c>
      <c r="N8" s="16"/>
      <c r="O8" s="17"/>
      <c r="P8" s="147" t="str">
        <f t="shared" si="0"/>
        <v>-</v>
      </c>
      <c r="Q8" s="13">
        <f t="shared" si="0"/>
        <v>0</v>
      </c>
      <c r="R8" s="14">
        <f t="shared" si="1"/>
        <v>0</v>
      </c>
      <c r="S8" s="2"/>
      <c r="U8" s="19"/>
    </row>
    <row r="9" spans="1:21" s="18" customFormat="1" ht="45.75" thickBot="1" x14ac:dyDescent="0.25">
      <c r="A9" s="2"/>
      <c r="B9" s="514"/>
      <c r="C9" s="505"/>
      <c r="D9" s="512"/>
      <c r="E9" s="261" t="s">
        <v>833</v>
      </c>
      <c r="F9" s="20" t="s">
        <v>834</v>
      </c>
      <c r="G9" s="16">
        <v>4</v>
      </c>
      <c r="H9" s="16">
        <v>0</v>
      </c>
      <c r="I9" s="239">
        <v>1</v>
      </c>
      <c r="J9" s="16">
        <v>2</v>
      </c>
      <c r="K9" s="16">
        <v>1</v>
      </c>
      <c r="L9" s="63">
        <v>0</v>
      </c>
      <c r="M9" s="239">
        <v>0</v>
      </c>
      <c r="N9" s="16"/>
      <c r="O9" s="17"/>
      <c r="P9" s="147" t="str">
        <f t="shared" si="0"/>
        <v>-</v>
      </c>
      <c r="Q9" s="13">
        <f t="shared" si="0"/>
        <v>0</v>
      </c>
      <c r="R9" s="14">
        <f t="shared" si="1"/>
        <v>0</v>
      </c>
      <c r="S9" s="2"/>
      <c r="U9" s="19"/>
    </row>
    <row r="10" spans="1:21" s="18" customFormat="1" ht="30.75" thickBot="1" x14ac:dyDescent="0.25">
      <c r="A10" s="2"/>
      <c r="B10" s="514"/>
      <c r="C10" s="505"/>
      <c r="D10" s="512"/>
      <c r="E10" s="261" t="s">
        <v>835</v>
      </c>
      <c r="F10" s="20" t="s">
        <v>836</v>
      </c>
      <c r="G10" s="16">
        <v>2</v>
      </c>
      <c r="H10" s="16">
        <v>0</v>
      </c>
      <c r="I10" s="239">
        <v>1</v>
      </c>
      <c r="J10" s="16">
        <v>0</v>
      </c>
      <c r="K10" s="16">
        <v>1</v>
      </c>
      <c r="L10" s="63">
        <v>0</v>
      </c>
      <c r="M10" s="239">
        <v>0</v>
      </c>
      <c r="N10" s="16"/>
      <c r="O10" s="17"/>
      <c r="P10" s="147" t="str">
        <f t="shared" si="0"/>
        <v>-</v>
      </c>
      <c r="Q10" s="13">
        <f t="shared" si="0"/>
        <v>0</v>
      </c>
      <c r="R10" s="14">
        <f t="shared" si="1"/>
        <v>0</v>
      </c>
      <c r="S10" s="2"/>
      <c r="U10" s="19"/>
    </row>
    <row r="11" spans="1:21" s="18" customFormat="1" ht="45.75" thickBot="1" x14ac:dyDescent="0.25">
      <c r="A11" s="2"/>
      <c r="B11" s="514"/>
      <c r="C11" s="505"/>
      <c r="D11" s="512"/>
      <c r="E11" s="261" t="s">
        <v>837</v>
      </c>
      <c r="F11" s="20" t="s">
        <v>838</v>
      </c>
      <c r="G11" s="21">
        <v>67</v>
      </c>
      <c r="H11" s="21">
        <v>11</v>
      </c>
      <c r="I11" s="85">
        <v>22</v>
      </c>
      <c r="J11" s="21">
        <v>22</v>
      </c>
      <c r="K11" s="21">
        <v>12</v>
      </c>
      <c r="L11" s="64">
        <v>11</v>
      </c>
      <c r="M11" s="85">
        <v>44</v>
      </c>
      <c r="N11" s="21"/>
      <c r="O11" s="22"/>
      <c r="P11" s="147">
        <f t="shared" si="0"/>
        <v>1</v>
      </c>
      <c r="Q11" s="13">
        <f t="shared" si="0"/>
        <v>1</v>
      </c>
      <c r="R11" s="14">
        <f t="shared" si="1"/>
        <v>0.82089552238805974</v>
      </c>
      <c r="S11" s="2"/>
      <c r="U11" s="19"/>
    </row>
    <row r="12" spans="1:21" ht="30.75" thickBot="1" x14ac:dyDescent="0.25">
      <c r="A12" s="2"/>
      <c r="B12" s="514"/>
      <c r="C12" s="505"/>
      <c r="D12" s="512"/>
      <c r="E12" s="261" t="s">
        <v>839</v>
      </c>
      <c r="F12" s="20" t="s">
        <v>840</v>
      </c>
      <c r="G12" s="25">
        <v>1</v>
      </c>
      <c r="H12" s="25">
        <v>0.25</v>
      </c>
      <c r="I12" s="238">
        <v>0.25</v>
      </c>
      <c r="J12" s="25">
        <v>0.25</v>
      </c>
      <c r="K12" s="25">
        <v>0.25</v>
      </c>
      <c r="L12" s="69">
        <v>0.25</v>
      </c>
      <c r="M12" s="238">
        <v>0.25</v>
      </c>
      <c r="N12" s="16"/>
      <c r="O12" s="23"/>
      <c r="P12" s="147">
        <f t="shared" si="0"/>
        <v>1</v>
      </c>
      <c r="Q12" s="13">
        <f t="shared" si="0"/>
        <v>1</v>
      </c>
      <c r="R12" s="14">
        <f t="shared" si="1"/>
        <v>0.5</v>
      </c>
      <c r="S12" s="2"/>
      <c r="U12" s="15"/>
    </row>
    <row r="13" spans="1:21" ht="45.75" thickBot="1" x14ac:dyDescent="0.25">
      <c r="B13" s="514"/>
      <c r="C13" s="505"/>
      <c r="D13" s="512"/>
      <c r="E13" s="261" t="s">
        <v>841</v>
      </c>
      <c r="F13" s="20" t="s">
        <v>842</v>
      </c>
      <c r="G13" s="21">
        <v>4</v>
      </c>
      <c r="H13" s="21">
        <v>1</v>
      </c>
      <c r="I13" s="85">
        <v>1</v>
      </c>
      <c r="J13" s="21">
        <v>1</v>
      </c>
      <c r="K13" s="21">
        <v>1</v>
      </c>
      <c r="L13" s="64">
        <v>1</v>
      </c>
      <c r="M13" s="85">
        <v>1</v>
      </c>
      <c r="N13" s="21"/>
      <c r="O13" s="22"/>
      <c r="P13" s="147">
        <f t="shared" si="0"/>
        <v>1</v>
      </c>
      <c r="Q13" s="13">
        <f t="shared" si="0"/>
        <v>1</v>
      </c>
      <c r="R13" s="14">
        <f t="shared" si="1"/>
        <v>0.5</v>
      </c>
      <c r="S13" s="2"/>
      <c r="U13" s="15"/>
    </row>
    <row r="14" spans="1:21" ht="45.75" thickBot="1" x14ac:dyDescent="0.25">
      <c r="B14" s="514"/>
      <c r="C14" s="505"/>
      <c r="D14" s="512"/>
      <c r="E14" s="261" t="s">
        <v>843</v>
      </c>
      <c r="F14" s="20" t="s">
        <v>844</v>
      </c>
      <c r="G14" s="21">
        <v>4</v>
      </c>
      <c r="H14" s="21">
        <v>1</v>
      </c>
      <c r="I14" s="85">
        <v>1</v>
      </c>
      <c r="J14" s="21">
        <v>1</v>
      </c>
      <c r="K14" s="21">
        <v>1</v>
      </c>
      <c r="L14" s="64">
        <v>1</v>
      </c>
      <c r="M14" s="85">
        <v>1</v>
      </c>
      <c r="N14" s="21"/>
      <c r="O14" s="22"/>
      <c r="P14" s="147">
        <f t="shared" si="0"/>
        <v>1</v>
      </c>
      <c r="Q14" s="13">
        <f t="shared" si="0"/>
        <v>1</v>
      </c>
      <c r="R14" s="14">
        <f t="shared" si="1"/>
        <v>0.5</v>
      </c>
      <c r="U14" s="15"/>
    </row>
    <row r="15" spans="1:21" ht="57" customHeight="1" thickBot="1" x14ac:dyDescent="0.25">
      <c r="B15" s="514"/>
      <c r="C15" s="506"/>
      <c r="D15" s="513"/>
      <c r="E15" s="261" t="s">
        <v>845</v>
      </c>
      <c r="F15" s="20" t="s">
        <v>846</v>
      </c>
      <c r="G15" s="21">
        <v>1</v>
      </c>
      <c r="H15" s="21">
        <v>0.25</v>
      </c>
      <c r="I15" s="85">
        <v>0.25</v>
      </c>
      <c r="J15" s="21">
        <v>0.25</v>
      </c>
      <c r="K15" s="21">
        <v>0.25</v>
      </c>
      <c r="L15" s="64">
        <v>0.25</v>
      </c>
      <c r="M15" s="254">
        <v>0.13</v>
      </c>
      <c r="N15" s="21"/>
      <c r="O15" s="22"/>
      <c r="P15" s="147">
        <f t="shared" si="0"/>
        <v>1</v>
      </c>
      <c r="Q15" s="13">
        <f t="shared" si="0"/>
        <v>0.52</v>
      </c>
      <c r="R15" s="14">
        <f t="shared" si="1"/>
        <v>0.38</v>
      </c>
      <c r="U15" s="15"/>
    </row>
    <row r="16" spans="1:21" ht="48" customHeight="1" thickBot="1" x14ac:dyDescent="0.25">
      <c r="B16" s="514"/>
      <c r="C16" s="504" t="s">
        <v>1201</v>
      </c>
      <c r="D16" s="511" t="s">
        <v>1112</v>
      </c>
      <c r="E16" s="261" t="s">
        <v>847</v>
      </c>
      <c r="F16" s="20" t="s">
        <v>848</v>
      </c>
      <c r="G16" s="21">
        <v>15.5</v>
      </c>
      <c r="H16" s="21">
        <v>11.5</v>
      </c>
      <c r="I16" s="85">
        <v>13</v>
      </c>
      <c r="J16" s="21">
        <v>14</v>
      </c>
      <c r="K16" s="21">
        <v>15.5</v>
      </c>
      <c r="L16" s="64">
        <v>11.5</v>
      </c>
      <c r="M16" s="85">
        <v>13</v>
      </c>
      <c r="N16" s="21"/>
      <c r="O16" s="22"/>
      <c r="P16" s="147">
        <f t="shared" si="0"/>
        <v>1</v>
      </c>
      <c r="Q16" s="13">
        <f t="shared" si="0"/>
        <v>1</v>
      </c>
      <c r="R16" s="14">
        <f t="shared" si="1"/>
        <v>1</v>
      </c>
      <c r="U16" s="15"/>
    </row>
    <row r="17" spans="2:21" ht="48" customHeight="1" thickBot="1" x14ac:dyDescent="0.25">
      <c r="B17" s="514"/>
      <c r="C17" s="505"/>
      <c r="D17" s="512"/>
      <c r="E17" s="261" t="s">
        <v>849</v>
      </c>
      <c r="F17" s="20" t="s">
        <v>850</v>
      </c>
      <c r="G17" s="21">
        <v>24</v>
      </c>
      <c r="H17" s="21">
        <v>6</v>
      </c>
      <c r="I17" s="85">
        <v>6</v>
      </c>
      <c r="J17" s="21">
        <v>6</v>
      </c>
      <c r="K17" s="21">
        <v>6</v>
      </c>
      <c r="L17" s="64">
        <v>6</v>
      </c>
      <c r="M17" s="85">
        <v>2</v>
      </c>
      <c r="N17" s="21"/>
      <c r="O17" s="22"/>
      <c r="P17" s="147">
        <f t="shared" si="0"/>
        <v>1</v>
      </c>
      <c r="Q17" s="13">
        <f t="shared" si="0"/>
        <v>0.33333333333333331</v>
      </c>
      <c r="R17" s="14">
        <f t="shared" si="1"/>
        <v>0.33333333333333331</v>
      </c>
      <c r="U17" s="15"/>
    </row>
    <row r="18" spans="2:21" ht="48" customHeight="1" thickBot="1" x14ac:dyDescent="0.25">
      <c r="B18" s="514"/>
      <c r="C18" s="505"/>
      <c r="D18" s="512"/>
      <c r="E18" s="261" t="s">
        <v>851</v>
      </c>
      <c r="F18" s="20" t="s">
        <v>852</v>
      </c>
      <c r="G18" s="21">
        <v>2</v>
      </c>
      <c r="H18" s="21">
        <v>0</v>
      </c>
      <c r="I18" s="85">
        <v>1</v>
      </c>
      <c r="J18" s="21">
        <v>0</v>
      </c>
      <c r="K18" s="21">
        <v>1</v>
      </c>
      <c r="L18" s="64">
        <v>0</v>
      </c>
      <c r="M18" s="85">
        <v>0</v>
      </c>
      <c r="N18" s="21"/>
      <c r="O18" s="22"/>
      <c r="P18" s="147" t="str">
        <f t="shared" si="0"/>
        <v>-</v>
      </c>
      <c r="Q18" s="13">
        <f t="shared" si="0"/>
        <v>0</v>
      </c>
      <c r="R18" s="14">
        <f t="shared" si="1"/>
        <v>0</v>
      </c>
      <c r="U18" s="15"/>
    </row>
    <row r="19" spans="2:21" ht="48" customHeight="1" thickBot="1" x14ac:dyDescent="0.25">
      <c r="B19" s="514"/>
      <c r="C19" s="505"/>
      <c r="D19" s="512"/>
      <c r="E19" s="261" t="s">
        <v>853</v>
      </c>
      <c r="F19" s="20" t="s">
        <v>854</v>
      </c>
      <c r="G19" s="27">
        <v>1</v>
      </c>
      <c r="H19" s="27">
        <v>0</v>
      </c>
      <c r="I19" s="232">
        <v>0</v>
      </c>
      <c r="J19" s="27">
        <v>1</v>
      </c>
      <c r="K19" s="27">
        <v>0</v>
      </c>
      <c r="L19" s="70">
        <v>0</v>
      </c>
      <c r="M19" s="232">
        <v>0</v>
      </c>
      <c r="N19" s="25"/>
      <c r="O19" s="26"/>
      <c r="P19" s="147" t="str">
        <f t="shared" si="0"/>
        <v>-</v>
      </c>
      <c r="Q19" s="13" t="str">
        <f t="shared" si="0"/>
        <v>-</v>
      </c>
      <c r="R19" s="14">
        <f t="shared" si="1"/>
        <v>0</v>
      </c>
      <c r="U19" s="15"/>
    </row>
    <row r="20" spans="2:21" ht="48" customHeight="1" thickBot="1" x14ac:dyDescent="0.25">
      <c r="B20" s="514"/>
      <c r="C20" s="505"/>
      <c r="D20" s="512"/>
      <c r="E20" s="261" t="s">
        <v>855</v>
      </c>
      <c r="F20" s="20" t="s">
        <v>856</v>
      </c>
      <c r="G20" s="21">
        <v>64</v>
      </c>
      <c r="H20" s="21">
        <v>16</v>
      </c>
      <c r="I20" s="85">
        <v>16</v>
      </c>
      <c r="J20" s="21">
        <v>16</v>
      </c>
      <c r="K20" s="21">
        <v>16</v>
      </c>
      <c r="L20" s="64">
        <v>16</v>
      </c>
      <c r="M20" s="85">
        <v>15</v>
      </c>
      <c r="N20" s="21"/>
      <c r="O20" s="22"/>
      <c r="P20" s="147">
        <f t="shared" si="0"/>
        <v>1</v>
      </c>
      <c r="Q20" s="13">
        <f t="shared" si="0"/>
        <v>0.9375</v>
      </c>
      <c r="R20" s="14">
        <f t="shared" si="1"/>
        <v>0.484375</v>
      </c>
      <c r="U20" s="15"/>
    </row>
    <row r="21" spans="2:21" ht="50.25" customHeight="1" thickBot="1" x14ac:dyDescent="0.25">
      <c r="B21" s="514"/>
      <c r="C21" s="505"/>
      <c r="D21" s="512"/>
      <c r="E21" s="261" t="s">
        <v>857</v>
      </c>
      <c r="F21" s="20" t="s">
        <v>858</v>
      </c>
      <c r="G21" s="21">
        <v>1</v>
      </c>
      <c r="H21" s="21">
        <v>0</v>
      </c>
      <c r="I21" s="85">
        <v>1</v>
      </c>
      <c r="J21" s="21">
        <v>0.25</v>
      </c>
      <c r="K21" s="21">
        <v>0.25</v>
      </c>
      <c r="L21" s="64">
        <v>0</v>
      </c>
      <c r="M21" s="85">
        <v>0.75</v>
      </c>
      <c r="N21" s="21"/>
      <c r="O21" s="22"/>
      <c r="P21" s="147" t="str">
        <f t="shared" si="0"/>
        <v>-</v>
      </c>
      <c r="Q21" s="13">
        <f t="shared" si="0"/>
        <v>0.75</v>
      </c>
      <c r="R21" s="14">
        <f t="shared" si="1"/>
        <v>0.75</v>
      </c>
      <c r="U21" s="15"/>
    </row>
    <row r="22" spans="2:21" ht="75.75" thickBot="1" x14ac:dyDescent="0.25">
      <c r="B22" s="514"/>
      <c r="C22" s="506"/>
      <c r="D22" s="512"/>
      <c r="E22" s="261" t="s">
        <v>859</v>
      </c>
      <c r="F22" s="20" t="s">
        <v>860</v>
      </c>
      <c r="G22" s="21">
        <v>12</v>
      </c>
      <c r="H22" s="21">
        <v>1</v>
      </c>
      <c r="I22" s="85">
        <v>5</v>
      </c>
      <c r="J22" s="21">
        <v>4</v>
      </c>
      <c r="K22" s="21">
        <v>2</v>
      </c>
      <c r="L22" s="64">
        <v>1</v>
      </c>
      <c r="M22" s="85">
        <v>0</v>
      </c>
      <c r="N22" s="21"/>
      <c r="O22" s="22"/>
      <c r="P22" s="147">
        <f t="shared" si="0"/>
        <v>1</v>
      </c>
      <c r="Q22" s="13">
        <f t="shared" si="0"/>
        <v>0</v>
      </c>
      <c r="R22" s="14">
        <f t="shared" si="1"/>
        <v>8.3333333333333329E-2</v>
      </c>
      <c r="U22" s="15"/>
    </row>
    <row r="23" spans="2:21" ht="48" customHeight="1" thickBot="1" x14ac:dyDescent="0.25">
      <c r="B23" s="514"/>
      <c r="C23" s="504" t="s">
        <v>1201</v>
      </c>
      <c r="D23" s="512"/>
      <c r="E23" s="261" t="s">
        <v>861</v>
      </c>
      <c r="F23" s="20" t="s">
        <v>862</v>
      </c>
      <c r="G23" s="21">
        <v>8</v>
      </c>
      <c r="H23" s="21">
        <v>1</v>
      </c>
      <c r="I23" s="85">
        <v>3</v>
      </c>
      <c r="J23" s="21">
        <v>3</v>
      </c>
      <c r="K23" s="21">
        <v>1</v>
      </c>
      <c r="L23" s="64">
        <v>1</v>
      </c>
      <c r="M23" s="85">
        <v>0</v>
      </c>
      <c r="N23" s="21"/>
      <c r="O23" s="22"/>
      <c r="P23" s="147">
        <f t="shared" si="0"/>
        <v>1</v>
      </c>
      <c r="Q23" s="13">
        <f t="shared" si="0"/>
        <v>0</v>
      </c>
      <c r="R23" s="14">
        <f t="shared" si="1"/>
        <v>0.125</v>
      </c>
      <c r="U23" s="15"/>
    </row>
    <row r="24" spans="2:21" ht="90.75" thickBot="1" x14ac:dyDescent="0.25">
      <c r="B24" s="514"/>
      <c r="C24" s="505"/>
      <c r="D24" s="512"/>
      <c r="E24" s="261" t="s">
        <v>863</v>
      </c>
      <c r="F24" s="20" t="s">
        <v>864</v>
      </c>
      <c r="G24" s="21">
        <v>1</v>
      </c>
      <c r="H24" s="21">
        <v>0.25</v>
      </c>
      <c r="I24" s="85">
        <v>0.25</v>
      </c>
      <c r="J24" s="21">
        <v>0.25</v>
      </c>
      <c r="K24" s="21">
        <v>0.25</v>
      </c>
      <c r="L24" s="64">
        <v>0.25</v>
      </c>
      <c r="M24" s="85">
        <v>0</v>
      </c>
      <c r="N24" s="21"/>
      <c r="O24" s="22"/>
      <c r="P24" s="147">
        <f t="shared" si="0"/>
        <v>1</v>
      </c>
      <c r="Q24" s="13">
        <f t="shared" si="0"/>
        <v>0</v>
      </c>
      <c r="R24" s="14">
        <f t="shared" si="1"/>
        <v>0.25</v>
      </c>
      <c r="U24" s="15"/>
    </row>
    <row r="25" spans="2:21" ht="48" customHeight="1" thickBot="1" x14ac:dyDescent="0.25">
      <c r="B25" s="514"/>
      <c r="C25" s="505"/>
      <c r="D25" s="512"/>
      <c r="E25" s="261" t="s">
        <v>865</v>
      </c>
      <c r="F25" s="20" t="s">
        <v>866</v>
      </c>
      <c r="G25" s="27">
        <v>40</v>
      </c>
      <c r="H25" s="27">
        <v>5</v>
      </c>
      <c r="I25" s="232">
        <v>15</v>
      </c>
      <c r="J25" s="27">
        <v>10</v>
      </c>
      <c r="K25" s="27">
        <v>10</v>
      </c>
      <c r="L25" s="70">
        <v>5</v>
      </c>
      <c r="M25" s="232">
        <v>0</v>
      </c>
      <c r="N25" s="21"/>
      <c r="O25" s="26"/>
      <c r="P25" s="147">
        <f t="shared" si="0"/>
        <v>1</v>
      </c>
      <c r="Q25" s="13">
        <f t="shared" si="0"/>
        <v>0</v>
      </c>
      <c r="R25" s="14">
        <f t="shared" si="1"/>
        <v>0.125</v>
      </c>
      <c r="U25" s="15"/>
    </row>
    <row r="26" spans="2:21" ht="48" customHeight="1" thickBot="1" x14ac:dyDescent="0.25">
      <c r="B26" s="514"/>
      <c r="C26" s="505"/>
      <c r="D26" s="512"/>
      <c r="E26" s="261" t="s">
        <v>867</v>
      </c>
      <c r="F26" s="20" t="s">
        <v>868</v>
      </c>
      <c r="G26" s="16">
        <v>1</v>
      </c>
      <c r="H26" s="16">
        <v>0</v>
      </c>
      <c r="I26" s="239">
        <v>0</v>
      </c>
      <c r="J26" s="16">
        <v>1</v>
      </c>
      <c r="K26" s="16">
        <v>0</v>
      </c>
      <c r="L26" s="68">
        <v>0</v>
      </c>
      <c r="M26" s="239">
        <v>0</v>
      </c>
      <c r="N26" s="16"/>
      <c r="O26" s="23"/>
      <c r="P26" s="147" t="str">
        <f t="shared" si="0"/>
        <v>-</v>
      </c>
      <c r="Q26" s="13" t="str">
        <f t="shared" si="0"/>
        <v>-</v>
      </c>
      <c r="R26" s="14">
        <f t="shared" si="1"/>
        <v>0</v>
      </c>
      <c r="U26" s="15"/>
    </row>
    <row r="27" spans="2:21" ht="67.5" customHeight="1" thickBot="1" x14ac:dyDescent="0.25">
      <c r="B27" s="514"/>
      <c r="C27" s="505"/>
      <c r="D27" s="512"/>
      <c r="E27" s="261" t="s">
        <v>869</v>
      </c>
      <c r="F27" s="20" t="s">
        <v>870</v>
      </c>
      <c r="G27" s="21">
        <v>1</v>
      </c>
      <c r="H27" s="21">
        <v>0.25</v>
      </c>
      <c r="I27" s="85">
        <v>0.25</v>
      </c>
      <c r="J27" s="21">
        <v>0.25</v>
      </c>
      <c r="K27" s="21">
        <v>0.25</v>
      </c>
      <c r="L27" s="64">
        <v>0.25</v>
      </c>
      <c r="M27" s="85">
        <v>0</v>
      </c>
      <c r="N27" s="21"/>
      <c r="O27" s="22"/>
      <c r="P27" s="147">
        <f t="shared" si="0"/>
        <v>1</v>
      </c>
      <c r="Q27" s="229">
        <f t="shared" si="0"/>
        <v>0</v>
      </c>
      <c r="R27" s="14">
        <f t="shared" si="1"/>
        <v>0.25</v>
      </c>
      <c r="U27" s="15"/>
    </row>
    <row r="28" spans="2:21" ht="48" customHeight="1" thickBot="1" x14ac:dyDescent="0.25">
      <c r="B28" s="514"/>
      <c r="C28" s="505"/>
      <c r="D28" s="512"/>
      <c r="E28" s="261" t="s">
        <v>871</v>
      </c>
      <c r="F28" s="20" t="s">
        <v>872</v>
      </c>
      <c r="G28" s="21">
        <v>1</v>
      </c>
      <c r="H28" s="21">
        <v>0.25</v>
      </c>
      <c r="I28" s="85">
        <v>0.25</v>
      </c>
      <c r="J28" s="21">
        <v>0.25</v>
      </c>
      <c r="K28" s="21">
        <v>0.25</v>
      </c>
      <c r="L28" s="64">
        <v>0.25</v>
      </c>
      <c r="M28" s="85">
        <v>0</v>
      </c>
      <c r="N28" s="21"/>
      <c r="O28" s="28"/>
      <c r="P28" s="147">
        <f t="shared" si="0"/>
        <v>1</v>
      </c>
      <c r="Q28" s="13">
        <f t="shared" si="0"/>
        <v>0</v>
      </c>
      <c r="R28" s="14">
        <f t="shared" si="1"/>
        <v>0.25</v>
      </c>
      <c r="U28" s="15"/>
    </row>
    <row r="29" spans="2:21" ht="48" customHeight="1" thickBot="1" x14ac:dyDescent="0.25">
      <c r="B29" s="514"/>
      <c r="C29" s="505"/>
      <c r="D29" s="512"/>
      <c r="E29" s="261" t="s">
        <v>873</v>
      </c>
      <c r="F29" s="20" t="s">
        <v>872</v>
      </c>
      <c r="G29" s="21">
        <v>1</v>
      </c>
      <c r="H29" s="21">
        <v>0.25</v>
      </c>
      <c r="I29" s="85">
        <v>0.25</v>
      </c>
      <c r="J29" s="21">
        <v>0.25</v>
      </c>
      <c r="K29" s="21">
        <v>0.25</v>
      </c>
      <c r="L29" s="64">
        <v>0.25</v>
      </c>
      <c r="M29" s="85">
        <v>0</v>
      </c>
      <c r="N29" s="21"/>
      <c r="O29" s="22"/>
      <c r="P29" s="147">
        <f t="shared" si="0"/>
        <v>1</v>
      </c>
      <c r="Q29" s="13">
        <f t="shared" si="0"/>
        <v>0</v>
      </c>
      <c r="R29" s="14">
        <f t="shared" si="1"/>
        <v>0.25</v>
      </c>
      <c r="U29" s="15"/>
    </row>
    <row r="30" spans="2:21" ht="60.75" thickBot="1" x14ac:dyDescent="0.25">
      <c r="B30" s="514"/>
      <c r="C30" s="505"/>
      <c r="D30" s="512"/>
      <c r="E30" s="261" t="s">
        <v>874</v>
      </c>
      <c r="F30" s="20" t="s">
        <v>875</v>
      </c>
      <c r="G30" s="21">
        <v>1</v>
      </c>
      <c r="H30" s="21">
        <v>0.25</v>
      </c>
      <c r="I30" s="85">
        <v>0.25</v>
      </c>
      <c r="J30" s="21">
        <v>0.25</v>
      </c>
      <c r="K30" s="21">
        <v>0.25</v>
      </c>
      <c r="L30" s="64">
        <v>0.25</v>
      </c>
      <c r="M30" s="85">
        <v>0</v>
      </c>
      <c r="N30" s="21"/>
      <c r="O30" s="22"/>
      <c r="P30" s="147">
        <f t="shared" si="0"/>
        <v>1</v>
      </c>
      <c r="Q30" s="13">
        <f t="shared" si="0"/>
        <v>0</v>
      </c>
      <c r="R30" s="14">
        <f t="shared" si="1"/>
        <v>0.25</v>
      </c>
      <c r="U30" s="15"/>
    </row>
    <row r="31" spans="2:21" ht="90.75" thickBot="1" x14ac:dyDescent="0.25">
      <c r="B31" s="514"/>
      <c r="C31" s="505"/>
      <c r="D31" s="512"/>
      <c r="E31" s="261" t="s">
        <v>876</v>
      </c>
      <c r="F31" s="20" t="s">
        <v>877</v>
      </c>
      <c r="G31" s="21">
        <v>1</v>
      </c>
      <c r="H31" s="21">
        <v>0.25</v>
      </c>
      <c r="I31" s="85">
        <v>0.25</v>
      </c>
      <c r="J31" s="21">
        <v>0.25</v>
      </c>
      <c r="K31" s="21">
        <v>0.25</v>
      </c>
      <c r="L31" s="64">
        <v>0.25</v>
      </c>
      <c r="M31" s="85">
        <v>0</v>
      </c>
      <c r="N31" s="21"/>
      <c r="O31" s="22"/>
      <c r="P31" s="147">
        <f t="shared" si="0"/>
        <v>1</v>
      </c>
      <c r="Q31" s="13">
        <f t="shared" si="0"/>
        <v>0</v>
      </c>
      <c r="R31" s="14">
        <f t="shared" si="1"/>
        <v>0.25</v>
      </c>
      <c r="U31" s="15"/>
    </row>
    <row r="32" spans="2:21" ht="60.75" thickBot="1" x14ac:dyDescent="0.25">
      <c r="B32" s="514"/>
      <c r="C32" s="505"/>
      <c r="D32" s="512"/>
      <c r="E32" s="261" t="s">
        <v>878</v>
      </c>
      <c r="F32" s="20" t="s">
        <v>879</v>
      </c>
      <c r="G32" s="21">
        <v>1</v>
      </c>
      <c r="H32" s="21">
        <v>0.25</v>
      </c>
      <c r="I32" s="85">
        <v>0.25</v>
      </c>
      <c r="J32" s="21">
        <v>0.25</v>
      </c>
      <c r="K32" s="21">
        <v>0.25</v>
      </c>
      <c r="L32" s="64">
        <v>0.25</v>
      </c>
      <c r="M32" s="85">
        <v>0.25</v>
      </c>
      <c r="N32" s="21"/>
      <c r="O32" s="22"/>
      <c r="P32" s="147">
        <f t="shared" si="0"/>
        <v>1</v>
      </c>
      <c r="Q32" s="13">
        <f t="shared" si="0"/>
        <v>1</v>
      </c>
      <c r="R32" s="14">
        <f t="shared" si="1"/>
        <v>0.5</v>
      </c>
      <c r="T32" s="262" t="s">
        <v>1360</v>
      </c>
      <c r="U32" s="15"/>
    </row>
    <row r="33" spans="2:21" ht="60.75" thickBot="1" x14ac:dyDescent="0.25">
      <c r="B33" s="514"/>
      <c r="C33" s="505"/>
      <c r="D33" s="512"/>
      <c r="E33" s="269" t="s">
        <v>880</v>
      </c>
      <c r="F33" s="46" t="s">
        <v>881</v>
      </c>
      <c r="G33" s="21">
        <v>1</v>
      </c>
      <c r="H33" s="21">
        <v>0.25</v>
      </c>
      <c r="I33" s="85">
        <v>0.25</v>
      </c>
      <c r="J33" s="21">
        <v>0.25</v>
      </c>
      <c r="K33" s="21">
        <v>0.25</v>
      </c>
      <c r="L33" s="64">
        <v>0.25</v>
      </c>
      <c r="M33" s="85">
        <v>0</v>
      </c>
      <c r="N33" s="21"/>
      <c r="O33" s="22"/>
      <c r="P33" s="147">
        <f t="shared" si="0"/>
        <v>1</v>
      </c>
      <c r="Q33" s="13">
        <f t="shared" si="0"/>
        <v>0</v>
      </c>
      <c r="R33" s="14">
        <f t="shared" si="1"/>
        <v>0.25</v>
      </c>
      <c r="U33" s="15"/>
    </row>
    <row r="34" spans="2:21" ht="76.5" customHeight="1" thickBot="1" x14ac:dyDescent="0.25">
      <c r="B34" s="514"/>
      <c r="C34" s="505"/>
      <c r="D34" s="512"/>
      <c r="E34" s="261" t="s">
        <v>882</v>
      </c>
      <c r="F34" s="20" t="s">
        <v>883</v>
      </c>
      <c r="G34" s="293">
        <v>0.25</v>
      </c>
      <c r="H34" s="293">
        <v>0.1</v>
      </c>
      <c r="I34" s="328">
        <v>1.5E-3</v>
      </c>
      <c r="J34" s="293">
        <v>0.25</v>
      </c>
      <c r="K34" s="293">
        <v>0.25</v>
      </c>
      <c r="L34" s="293">
        <v>0.1</v>
      </c>
      <c r="M34" s="257">
        <v>0</v>
      </c>
      <c r="N34" s="21"/>
      <c r="O34" s="22"/>
      <c r="P34" s="147">
        <f t="shared" si="0"/>
        <v>1</v>
      </c>
      <c r="Q34" s="13">
        <f t="shared" si="0"/>
        <v>0</v>
      </c>
      <c r="R34" s="14">
        <f t="shared" si="1"/>
        <v>0.4</v>
      </c>
      <c r="U34" s="15"/>
    </row>
    <row r="35" spans="2:21" ht="48" customHeight="1" thickBot="1" x14ac:dyDescent="0.25">
      <c r="B35" s="514"/>
      <c r="C35" s="505"/>
      <c r="D35" s="512"/>
      <c r="E35" s="261" t="s">
        <v>884</v>
      </c>
      <c r="F35" s="20" t="s">
        <v>885</v>
      </c>
      <c r="G35" s="21">
        <v>1</v>
      </c>
      <c r="H35" s="21">
        <v>0.25</v>
      </c>
      <c r="I35" s="85">
        <v>0.25</v>
      </c>
      <c r="J35" s="21">
        <v>0.25</v>
      </c>
      <c r="K35" s="21">
        <v>0.25</v>
      </c>
      <c r="L35" s="64">
        <v>0.25</v>
      </c>
      <c r="M35" s="85">
        <v>0</v>
      </c>
      <c r="N35" s="21"/>
      <c r="O35" s="22"/>
      <c r="P35" s="147">
        <f t="shared" si="0"/>
        <v>1</v>
      </c>
      <c r="Q35" s="13">
        <f t="shared" si="0"/>
        <v>0</v>
      </c>
      <c r="R35" s="14">
        <f t="shared" si="1"/>
        <v>0.25</v>
      </c>
      <c r="U35" s="15"/>
    </row>
    <row r="36" spans="2:21" ht="48" customHeight="1" thickBot="1" x14ac:dyDescent="0.25">
      <c r="B36" s="514"/>
      <c r="C36" s="506"/>
      <c r="D36" s="513"/>
      <c r="E36" s="261" t="s">
        <v>886</v>
      </c>
      <c r="F36" s="20" t="s">
        <v>885</v>
      </c>
      <c r="G36" s="21">
        <v>1</v>
      </c>
      <c r="H36" s="21">
        <v>0.25</v>
      </c>
      <c r="I36" s="85">
        <v>0.25</v>
      </c>
      <c r="J36" s="21">
        <v>0.25</v>
      </c>
      <c r="K36" s="21">
        <v>0.25</v>
      </c>
      <c r="L36" s="64">
        <v>0.25</v>
      </c>
      <c r="M36" s="85">
        <v>0</v>
      </c>
      <c r="N36" s="21"/>
      <c r="O36" s="22"/>
      <c r="P36" s="147">
        <f t="shared" ref="P36:Q55" si="2">IF(H36=0,"-",IF((L36/H36)&lt;=1,(L36/H36),1))</f>
        <v>1</v>
      </c>
      <c r="Q36" s="13">
        <f t="shared" si="2"/>
        <v>0</v>
      </c>
      <c r="R36" s="14">
        <f t="shared" si="1"/>
        <v>0.25</v>
      </c>
      <c r="U36" s="15"/>
    </row>
    <row r="37" spans="2:21" ht="82.5" customHeight="1" thickBot="1" x14ac:dyDescent="0.25">
      <c r="B37" s="514"/>
      <c r="C37" s="504" t="s">
        <v>1201</v>
      </c>
      <c r="D37" s="416" t="s">
        <v>1113</v>
      </c>
      <c r="E37" s="261" t="s">
        <v>887</v>
      </c>
      <c r="F37" s="20" t="s">
        <v>888</v>
      </c>
      <c r="G37" s="21">
        <v>1</v>
      </c>
      <c r="H37" s="21">
        <v>0.25</v>
      </c>
      <c r="I37" s="85">
        <v>0.25</v>
      </c>
      <c r="J37" s="21">
        <v>0.25</v>
      </c>
      <c r="K37" s="21">
        <v>0.25</v>
      </c>
      <c r="L37" s="64">
        <v>0.25</v>
      </c>
      <c r="M37" s="232">
        <v>0</v>
      </c>
      <c r="N37" s="25"/>
      <c r="O37" s="26"/>
      <c r="P37" s="147">
        <f t="shared" si="2"/>
        <v>1</v>
      </c>
      <c r="Q37" s="13">
        <f t="shared" si="2"/>
        <v>0</v>
      </c>
      <c r="R37" s="14">
        <f t="shared" si="1"/>
        <v>0.25</v>
      </c>
      <c r="T37" s="1" t="s">
        <v>13</v>
      </c>
      <c r="U37" s="15"/>
    </row>
    <row r="38" spans="2:21" ht="63.75" customHeight="1" thickBot="1" x14ac:dyDescent="0.25">
      <c r="B38" s="514"/>
      <c r="C38" s="505"/>
      <c r="D38" s="414"/>
      <c r="E38" s="261" t="s">
        <v>889</v>
      </c>
      <c r="F38" s="20" t="s">
        <v>890</v>
      </c>
      <c r="G38" s="21">
        <v>1</v>
      </c>
      <c r="H38" s="21">
        <v>0.25</v>
      </c>
      <c r="I38" s="85">
        <v>0.25</v>
      </c>
      <c r="J38" s="21">
        <v>0.25</v>
      </c>
      <c r="K38" s="21">
        <v>0.25</v>
      </c>
      <c r="L38" s="64">
        <v>0.25</v>
      </c>
      <c r="M38" s="239">
        <v>0</v>
      </c>
      <c r="N38" s="16"/>
      <c r="O38" s="23"/>
      <c r="P38" s="147">
        <f t="shared" si="2"/>
        <v>1</v>
      </c>
      <c r="Q38" s="13">
        <f t="shared" si="2"/>
        <v>0</v>
      </c>
      <c r="R38" s="14">
        <f t="shared" si="1"/>
        <v>0.25</v>
      </c>
      <c r="U38" s="15"/>
    </row>
    <row r="39" spans="2:21" ht="63.75" customHeight="1" thickBot="1" x14ac:dyDescent="0.25">
      <c r="B39" s="514"/>
      <c r="C39" s="505"/>
      <c r="D39" s="414"/>
      <c r="E39" s="261" t="s">
        <v>891</v>
      </c>
      <c r="F39" s="20" t="s">
        <v>892</v>
      </c>
      <c r="G39" s="16">
        <v>24</v>
      </c>
      <c r="H39" s="16">
        <v>6</v>
      </c>
      <c r="I39" s="239">
        <v>6</v>
      </c>
      <c r="J39" s="16">
        <v>6</v>
      </c>
      <c r="K39" s="16">
        <v>6</v>
      </c>
      <c r="L39" s="68">
        <v>6</v>
      </c>
      <c r="M39" s="239">
        <v>6</v>
      </c>
      <c r="N39" s="16"/>
      <c r="O39" s="23"/>
      <c r="P39" s="147">
        <f t="shared" si="2"/>
        <v>1</v>
      </c>
      <c r="Q39" s="13">
        <f t="shared" si="2"/>
        <v>1</v>
      </c>
      <c r="R39" s="14">
        <f t="shared" si="1"/>
        <v>0.5</v>
      </c>
      <c r="U39" s="15"/>
    </row>
    <row r="40" spans="2:21" ht="75.75" thickBot="1" x14ac:dyDescent="0.25">
      <c r="B40" s="514"/>
      <c r="C40" s="506"/>
      <c r="D40" s="415"/>
      <c r="E40" s="261" t="s">
        <v>893</v>
      </c>
      <c r="F40" s="20" t="s">
        <v>894</v>
      </c>
      <c r="G40" s="21">
        <v>1</v>
      </c>
      <c r="H40" s="21">
        <v>0.25</v>
      </c>
      <c r="I40" s="85">
        <v>0.25</v>
      </c>
      <c r="J40" s="21">
        <v>0.25</v>
      </c>
      <c r="K40" s="21">
        <v>0.25</v>
      </c>
      <c r="L40" s="64">
        <v>0.25</v>
      </c>
      <c r="M40" s="85">
        <v>0</v>
      </c>
      <c r="N40" s="21"/>
      <c r="O40" s="22"/>
      <c r="P40" s="147">
        <f t="shared" si="2"/>
        <v>1</v>
      </c>
      <c r="Q40" s="13">
        <f t="shared" si="2"/>
        <v>0</v>
      </c>
      <c r="R40" s="14">
        <f t="shared" si="1"/>
        <v>0.25</v>
      </c>
      <c r="U40" s="15"/>
    </row>
    <row r="41" spans="2:21" ht="63.75" customHeight="1" thickBot="1" x14ac:dyDescent="0.25">
      <c r="B41" s="514"/>
      <c r="C41" s="504" t="s">
        <v>1201</v>
      </c>
      <c r="D41" s="416" t="s">
        <v>1113</v>
      </c>
      <c r="E41" s="269" t="s">
        <v>895</v>
      </c>
      <c r="F41" s="46" t="s">
        <v>896</v>
      </c>
      <c r="G41" s="21">
        <v>20</v>
      </c>
      <c r="H41" s="21">
        <v>4</v>
      </c>
      <c r="I41" s="85">
        <v>4</v>
      </c>
      <c r="J41" s="21">
        <v>4</v>
      </c>
      <c r="K41" s="21">
        <v>4</v>
      </c>
      <c r="L41" s="64">
        <v>2</v>
      </c>
      <c r="M41" s="85">
        <v>0</v>
      </c>
      <c r="N41" s="21"/>
      <c r="O41" s="22"/>
      <c r="P41" s="147">
        <f t="shared" si="2"/>
        <v>0.5</v>
      </c>
      <c r="Q41" s="13">
        <f t="shared" si="2"/>
        <v>0</v>
      </c>
      <c r="R41" s="14">
        <f t="shared" si="1"/>
        <v>0.1</v>
      </c>
      <c r="U41" s="15"/>
    </row>
    <row r="42" spans="2:21" ht="90.75" thickBot="1" x14ac:dyDescent="0.25">
      <c r="B42" s="514"/>
      <c r="C42" s="505"/>
      <c r="D42" s="414"/>
      <c r="E42" s="261" t="s">
        <v>897</v>
      </c>
      <c r="F42" s="20" t="s">
        <v>898</v>
      </c>
      <c r="G42" s="27">
        <v>40</v>
      </c>
      <c r="H42" s="27">
        <v>5</v>
      </c>
      <c r="I42" s="232">
        <v>15</v>
      </c>
      <c r="J42" s="27">
        <v>15</v>
      </c>
      <c r="K42" s="27">
        <v>5</v>
      </c>
      <c r="L42" s="70">
        <v>40</v>
      </c>
      <c r="M42" s="232">
        <v>0</v>
      </c>
      <c r="N42" s="25"/>
      <c r="O42" s="26"/>
      <c r="P42" s="147">
        <f t="shared" si="2"/>
        <v>1</v>
      </c>
      <c r="Q42" s="13">
        <f t="shared" si="2"/>
        <v>0</v>
      </c>
      <c r="R42" s="14">
        <f t="shared" si="1"/>
        <v>1</v>
      </c>
      <c r="U42" s="15"/>
    </row>
    <row r="43" spans="2:21" ht="75.75" thickBot="1" x14ac:dyDescent="0.25">
      <c r="B43" s="514"/>
      <c r="C43" s="505"/>
      <c r="D43" s="414"/>
      <c r="E43" s="261" t="s">
        <v>899</v>
      </c>
      <c r="F43" s="20" t="s">
        <v>879</v>
      </c>
      <c r="G43" s="25">
        <v>1</v>
      </c>
      <c r="H43" s="25">
        <v>0.25</v>
      </c>
      <c r="I43" s="238">
        <v>0.25</v>
      </c>
      <c r="J43" s="25">
        <v>0.25</v>
      </c>
      <c r="K43" s="25">
        <v>0.25</v>
      </c>
      <c r="L43" s="69">
        <v>0.25</v>
      </c>
      <c r="M43" s="268">
        <v>0.25</v>
      </c>
      <c r="N43" s="25"/>
      <c r="O43" s="26"/>
      <c r="P43" s="147">
        <f t="shared" si="2"/>
        <v>1</v>
      </c>
      <c r="Q43" s="13">
        <f t="shared" si="2"/>
        <v>1</v>
      </c>
      <c r="R43" s="14">
        <f t="shared" si="1"/>
        <v>0.5</v>
      </c>
      <c r="U43" s="15"/>
    </row>
    <row r="44" spans="2:21" ht="63.75" customHeight="1" thickBot="1" x14ac:dyDescent="0.25">
      <c r="B44" s="514"/>
      <c r="C44" s="505"/>
      <c r="D44" s="414"/>
      <c r="E44" s="261" t="s">
        <v>900</v>
      </c>
      <c r="F44" s="20" t="s">
        <v>901</v>
      </c>
      <c r="G44" s="21">
        <v>1</v>
      </c>
      <c r="H44" s="21">
        <v>0.25</v>
      </c>
      <c r="I44" s="85">
        <v>0.25</v>
      </c>
      <c r="J44" s="21">
        <v>0.25</v>
      </c>
      <c r="K44" s="21">
        <v>0.25</v>
      </c>
      <c r="L44" s="64">
        <v>0.25</v>
      </c>
      <c r="M44" s="254">
        <v>0.25</v>
      </c>
      <c r="N44" s="25"/>
      <c r="O44" s="26"/>
      <c r="P44" s="147">
        <f t="shared" si="2"/>
        <v>1</v>
      </c>
      <c r="Q44" s="13">
        <f t="shared" si="2"/>
        <v>1</v>
      </c>
      <c r="R44" s="14">
        <f t="shared" si="1"/>
        <v>0.5</v>
      </c>
      <c r="U44" s="15"/>
    </row>
    <row r="45" spans="2:21" ht="63.75" customHeight="1" thickBot="1" x14ac:dyDescent="0.25">
      <c r="B45" s="514"/>
      <c r="C45" s="505"/>
      <c r="D45" s="414"/>
      <c r="E45" s="261" t="s">
        <v>902</v>
      </c>
      <c r="F45" s="20" t="s">
        <v>903</v>
      </c>
      <c r="G45" s="21">
        <v>4</v>
      </c>
      <c r="H45" s="21">
        <v>1</v>
      </c>
      <c r="I45" s="85">
        <v>1</v>
      </c>
      <c r="J45" s="21">
        <v>1</v>
      </c>
      <c r="K45" s="21">
        <v>1</v>
      </c>
      <c r="L45" s="64">
        <v>1</v>
      </c>
      <c r="M45" s="85">
        <v>0</v>
      </c>
      <c r="N45" s="21"/>
      <c r="O45" s="22"/>
      <c r="P45" s="147">
        <f t="shared" si="2"/>
        <v>1</v>
      </c>
      <c r="Q45" s="13">
        <f t="shared" si="2"/>
        <v>0</v>
      </c>
      <c r="R45" s="14">
        <f t="shared" si="1"/>
        <v>0.25</v>
      </c>
      <c r="U45" s="15"/>
    </row>
    <row r="46" spans="2:21" ht="63.75" customHeight="1" thickBot="1" x14ac:dyDescent="0.25">
      <c r="B46" s="514"/>
      <c r="C46" s="505"/>
      <c r="D46" s="414"/>
      <c r="E46" s="261" t="s">
        <v>904</v>
      </c>
      <c r="F46" s="20" t="s">
        <v>905</v>
      </c>
      <c r="G46" s="24">
        <v>1</v>
      </c>
      <c r="H46" s="24">
        <v>0.25</v>
      </c>
      <c r="I46" s="268">
        <v>0.25</v>
      </c>
      <c r="J46" s="24">
        <v>0.25</v>
      </c>
      <c r="K46" s="24">
        <v>0.25</v>
      </c>
      <c r="L46" s="71">
        <v>0.25</v>
      </c>
      <c r="M46" s="268">
        <v>0.25</v>
      </c>
      <c r="N46" s="21"/>
      <c r="O46" s="22"/>
      <c r="P46" s="147">
        <f t="shared" si="2"/>
        <v>1</v>
      </c>
      <c r="Q46" s="13">
        <f t="shared" si="2"/>
        <v>1</v>
      </c>
      <c r="R46" s="14">
        <f t="shared" si="1"/>
        <v>0.5</v>
      </c>
      <c r="U46" s="15"/>
    </row>
    <row r="47" spans="2:21" ht="63.75" customHeight="1" thickBot="1" x14ac:dyDescent="0.25">
      <c r="B47" s="514"/>
      <c r="C47" s="505"/>
      <c r="D47" s="414"/>
      <c r="E47" s="261" t="s">
        <v>906</v>
      </c>
      <c r="F47" s="20" t="s">
        <v>907</v>
      </c>
      <c r="G47" s="24">
        <v>1</v>
      </c>
      <c r="H47" s="24">
        <v>0.25</v>
      </c>
      <c r="I47" s="268">
        <v>0.25</v>
      </c>
      <c r="J47" s="24">
        <v>0.25</v>
      </c>
      <c r="K47" s="24">
        <v>0.25</v>
      </c>
      <c r="L47" s="71">
        <v>0.25</v>
      </c>
      <c r="M47" s="268">
        <v>0.25</v>
      </c>
      <c r="N47" s="25"/>
      <c r="O47" s="26"/>
      <c r="P47" s="147">
        <f t="shared" si="2"/>
        <v>1</v>
      </c>
      <c r="Q47" s="13">
        <f t="shared" si="2"/>
        <v>1</v>
      </c>
      <c r="R47" s="14">
        <f t="shared" si="1"/>
        <v>0.5</v>
      </c>
      <c r="U47" s="15"/>
    </row>
    <row r="48" spans="2:21" ht="63.75" customHeight="1" thickBot="1" x14ac:dyDescent="0.25">
      <c r="B48" s="514"/>
      <c r="C48" s="505"/>
      <c r="D48" s="414"/>
      <c r="E48" s="261" t="s">
        <v>908</v>
      </c>
      <c r="F48" s="20" t="s">
        <v>905</v>
      </c>
      <c r="G48" s="24">
        <v>1</v>
      </c>
      <c r="H48" s="24">
        <v>0.25</v>
      </c>
      <c r="I48" s="268">
        <v>0.25</v>
      </c>
      <c r="J48" s="24">
        <v>0.25</v>
      </c>
      <c r="K48" s="24">
        <v>0.25</v>
      </c>
      <c r="L48" s="71">
        <v>0.25</v>
      </c>
      <c r="M48" s="268">
        <v>0.25</v>
      </c>
      <c r="N48" s="21"/>
      <c r="O48" s="22"/>
      <c r="P48" s="147">
        <f t="shared" si="2"/>
        <v>1</v>
      </c>
      <c r="Q48" s="13">
        <f t="shared" si="2"/>
        <v>1</v>
      </c>
      <c r="R48" s="14">
        <f t="shared" si="1"/>
        <v>0.5</v>
      </c>
      <c r="U48" s="15"/>
    </row>
    <row r="49" spans="2:21" ht="75.75" thickBot="1" x14ac:dyDescent="0.25">
      <c r="B49" s="514"/>
      <c r="C49" s="505"/>
      <c r="D49" s="414"/>
      <c r="E49" s="261" t="s">
        <v>909</v>
      </c>
      <c r="F49" s="20" t="s">
        <v>910</v>
      </c>
      <c r="G49" s="21">
        <v>4</v>
      </c>
      <c r="H49" s="329">
        <v>1</v>
      </c>
      <c r="I49" s="329">
        <v>1</v>
      </c>
      <c r="J49" s="329">
        <v>1</v>
      </c>
      <c r="K49" s="329">
        <v>1</v>
      </c>
      <c r="L49" s="64">
        <v>1</v>
      </c>
      <c r="M49" s="85">
        <v>1</v>
      </c>
      <c r="N49" s="21"/>
      <c r="O49" s="22"/>
      <c r="P49" s="147">
        <f t="shared" si="2"/>
        <v>1</v>
      </c>
      <c r="Q49" s="13">
        <f t="shared" si="2"/>
        <v>1</v>
      </c>
      <c r="R49" s="14">
        <f t="shared" si="1"/>
        <v>0.5</v>
      </c>
      <c r="U49" s="15"/>
    </row>
    <row r="50" spans="2:21" ht="75.75" thickBot="1" x14ac:dyDescent="0.25">
      <c r="B50" s="514"/>
      <c r="C50" s="505"/>
      <c r="D50" s="414"/>
      <c r="E50" s="261" t="s">
        <v>911</v>
      </c>
      <c r="F50" s="20" t="s">
        <v>912</v>
      </c>
      <c r="G50" s="21">
        <v>8</v>
      </c>
      <c r="H50" s="21">
        <v>8</v>
      </c>
      <c r="I50" s="85">
        <v>8</v>
      </c>
      <c r="J50" s="21">
        <v>8</v>
      </c>
      <c r="K50" s="21">
        <v>8</v>
      </c>
      <c r="L50" s="64">
        <v>8</v>
      </c>
      <c r="M50" s="85">
        <v>8</v>
      </c>
      <c r="N50" s="21"/>
      <c r="O50" s="22"/>
      <c r="P50" s="147">
        <f t="shared" si="2"/>
        <v>1</v>
      </c>
      <c r="Q50" s="13">
        <f t="shared" si="2"/>
        <v>1</v>
      </c>
      <c r="R50" s="14">
        <f t="shared" si="1"/>
        <v>1</v>
      </c>
      <c r="U50" s="15"/>
    </row>
    <row r="51" spans="2:21" ht="63.75" customHeight="1" thickBot="1" x14ac:dyDescent="0.25">
      <c r="B51" s="514"/>
      <c r="C51" s="505"/>
      <c r="D51" s="414"/>
      <c r="E51" s="261" t="s">
        <v>913</v>
      </c>
      <c r="F51" s="20" t="s">
        <v>914</v>
      </c>
      <c r="G51" s="21">
        <v>8</v>
      </c>
      <c r="H51" s="21">
        <v>2</v>
      </c>
      <c r="I51" s="85">
        <v>2</v>
      </c>
      <c r="J51" s="21">
        <v>2</v>
      </c>
      <c r="K51" s="21">
        <v>2</v>
      </c>
      <c r="L51" s="64">
        <v>5</v>
      </c>
      <c r="M51" s="85">
        <v>2</v>
      </c>
      <c r="N51" s="21"/>
      <c r="O51" s="22"/>
      <c r="P51" s="147">
        <f t="shared" si="2"/>
        <v>1</v>
      </c>
      <c r="Q51" s="13">
        <f t="shared" si="2"/>
        <v>1</v>
      </c>
      <c r="R51" s="14">
        <f t="shared" si="1"/>
        <v>0.875</v>
      </c>
      <c r="U51" s="15"/>
    </row>
    <row r="52" spans="2:21" ht="94.5" customHeight="1" thickBot="1" x14ac:dyDescent="0.25">
      <c r="B52" s="514"/>
      <c r="C52" s="505"/>
      <c r="D52" s="414"/>
      <c r="E52" s="261" t="s">
        <v>915</v>
      </c>
      <c r="F52" s="20" t="s">
        <v>916</v>
      </c>
      <c r="G52" s="21">
        <v>1</v>
      </c>
      <c r="H52" s="21">
        <v>0.25</v>
      </c>
      <c r="I52" s="85">
        <v>0.25</v>
      </c>
      <c r="J52" s="21">
        <v>0.25</v>
      </c>
      <c r="K52" s="21">
        <v>0.25</v>
      </c>
      <c r="L52" s="64">
        <v>0.25</v>
      </c>
      <c r="M52" s="85">
        <v>0</v>
      </c>
      <c r="N52" s="21"/>
      <c r="O52" s="22"/>
      <c r="P52" s="147">
        <f t="shared" si="2"/>
        <v>1</v>
      </c>
      <c r="Q52" s="13">
        <f t="shared" si="2"/>
        <v>0</v>
      </c>
      <c r="R52" s="14">
        <f t="shared" si="1"/>
        <v>0.25</v>
      </c>
      <c r="U52" s="15"/>
    </row>
    <row r="53" spans="2:21" ht="63.75" customHeight="1" thickBot="1" x14ac:dyDescent="0.25">
      <c r="B53" s="514"/>
      <c r="C53" s="505"/>
      <c r="D53" s="414"/>
      <c r="E53" s="261" t="s">
        <v>917</v>
      </c>
      <c r="F53" s="20" t="s">
        <v>918</v>
      </c>
      <c r="G53" s="21">
        <v>16</v>
      </c>
      <c r="H53" s="21">
        <v>0</v>
      </c>
      <c r="I53" s="85">
        <v>4</v>
      </c>
      <c r="J53" s="21">
        <v>6</v>
      </c>
      <c r="K53" s="21">
        <v>4</v>
      </c>
      <c r="L53" s="64">
        <v>0</v>
      </c>
      <c r="M53" s="85">
        <v>0</v>
      </c>
      <c r="N53" s="21"/>
      <c r="O53" s="22"/>
      <c r="P53" s="147" t="str">
        <f t="shared" si="2"/>
        <v>-</v>
      </c>
      <c r="Q53" s="13">
        <f t="shared" si="2"/>
        <v>0</v>
      </c>
      <c r="R53" s="14">
        <f t="shared" si="1"/>
        <v>0</v>
      </c>
      <c r="U53" s="15"/>
    </row>
    <row r="54" spans="2:21" ht="90.75" thickBot="1" x14ac:dyDescent="0.25">
      <c r="B54" s="514"/>
      <c r="C54" s="505"/>
      <c r="D54" s="414"/>
      <c r="E54" s="261" t="s">
        <v>919</v>
      </c>
      <c r="F54" s="20" t="s">
        <v>920</v>
      </c>
      <c r="G54" s="21">
        <v>1</v>
      </c>
      <c r="H54" s="21">
        <v>0</v>
      </c>
      <c r="I54" s="85">
        <v>0</v>
      </c>
      <c r="J54" s="21">
        <v>1</v>
      </c>
      <c r="K54" s="21">
        <v>0</v>
      </c>
      <c r="L54" s="64">
        <v>0</v>
      </c>
      <c r="M54" s="85">
        <v>0</v>
      </c>
      <c r="N54" s="21"/>
      <c r="O54" s="22"/>
      <c r="P54" s="147" t="str">
        <f t="shared" si="2"/>
        <v>-</v>
      </c>
      <c r="Q54" s="13" t="str">
        <f t="shared" si="2"/>
        <v>-</v>
      </c>
      <c r="R54" s="14">
        <f t="shared" si="1"/>
        <v>0</v>
      </c>
      <c r="U54" s="15"/>
    </row>
    <row r="55" spans="2:21" ht="63.75" customHeight="1" thickBot="1" x14ac:dyDescent="0.25">
      <c r="B55" s="514"/>
      <c r="C55" s="506"/>
      <c r="D55" s="415"/>
      <c r="E55" s="261" t="s">
        <v>921</v>
      </c>
      <c r="F55" s="20" t="s">
        <v>922</v>
      </c>
      <c r="G55" s="21">
        <v>1</v>
      </c>
      <c r="H55" s="21">
        <v>0.25</v>
      </c>
      <c r="I55" s="85">
        <v>0.25</v>
      </c>
      <c r="J55" s="21">
        <v>0.25</v>
      </c>
      <c r="K55" s="21">
        <v>0.25</v>
      </c>
      <c r="L55" s="64">
        <v>0.25</v>
      </c>
      <c r="M55" s="85">
        <v>0</v>
      </c>
      <c r="N55" s="21"/>
      <c r="O55" s="22"/>
      <c r="P55" s="147">
        <f t="shared" si="2"/>
        <v>1</v>
      </c>
      <c r="Q55" s="13">
        <f t="shared" si="2"/>
        <v>0</v>
      </c>
      <c r="R55" s="14">
        <f t="shared" si="1"/>
        <v>0.25</v>
      </c>
      <c r="U55" s="15"/>
    </row>
    <row r="56" spans="2:21" ht="63.75" customHeight="1" thickBot="1" x14ac:dyDescent="0.25">
      <c r="B56" s="514"/>
      <c r="C56" s="504" t="s">
        <v>1201</v>
      </c>
      <c r="D56" s="511" t="s">
        <v>1114</v>
      </c>
      <c r="E56" s="261" t="s">
        <v>923</v>
      </c>
      <c r="F56" s="20" t="s">
        <v>924</v>
      </c>
      <c r="G56" s="21">
        <v>1</v>
      </c>
      <c r="H56" s="21">
        <v>0.25</v>
      </c>
      <c r="I56" s="85">
        <v>0.25</v>
      </c>
      <c r="J56" s="21">
        <v>0.25</v>
      </c>
      <c r="K56" s="21">
        <v>0.25</v>
      </c>
      <c r="L56" s="64">
        <v>0.25</v>
      </c>
      <c r="M56" s="85">
        <v>0.1875</v>
      </c>
      <c r="N56" s="21"/>
      <c r="O56" s="22"/>
      <c r="P56" s="147">
        <f t="shared" ref="P56:Q99" si="3">IF(H56=0,"-",IF((L56/H56)&lt;=1,(L56/H56),1))</f>
        <v>1</v>
      </c>
      <c r="Q56" s="13">
        <f t="shared" si="3"/>
        <v>0.75</v>
      </c>
      <c r="R56" s="14">
        <f t="shared" ref="R56:R110" si="4">IF(((L56+M56+N56+O56)/(G56))&lt;=1,((L56+M56+N56+O56)/(G56)),1)</f>
        <v>0.4375</v>
      </c>
      <c r="T56" s="262" t="s">
        <v>1359</v>
      </c>
      <c r="U56" s="15"/>
    </row>
    <row r="57" spans="2:21" ht="75.75" thickBot="1" x14ac:dyDescent="0.25">
      <c r="B57" s="514"/>
      <c r="C57" s="505"/>
      <c r="D57" s="512"/>
      <c r="E57" s="261" t="s">
        <v>925</v>
      </c>
      <c r="F57" s="20" t="s">
        <v>926</v>
      </c>
      <c r="G57" s="21">
        <v>1</v>
      </c>
      <c r="H57" s="21">
        <v>0.25</v>
      </c>
      <c r="I57" s="85">
        <v>0.25</v>
      </c>
      <c r="J57" s="21">
        <v>0.25</v>
      </c>
      <c r="K57" s="21">
        <v>0.25</v>
      </c>
      <c r="L57" s="64">
        <v>0.25</v>
      </c>
      <c r="M57" s="85">
        <v>0.1875</v>
      </c>
      <c r="N57" s="21"/>
      <c r="O57" s="22"/>
      <c r="P57" s="147">
        <f t="shared" si="3"/>
        <v>1</v>
      </c>
      <c r="Q57" s="13">
        <f t="shared" si="3"/>
        <v>0.75</v>
      </c>
      <c r="R57" s="14">
        <f t="shared" si="4"/>
        <v>0.4375</v>
      </c>
      <c r="T57" s="262" t="s">
        <v>1359</v>
      </c>
      <c r="U57" s="15"/>
    </row>
    <row r="58" spans="2:21" ht="63.75" customHeight="1" thickBot="1" x14ac:dyDescent="0.25">
      <c r="B58" s="514"/>
      <c r="C58" s="505"/>
      <c r="D58" s="512"/>
      <c r="E58" s="261" t="s">
        <v>927</v>
      </c>
      <c r="F58" s="20" t="s">
        <v>924</v>
      </c>
      <c r="G58" s="21">
        <v>1</v>
      </c>
      <c r="H58" s="21">
        <v>0.25</v>
      </c>
      <c r="I58" s="85">
        <v>0.25</v>
      </c>
      <c r="J58" s="21">
        <v>0.25</v>
      </c>
      <c r="K58" s="21">
        <v>0.25</v>
      </c>
      <c r="L58" s="64">
        <v>0.25</v>
      </c>
      <c r="M58" s="85">
        <v>0.1875</v>
      </c>
      <c r="N58" s="21"/>
      <c r="O58" s="22"/>
      <c r="P58" s="147">
        <f t="shared" si="3"/>
        <v>1</v>
      </c>
      <c r="Q58" s="13">
        <f t="shared" si="3"/>
        <v>0.75</v>
      </c>
      <c r="R58" s="14">
        <f t="shared" si="4"/>
        <v>0.4375</v>
      </c>
      <c r="T58" s="262" t="s">
        <v>1359</v>
      </c>
      <c r="U58" s="15"/>
    </row>
    <row r="59" spans="2:21" ht="105.75" thickBot="1" x14ac:dyDescent="0.25">
      <c r="B59" s="514"/>
      <c r="C59" s="505"/>
      <c r="D59" s="512"/>
      <c r="E59" s="261" t="s">
        <v>928</v>
      </c>
      <c r="F59" s="20" t="s">
        <v>929</v>
      </c>
      <c r="G59" s="21">
        <v>1</v>
      </c>
      <c r="H59" s="21">
        <v>0.25</v>
      </c>
      <c r="I59" s="85">
        <v>0.25</v>
      </c>
      <c r="J59" s="21">
        <v>0.25</v>
      </c>
      <c r="K59" s="21">
        <v>0.25</v>
      </c>
      <c r="L59" s="64">
        <v>0.25</v>
      </c>
      <c r="M59" s="85">
        <v>0</v>
      </c>
      <c r="N59" s="21"/>
      <c r="O59" s="22"/>
      <c r="P59" s="147">
        <f t="shared" si="3"/>
        <v>1</v>
      </c>
      <c r="Q59" s="13">
        <f t="shared" si="3"/>
        <v>0</v>
      </c>
      <c r="R59" s="14">
        <f t="shared" si="4"/>
        <v>0.25</v>
      </c>
      <c r="U59" s="15"/>
    </row>
    <row r="60" spans="2:21" ht="75.75" thickBot="1" x14ac:dyDescent="0.25">
      <c r="B60" s="514"/>
      <c r="C60" s="505"/>
      <c r="D60" s="512"/>
      <c r="E60" s="261" t="s">
        <v>930</v>
      </c>
      <c r="F60" s="20" t="s">
        <v>931</v>
      </c>
      <c r="G60" s="21">
        <v>24</v>
      </c>
      <c r="H60" s="21">
        <v>0</v>
      </c>
      <c r="I60" s="85">
        <v>8</v>
      </c>
      <c r="J60" s="21">
        <v>10</v>
      </c>
      <c r="K60" s="21">
        <v>6</v>
      </c>
      <c r="L60" s="64">
        <v>0</v>
      </c>
      <c r="M60" s="85">
        <v>7</v>
      </c>
      <c r="N60" s="21"/>
      <c r="O60" s="22"/>
      <c r="P60" s="147" t="str">
        <f t="shared" si="3"/>
        <v>-</v>
      </c>
      <c r="Q60" s="13">
        <f t="shared" si="3"/>
        <v>0.875</v>
      </c>
      <c r="R60" s="14">
        <f t="shared" si="4"/>
        <v>0.29166666666666669</v>
      </c>
      <c r="U60" s="15"/>
    </row>
    <row r="61" spans="2:21" ht="63.75" customHeight="1" thickBot="1" x14ac:dyDescent="0.25">
      <c r="B61" s="514"/>
      <c r="C61" s="505"/>
      <c r="D61" s="512"/>
      <c r="E61" s="261" t="s">
        <v>932</v>
      </c>
      <c r="F61" s="20" t="s">
        <v>933</v>
      </c>
      <c r="G61" s="21">
        <v>1</v>
      </c>
      <c r="H61" s="21">
        <v>0.25</v>
      </c>
      <c r="I61" s="85">
        <v>0.25</v>
      </c>
      <c r="J61" s="21">
        <v>0.25</v>
      </c>
      <c r="K61" s="21">
        <v>0.25</v>
      </c>
      <c r="L61" s="64">
        <v>0.25</v>
      </c>
      <c r="M61" s="85">
        <v>0.1875</v>
      </c>
      <c r="N61" s="21"/>
      <c r="O61" s="22"/>
      <c r="P61" s="147">
        <f t="shared" si="3"/>
        <v>1</v>
      </c>
      <c r="Q61" s="13">
        <f t="shared" si="3"/>
        <v>0.75</v>
      </c>
      <c r="R61" s="14">
        <f t="shared" si="4"/>
        <v>0.4375</v>
      </c>
      <c r="T61" s="262" t="s">
        <v>1359</v>
      </c>
      <c r="U61" s="15"/>
    </row>
    <row r="62" spans="2:21" ht="112.5" customHeight="1" thickBot="1" x14ac:dyDescent="0.25">
      <c r="B62" s="514"/>
      <c r="C62" s="505"/>
      <c r="D62" s="512"/>
      <c r="E62" s="261" t="s">
        <v>934</v>
      </c>
      <c r="F62" s="20" t="s">
        <v>926</v>
      </c>
      <c r="G62" s="21">
        <v>1</v>
      </c>
      <c r="H62" s="21">
        <v>0.25</v>
      </c>
      <c r="I62" s="85">
        <v>0.25</v>
      </c>
      <c r="J62" s="21">
        <v>0.25</v>
      </c>
      <c r="K62" s="21">
        <v>0.25</v>
      </c>
      <c r="L62" s="64">
        <v>0.25</v>
      </c>
      <c r="M62" s="85">
        <v>0</v>
      </c>
      <c r="N62" s="21"/>
      <c r="O62" s="22"/>
      <c r="P62" s="147">
        <f t="shared" si="3"/>
        <v>1</v>
      </c>
      <c r="Q62" s="13">
        <f t="shared" si="3"/>
        <v>0</v>
      </c>
      <c r="R62" s="14">
        <f t="shared" si="4"/>
        <v>0.25</v>
      </c>
      <c r="U62" s="15"/>
    </row>
    <row r="63" spans="2:21" ht="63.75" customHeight="1" thickBot="1" x14ac:dyDescent="0.25">
      <c r="B63" s="514"/>
      <c r="C63" s="505"/>
      <c r="D63" s="512"/>
      <c r="E63" s="261" t="s">
        <v>935</v>
      </c>
      <c r="F63" s="20" t="s">
        <v>936</v>
      </c>
      <c r="G63" s="21">
        <v>4</v>
      </c>
      <c r="H63" s="21">
        <v>1</v>
      </c>
      <c r="I63" s="85">
        <v>1</v>
      </c>
      <c r="J63" s="21">
        <v>1</v>
      </c>
      <c r="K63" s="21">
        <v>1</v>
      </c>
      <c r="L63" s="64">
        <v>2</v>
      </c>
      <c r="M63" s="85">
        <v>0</v>
      </c>
      <c r="N63" s="21"/>
      <c r="O63" s="22"/>
      <c r="P63" s="147">
        <f t="shared" si="3"/>
        <v>1</v>
      </c>
      <c r="Q63" s="13">
        <f t="shared" si="3"/>
        <v>0</v>
      </c>
      <c r="R63" s="14">
        <f t="shared" si="4"/>
        <v>0.5</v>
      </c>
      <c r="U63" s="15"/>
    </row>
    <row r="64" spans="2:21" ht="63.75" customHeight="1" thickBot="1" x14ac:dyDescent="0.25">
      <c r="B64" s="514"/>
      <c r="C64" s="505"/>
      <c r="D64" s="512"/>
      <c r="E64" s="261" t="s">
        <v>937</v>
      </c>
      <c r="F64" s="20" t="s">
        <v>938</v>
      </c>
      <c r="G64" s="21">
        <v>8</v>
      </c>
      <c r="H64" s="21">
        <v>2</v>
      </c>
      <c r="I64" s="85">
        <v>2</v>
      </c>
      <c r="J64" s="21">
        <v>2</v>
      </c>
      <c r="K64" s="21">
        <v>2</v>
      </c>
      <c r="L64" s="64">
        <v>2</v>
      </c>
      <c r="M64" s="85">
        <v>1</v>
      </c>
      <c r="N64" s="21"/>
      <c r="O64" s="22"/>
      <c r="P64" s="147">
        <f t="shared" si="3"/>
        <v>1</v>
      </c>
      <c r="Q64" s="13">
        <f t="shared" si="3"/>
        <v>0.5</v>
      </c>
      <c r="R64" s="14">
        <f t="shared" si="4"/>
        <v>0.375</v>
      </c>
      <c r="U64" s="15"/>
    </row>
    <row r="65" spans="2:21" ht="63.75" customHeight="1" thickBot="1" x14ac:dyDescent="0.25">
      <c r="B65" s="514"/>
      <c r="C65" s="505"/>
      <c r="D65" s="512"/>
      <c r="E65" s="261" t="s">
        <v>939</v>
      </c>
      <c r="F65" s="20" t="s">
        <v>931</v>
      </c>
      <c r="G65" s="21">
        <v>4</v>
      </c>
      <c r="H65" s="21">
        <v>1</v>
      </c>
      <c r="I65" s="85">
        <v>18</v>
      </c>
      <c r="J65" s="21">
        <v>1</v>
      </c>
      <c r="K65" s="21">
        <v>1</v>
      </c>
      <c r="L65" s="64">
        <v>1</v>
      </c>
      <c r="M65" s="85">
        <v>18</v>
      </c>
      <c r="N65" s="21"/>
      <c r="O65" s="22"/>
      <c r="P65" s="147">
        <f t="shared" si="3"/>
        <v>1</v>
      </c>
      <c r="Q65" s="13">
        <f t="shared" si="3"/>
        <v>1</v>
      </c>
      <c r="R65" s="14">
        <f t="shared" si="4"/>
        <v>1</v>
      </c>
      <c r="U65" s="15"/>
    </row>
    <row r="66" spans="2:21" ht="63.75" customHeight="1" thickBot="1" x14ac:dyDescent="0.25">
      <c r="B66" s="514"/>
      <c r="C66" s="505"/>
      <c r="D66" s="512"/>
      <c r="E66" s="261" t="s">
        <v>940</v>
      </c>
      <c r="F66" s="20" t="s">
        <v>941</v>
      </c>
      <c r="G66" s="21">
        <v>16</v>
      </c>
      <c r="H66" s="21">
        <v>4</v>
      </c>
      <c r="I66" s="85">
        <v>4</v>
      </c>
      <c r="J66" s="21">
        <v>4</v>
      </c>
      <c r="K66" s="21">
        <v>4</v>
      </c>
      <c r="L66" s="64">
        <v>4</v>
      </c>
      <c r="M66" s="85">
        <v>2</v>
      </c>
      <c r="N66" s="21"/>
      <c r="O66" s="22"/>
      <c r="P66" s="147">
        <f t="shared" si="3"/>
        <v>1</v>
      </c>
      <c r="Q66" s="13">
        <f t="shared" si="3"/>
        <v>0.5</v>
      </c>
      <c r="R66" s="14">
        <f t="shared" si="4"/>
        <v>0.375</v>
      </c>
      <c r="U66" s="15"/>
    </row>
    <row r="67" spans="2:21" ht="63.75" customHeight="1" thickBot="1" x14ac:dyDescent="0.25">
      <c r="B67" s="514"/>
      <c r="C67" s="505"/>
      <c r="D67" s="512"/>
      <c r="E67" s="261" t="s">
        <v>942</v>
      </c>
      <c r="F67" s="20" t="s">
        <v>943</v>
      </c>
      <c r="G67" s="21">
        <v>1</v>
      </c>
      <c r="H67" s="21">
        <v>0.25</v>
      </c>
      <c r="I67" s="85">
        <v>0.25</v>
      </c>
      <c r="J67" s="21">
        <v>0.25</v>
      </c>
      <c r="K67" s="21">
        <v>0.25</v>
      </c>
      <c r="L67" s="64">
        <v>0.25</v>
      </c>
      <c r="M67" s="85">
        <v>0.1875</v>
      </c>
      <c r="N67" s="21"/>
      <c r="O67" s="22"/>
      <c r="P67" s="147">
        <f t="shared" si="3"/>
        <v>1</v>
      </c>
      <c r="Q67" s="13">
        <f t="shared" si="3"/>
        <v>0.75</v>
      </c>
      <c r="R67" s="14">
        <f t="shared" si="4"/>
        <v>0.4375</v>
      </c>
      <c r="T67" s="262" t="s">
        <v>1359</v>
      </c>
      <c r="U67" s="15"/>
    </row>
    <row r="68" spans="2:21" ht="63.75" customHeight="1" thickBot="1" x14ac:dyDescent="0.25">
      <c r="B68" s="514"/>
      <c r="C68" s="505"/>
      <c r="D68" s="512"/>
      <c r="E68" s="261" t="s">
        <v>944</v>
      </c>
      <c r="F68" s="20" t="s">
        <v>931</v>
      </c>
      <c r="G68" s="21">
        <v>96</v>
      </c>
      <c r="H68" s="21">
        <v>24</v>
      </c>
      <c r="I68" s="85">
        <v>24</v>
      </c>
      <c r="J68" s="21">
        <v>24</v>
      </c>
      <c r="K68" s="21">
        <v>24</v>
      </c>
      <c r="L68" s="64">
        <v>10</v>
      </c>
      <c r="M68" s="85">
        <v>21</v>
      </c>
      <c r="N68" s="21"/>
      <c r="O68" s="22"/>
      <c r="P68" s="147">
        <f t="shared" si="3"/>
        <v>0.41666666666666669</v>
      </c>
      <c r="Q68" s="13">
        <f t="shared" si="3"/>
        <v>0.875</v>
      </c>
      <c r="R68" s="14">
        <f t="shared" si="4"/>
        <v>0.32291666666666669</v>
      </c>
      <c r="U68" s="15"/>
    </row>
    <row r="69" spans="2:21" ht="63.75" customHeight="1" thickBot="1" x14ac:dyDescent="0.25">
      <c r="B69" s="514"/>
      <c r="C69" s="505"/>
      <c r="D69" s="512"/>
      <c r="E69" s="261" t="s">
        <v>945</v>
      </c>
      <c r="F69" s="20" t="s">
        <v>931</v>
      </c>
      <c r="G69" s="21">
        <v>48</v>
      </c>
      <c r="H69" s="21">
        <v>4</v>
      </c>
      <c r="I69" s="85">
        <v>16</v>
      </c>
      <c r="J69" s="21">
        <v>20</v>
      </c>
      <c r="K69" s="21">
        <v>8</v>
      </c>
      <c r="L69" s="64">
        <v>4</v>
      </c>
      <c r="M69" s="85">
        <v>8</v>
      </c>
      <c r="N69" s="21"/>
      <c r="O69" s="22"/>
      <c r="P69" s="147">
        <f t="shared" si="3"/>
        <v>1</v>
      </c>
      <c r="Q69" s="13">
        <f t="shared" si="3"/>
        <v>0.5</v>
      </c>
      <c r="R69" s="14">
        <f t="shared" si="4"/>
        <v>0.25</v>
      </c>
      <c r="U69" s="15"/>
    </row>
    <row r="70" spans="2:21" ht="75.75" thickBot="1" x14ac:dyDescent="0.25">
      <c r="B70" s="514"/>
      <c r="C70" s="506"/>
      <c r="D70" s="513"/>
      <c r="E70" s="261" t="s">
        <v>946</v>
      </c>
      <c r="F70" s="20" t="s">
        <v>204</v>
      </c>
      <c r="G70" s="21">
        <v>1</v>
      </c>
      <c r="H70" s="21">
        <v>0.25</v>
      </c>
      <c r="I70" s="85">
        <v>0.25</v>
      </c>
      <c r="J70" s="21">
        <v>0.25</v>
      </c>
      <c r="K70" s="21">
        <v>0.25</v>
      </c>
      <c r="L70" s="64">
        <v>0.25</v>
      </c>
      <c r="M70" s="85">
        <v>0</v>
      </c>
      <c r="N70" s="21"/>
      <c r="O70" s="22"/>
      <c r="P70" s="147">
        <f t="shared" si="3"/>
        <v>1</v>
      </c>
      <c r="Q70" s="13">
        <f t="shared" si="3"/>
        <v>0</v>
      </c>
      <c r="R70" s="14">
        <f t="shared" si="4"/>
        <v>0.25</v>
      </c>
      <c r="U70" s="15"/>
    </row>
    <row r="71" spans="2:21" ht="45.75" thickBot="1" x14ac:dyDescent="0.25">
      <c r="B71" s="514"/>
      <c r="C71" s="504" t="s">
        <v>1201</v>
      </c>
      <c r="D71" s="511" t="s">
        <v>1115</v>
      </c>
      <c r="E71" s="261" t="s">
        <v>947</v>
      </c>
      <c r="F71" s="20" t="s">
        <v>864</v>
      </c>
      <c r="G71" s="21">
        <v>1</v>
      </c>
      <c r="H71" s="21">
        <v>0.25</v>
      </c>
      <c r="I71" s="85">
        <v>0.25</v>
      </c>
      <c r="J71" s="21">
        <v>0.25</v>
      </c>
      <c r="K71" s="21">
        <v>0.25</v>
      </c>
      <c r="L71" s="64">
        <v>0.25</v>
      </c>
      <c r="M71" s="85">
        <v>0.25</v>
      </c>
      <c r="N71" s="21"/>
      <c r="O71" s="22"/>
      <c r="P71" s="147">
        <f t="shared" si="3"/>
        <v>1</v>
      </c>
      <c r="Q71" s="13">
        <f t="shared" si="3"/>
        <v>1</v>
      </c>
      <c r="R71" s="14">
        <f t="shared" si="4"/>
        <v>0.5</v>
      </c>
      <c r="U71" s="15"/>
    </row>
    <row r="72" spans="2:21" ht="45.75" thickBot="1" x14ac:dyDescent="0.25">
      <c r="B72" s="514"/>
      <c r="C72" s="505"/>
      <c r="D72" s="512"/>
      <c r="E72" s="261" t="s">
        <v>948</v>
      </c>
      <c r="F72" s="20" t="s">
        <v>949</v>
      </c>
      <c r="G72" s="21">
        <v>1</v>
      </c>
      <c r="H72" s="21">
        <v>0.25</v>
      </c>
      <c r="I72" s="85">
        <v>0.25</v>
      </c>
      <c r="J72" s="21">
        <v>0.25</v>
      </c>
      <c r="K72" s="21">
        <v>0.25</v>
      </c>
      <c r="L72" s="64">
        <v>0.25</v>
      </c>
      <c r="M72" s="85">
        <v>0.25</v>
      </c>
      <c r="N72" s="21"/>
      <c r="O72" s="22"/>
      <c r="P72" s="147">
        <f t="shared" si="3"/>
        <v>1</v>
      </c>
      <c r="Q72" s="229">
        <f t="shared" si="3"/>
        <v>1</v>
      </c>
      <c r="R72" s="14">
        <f t="shared" si="4"/>
        <v>0.5</v>
      </c>
      <c r="U72" s="15"/>
    </row>
    <row r="73" spans="2:21" ht="75.75" thickBot="1" x14ac:dyDescent="0.25">
      <c r="B73" s="514"/>
      <c r="C73" s="505"/>
      <c r="D73" s="512"/>
      <c r="E73" s="261" t="s">
        <v>950</v>
      </c>
      <c r="F73" s="20" t="s">
        <v>951</v>
      </c>
      <c r="G73" s="21">
        <v>24</v>
      </c>
      <c r="H73" s="21">
        <v>4</v>
      </c>
      <c r="I73" s="85">
        <v>8</v>
      </c>
      <c r="J73" s="21">
        <v>8</v>
      </c>
      <c r="K73" s="21">
        <v>4</v>
      </c>
      <c r="L73" s="64">
        <v>4</v>
      </c>
      <c r="M73" s="85">
        <v>8</v>
      </c>
      <c r="N73" s="21"/>
      <c r="O73" s="22"/>
      <c r="P73" s="147">
        <f t="shared" si="3"/>
        <v>1</v>
      </c>
      <c r="Q73" s="13">
        <f t="shared" si="3"/>
        <v>1</v>
      </c>
      <c r="R73" s="14">
        <f t="shared" si="4"/>
        <v>0.5</v>
      </c>
      <c r="U73" s="15"/>
    </row>
    <row r="74" spans="2:21" ht="45.75" thickBot="1" x14ac:dyDescent="0.25">
      <c r="B74" s="514"/>
      <c r="C74" s="505"/>
      <c r="D74" s="512"/>
      <c r="E74" s="261" t="s">
        <v>952</v>
      </c>
      <c r="F74" s="20" t="s">
        <v>953</v>
      </c>
      <c r="G74" s="21">
        <v>4</v>
      </c>
      <c r="H74" s="21">
        <v>1</v>
      </c>
      <c r="I74" s="85">
        <v>1</v>
      </c>
      <c r="J74" s="21">
        <v>1</v>
      </c>
      <c r="K74" s="21">
        <v>1</v>
      </c>
      <c r="L74" s="64">
        <v>1</v>
      </c>
      <c r="M74" s="85">
        <v>0.25</v>
      </c>
      <c r="N74" s="21"/>
      <c r="O74" s="22"/>
      <c r="P74" s="147">
        <f t="shared" si="3"/>
        <v>1</v>
      </c>
      <c r="Q74" s="13">
        <f t="shared" si="3"/>
        <v>0.25</v>
      </c>
      <c r="R74" s="14">
        <f t="shared" si="4"/>
        <v>0.3125</v>
      </c>
      <c r="U74" s="15"/>
    </row>
    <row r="75" spans="2:21" ht="45.75" thickBot="1" x14ac:dyDescent="0.25">
      <c r="B75" s="514"/>
      <c r="C75" s="505"/>
      <c r="D75" s="512"/>
      <c r="E75" s="261" t="s">
        <v>954</v>
      </c>
      <c r="F75" s="20" t="s">
        <v>949</v>
      </c>
      <c r="G75" s="21">
        <v>1</v>
      </c>
      <c r="H75" s="21">
        <v>0.25</v>
      </c>
      <c r="I75" s="85">
        <v>0.25</v>
      </c>
      <c r="J75" s="21">
        <v>0.25</v>
      </c>
      <c r="K75" s="21">
        <v>0.25</v>
      </c>
      <c r="L75" s="64">
        <v>0.25</v>
      </c>
      <c r="M75" s="85">
        <v>0.25</v>
      </c>
      <c r="N75" s="21"/>
      <c r="O75" s="22"/>
      <c r="P75" s="147">
        <f t="shared" si="3"/>
        <v>1</v>
      </c>
      <c r="Q75" s="13">
        <f t="shared" si="3"/>
        <v>1</v>
      </c>
      <c r="R75" s="14">
        <f t="shared" si="4"/>
        <v>0.5</v>
      </c>
      <c r="U75" s="15"/>
    </row>
    <row r="76" spans="2:21" ht="45.75" thickBot="1" x14ac:dyDescent="0.25">
      <c r="B76" s="514"/>
      <c r="C76" s="505"/>
      <c r="D76" s="512"/>
      <c r="E76" s="261" t="s">
        <v>955</v>
      </c>
      <c r="F76" s="20" t="s">
        <v>956</v>
      </c>
      <c r="G76" s="21">
        <v>1</v>
      </c>
      <c r="H76" s="21">
        <v>0.25</v>
      </c>
      <c r="I76" s="85">
        <v>0.25</v>
      </c>
      <c r="J76" s="21">
        <v>0.25</v>
      </c>
      <c r="K76" s="21">
        <v>0.25</v>
      </c>
      <c r="L76" s="64">
        <v>0.25</v>
      </c>
      <c r="M76" s="85">
        <v>0.25</v>
      </c>
      <c r="N76" s="21"/>
      <c r="O76" s="22"/>
      <c r="P76" s="147">
        <f t="shared" si="3"/>
        <v>1</v>
      </c>
      <c r="Q76" s="13">
        <f t="shared" si="3"/>
        <v>1</v>
      </c>
      <c r="R76" s="14">
        <f t="shared" si="4"/>
        <v>0.5</v>
      </c>
      <c r="U76" s="15"/>
    </row>
    <row r="77" spans="2:21" ht="75.75" thickBot="1" x14ac:dyDescent="0.25">
      <c r="B77" s="514"/>
      <c r="C77" s="505"/>
      <c r="D77" s="512"/>
      <c r="E77" s="261" t="s">
        <v>957</v>
      </c>
      <c r="F77" s="20" t="s">
        <v>958</v>
      </c>
      <c r="G77" s="21">
        <v>1</v>
      </c>
      <c r="H77" s="21">
        <v>0.25</v>
      </c>
      <c r="I77" s="85">
        <v>0.25</v>
      </c>
      <c r="J77" s="21">
        <v>0.25</v>
      </c>
      <c r="K77" s="21">
        <v>0.25</v>
      </c>
      <c r="L77" s="64">
        <v>0.25</v>
      </c>
      <c r="M77" s="85">
        <v>0.25</v>
      </c>
      <c r="N77" s="21"/>
      <c r="O77" s="22"/>
      <c r="P77" s="147">
        <f t="shared" si="3"/>
        <v>1</v>
      </c>
      <c r="Q77" s="13">
        <f t="shared" si="3"/>
        <v>1</v>
      </c>
      <c r="R77" s="14">
        <f t="shared" si="4"/>
        <v>0.5</v>
      </c>
      <c r="U77" s="15"/>
    </row>
    <row r="78" spans="2:21" ht="75.75" thickBot="1" x14ac:dyDescent="0.25">
      <c r="B78" s="514"/>
      <c r="C78" s="505"/>
      <c r="D78" s="512"/>
      <c r="E78" s="261" t="s">
        <v>959</v>
      </c>
      <c r="F78" s="20" t="s">
        <v>877</v>
      </c>
      <c r="G78" s="21">
        <v>1</v>
      </c>
      <c r="H78" s="21">
        <v>0.25</v>
      </c>
      <c r="I78" s="85">
        <v>0.25</v>
      </c>
      <c r="J78" s="21">
        <v>0.25</v>
      </c>
      <c r="K78" s="21">
        <v>0.25</v>
      </c>
      <c r="L78" s="64">
        <v>0.25</v>
      </c>
      <c r="M78" s="85">
        <v>0.25</v>
      </c>
      <c r="N78" s="21"/>
      <c r="O78" s="22"/>
      <c r="P78" s="147">
        <f t="shared" si="3"/>
        <v>1</v>
      </c>
      <c r="Q78" s="13">
        <f t="shared" si="3"/>
        <v>1</v>
      </c>
      <c r="R78" s="14">
        <f t="shared" si="4"/>
        <v>0.5</v>
      </c>
      <c r="U78" s="15"/>
    </row>
    <row r="79" spans="2:21" ht="60.75" thickBot="1" x14ac:dyDescent="0.25">
      <c r="B79" s="514"/>
      <c r="C79" s="505"/>
      <c r="D79" s="512"/>
      <c r="E79" s="261" t="s">
        <v>960</v>
      </c>
      <c r="F79" s="20" t="s">
        <v>864</v>
      </c>
      <c r="G79" s="273">
        <v>1</v>
      </c>
      <c r="H79" s="273">
        <v>0.25</v>
      </c>
      <c r="I79" s="85">
        <v>0.25</v>
      </c>
      <c r="J79" s="273">
        <v>0.25</v>
      </c>
      <c r="K79" s="273">
        <v>0.25</v>
      </c>
      <c r="L79" s="64">
        <v>0.25</v>
      </c>
      <c r="M79" s="85">
        <v>0.25</v>
      </c>
      <c r="N79" s="21"/>
      <c r="O79" s="22"/>
      <c r="P79" s="147">
        <f t="shared" si="3"/>
        <v>1</v>
      </c>
      <c r="Q79" s="13">
        <f t="shared" si="3"/>
        <v>1</v>
      </c>
      <c r="R79" s="14">
        <f t="shared" si="4"/>
        <v>0.5</v>
      </c>
      <c r="U79" s="15"/>
    </row>
    <row r="80" spans="2:21" ht="60.75" thickBot="1" x14ac:dyDescent="0.25">
      <c r="B80" s="514"/>
      <c r="C80" s="505"/>
      <c r="D80" s="512"/>
      <c r="E80" s="261" t="s">
        <v>961</v>
      </c>
      <c r="F80" s="20" t="s">
        <v>962</v>
      </c>
      <c r="G80" s="25">
        <v>0.05</v>
      </c>
      <c r="H80" s="25">
        <v>0</v>
      </c>
      <c r="I80" s="238">
        <v>0.01</v>
      </c>
      <c r="J80" s="25">
        <v>0.02</v>
      </c>
      <c r="K80" s="25">
        <v>0.02</v>
      </c>
      <c r="L80" s="71">
        <v>0</v>
      </c>
      <c r="M80" s="251">
        <v>2.5000000000000001E-3</v>
      </c>
      <c r="N80" s="21"/>
      <c r="O80" s="22"/>
      <c r="P80" s="147" t="str">
        <f t="shared" si="3"/>
        <v>-</v>
      </c>
      <c r="Q80" s="13">
        <f t="shared" si="3"/>
        <v>0.25</v>
      </c>
      <c r="R80" s="14">
        <f t="shared" si="4"/>
        <v>4.9999999999999996E-2</v>
      </c>
      <c r="U80" s="15"/>
    </row>
    <row r="81" spans="2:21" ht="75.75" thickBot="1" x14ac:dyDescent="0.25">
      <c r="B81" s="514"/>
      <c r="C81" s="506"/>
      <c r="D81" s="513"/>
      <c r="E81" s="261" t="s">
        <v>963</v>
      </c>
      <c r="F81" s="20" t="s">
        <v>964</v>
      </c>
      <c r="G81" s="21">
        <v>100</v>
      </c>
      <c r="H81" s="21">
        <v>20</v>
      </c>
      <c r="I81" s="85">
        <v>30</v>
      </c>
      <c r="J81" s="21">
        <v>30</v>
      </c>
      <c r="K81" s="21">
        <v>20</v>
      </c>
      <c r="L81" s="64">
        <v>20</v>
      </c>
      <c r="M81" s="85">
        <v>30</v>
      </c>
      <c r="N81" s="21"/>
      <c r="O81" s="22"/>
      <c r="P81" s="147">
        <f t="shared" si="3"/>
        <v>1</v>
      </c>
      <c r="Q81" s="13">
        <f t="shared" si="3"/>
        <v>1</v>
      </c>
      <c r="R81" s="14">
        <f t="shared" si="4"/>
        <v>0.5</v>
      </c>
      <c r="U81" s="15"/>
    </row>
    <row r="82" spans="2:21" ht="63.75" customHeight="1" thickBot="1" x14ac:dyDescent="0.25">
      <c r="B82" s="514"/>
      <c r="C82" s="504" t="s">
        <v>1201</v>
      </c>
      <c r="D82" s="511" t="s">
        <v>1116</v>
      </c>
      <c r="E82" s="261" t="s">
        <v>965</v>
      </c>
      <c r="F82" s="20" t="s">
        <v>864</v>
      </c>
      <c r="G82" s="21">
        <v>1</v>
      </c>
      <c r="H82" s="21">
        <v>0.25</v>
      </c>
      <c r="I82" s="85">
        <v>0.25</v>
      </c>
      <c r="J82" s="21">
        <v>0.25</v>
      </c>
      <c r="K82" s="21">
        <v>0.25</v>
      </c>
      <c r="L82" s="64">
        <v>0.25</v>
      </c>
      <c r="M82" s="85">
        <v>0</v>
      </c>
      <c r="N82" s="21"/>
      <c r="O82" s="22"/>
      <c r="P82" s="147">
        <f t="shared" si="3"/>
        <v>1</v>
      </c>
      <c r="Q82" s="13">
        <f t="shared" si="3"/>
        <v>0</v>
      </c>
      <c r="R82" s="14">
        <f t="shared" si="4"/>
        <v>0.25</v>
      </c>
      <c r="U82" s="15"/>
    </row>
    <row r="83" spans="2:21" ht="63.75" customHeight="1" thickBot="1" x14ac:dyDescent="0.25">
      <c r="B83" s="514"/>
      <c r="C83" s="505"/>
      <c r="D83" s="512"/>
      <c r="E83" s="261" t="s">
        <v>966</v>
      </c>
      <c r="F83" s="20" t="s">
        <v>967</v>
      </c>
      <c r="G83" s="21">
        <v>1</v>
      </c>
      <c r="H83" s="21">
        <v>0.25</v>
      </c>
      <c r="I83" s="85">
        <v>0.25</v>
      </c>
      <c r="J83" s="21">
        <v>0.25</v>
      </c>
      <c r="K83" s="21">
        <v>0.25</v>
      </c>
      <c r="L83" s="64">
        <v>0.25</v>
      </c>
      <c r="M83" s="85">
        <v>0</v>
      </c>
      <c r="N83" s="21"/>
      <c r="O83" s="22"/>
      <c r="P83" s="147">
        <f t="shared" si="3"/>
        <v>1</v>
      </c>
      <c r="Q83" s="13">
        <f t="shared" si="3"/>
        <v>0</v>
      </c>
      <c r="R83" s="14">
        <f t="shared" si="4"/>
        <v>0.25</v>
      </c>
      <c r="U83" s="15"/>
    </row>
    <row r="84" spans="2:21" ht="63.75" customHeight="1" thickBot="1" x14ac:dyDescent="0.25">
      <c r="B84" s="514"/>
      <c r="C84" s="505"/>
      <c r="D84" s="512"/>
      <c r="E84" s="261" t="s">
        <v>968</v>
      </c>
      <c r="F84" s="20" t="s">
        <v>969</v>
      </c>
      <c r="G84" s="21">
        <v>1</v>
      </c>
      <c r="H84" s="21">
        <v>0.25</v>
      </c>
      <c r="I84" s="85">
        <v>0.25</v>
      </c>
      <c r="J84" s="21">
        <v>0.25</v>
      </c>
      <c r="K84" s="21">
        <v>0.25</v>
      </c>
      <c r="L84" s="64">
        <v>0.25</v>
      </c>
      <c r="M84" s="85">
        <v>0</v>
      </c>
      <c r="N84" s="21"/>
      <c r="O84" s="22"/>
      <c r="P84" s="147">
        <f t="shared" si="3"/>
        <v>1</v>
      </c>
      <c r="Q84" s="13">
        <f t="shared" si="3"/>
        <v>0</v>
      </c>
      <c r="R84" s="14">
        <f t="shared" si="4"/>
        <v>0.25</v>
      </c>
      <c r="U84" s="15"/>
    </row>
    <row r="85" spans="2:21" ht="63.75" customHeight="1" thickBot="1" x14ac:dyDescent="0.25">
      <c r="B85" s="514"/>
      <c r="C85" s="505"/>
      <c r="D85" s="512"/>
      <c r="E85" s="261" t="s">
        <v>970</v>
      </c>
      <c r="F85" s="20" t="s">
        <v>971</v>
      </c>
      <c r="G85" s="21">
        <v>24</v>
      </c>
      <c r="H85" s="21">
        <v>6</v>
      </c>
      <c r="I85" s="85">
        <v>6</v>
      </c>
      <c r="J85" s="21">
        <v>6</v>
      </c>
      <c r="K85" s="21">
        <v>6</v>
      </c>
      <c r="L85" s="64">
        <v>6</v>
      </c>
      <c r="M85" s="85">
        <v>0</v>
      </c>
      <c r="N85" s="21"/>
      <c r="O85" s="22"/>
      <c r="P85" s="147">
        <f t="shared" si="3"/>
        <v>1</v>
      </c>
      <c r="Q85" s="13">
        <f t="shared" si="3"/>
        <v>0</v>
      </c>
      <c r="R85" s="14">
        <f t="shared" si="4"/>
        <v>0.25</v>
      </c>
      <c r="U85" s="15"/>
    </row>
    <row r="86" spans="2:21" ht="105.75" thickBot="1" x14ac:dyDescent="0.25">
      <c r="B86" s="514"/>
      <c r="C86" s="505"/>
      <c r="D86" s="512"/>
      <c r="E86" s="261" t="s">
        <v>972</v>
      </c>
      <c r="F86" s="96" t="s">
        <v>973</v>
      </c>
      <c r="G86" s="21">
        <v>1</v>
      </c>
      <c r="H86" s="21">
        <v>0.25</v>
      </c>
      <c r="I86" s="85">
        <v>0.25</v>
      </c>
      <c r="J86" s="21">
        <v>0.25</v>
      </c>
      <c r="K86" s="21">
        <v>0.25</v>
      </c>
      <c r="L86" s="64">
        <v>0.25</v>
      </c>
      <c r="M86" s="254">
        <v>0.11</v>
      </c>
      <c r="N86" s="21"/>
      <c r="O86" s="22"/>
      <c r="P86" s="147">
        <f t="shared" si="3"/>
        <v>1</v>
      </c>
      <c r="Q86" s="13">
        <f t="shared" si="3"/>
        <v>0.44</v>
      </c>
      <c r="R86" s="14">
        <f t="shared" si="4"/>
        <v>0.36</v>
      </c>
      <c r="U86" s="15"/>
    </row>
    <row r="87" spans="2:21" ht="63.75" customHeight="1" thickBot="1" x14ac:dyDescent="0.25">
      <c r="B87" s="514"/>
      <c r="C87" s="505"/>
      <c r="D87" s="512"/>
      <c r="E87" s="252" t="s">
        <v>974</v>
      </c>
      <c r="F87" s="20" t="s">
        <v>975</v>
      </c>
      <c r="G87" s="21">
        <v>54</v>
      </c>
      <c r="H87" s="21">
        <v>9</v>
      </c>
      <c r="I87" s="85">
        <v>18</v>
      </c>
      <c r="J87" s="21">
        <v>18</v>
      </c>
      <c r="K87" s="21">
        <v>9</v>
      </c>
      <c r="L87" s="64">
        <v>9</v>
      </c>
      <c r="M87" s="85">
        <v>8</v>
      </c>
      <c r="N87" s="21"/>
      <c r="O87" s="22"/>
      <c r="P87" s="147">
        <f t="shared" si="3"/>
        <v>1</v>
      </c>
      <c r="Q87" s="13">
        <f t="shared" si="3"/>
        <v>0.44444444444444442</v>
      </c>
      <c r="R87" s="14">
        <f t="shared" si="4"/>
        <v>0.31481481481481483</v>
      </c>
      <c r="U87" s="15"/>
    </row>
    <row r="88" spans="2:21" ht="63.75" customHeight="1" thickBot="1" x14ac:dyDescent="0.25">
      <c r="B88" s="514"/>
      <c r="C88" s="505"/>
      <c r="D88" s="512"/>
      <c r="E88" s="261" t="s">
        <v>976</v>
      </c>
      <c r="F88" s="20" t="s">
        <v>977</v>
      </c>
      <c r="G88" s="21">
        <v>4</v>
      </c>
      <c r="H88" s="21">
        <v>1</v>
      </c>
      <c r="I88" s="85">
        <v>1</v>
      </c>
      <c r="J88" s="21">
        <v>1</v>
      </c>
      <c r="K88" s="21">
        <v>1</v>
      </c>
      <c r="L88" s="64">
        <v>1</v>
      </c>
      <c r="M88" s="85">
        <v>0</v>
      </c>
      <c r="N88" s="21"/>
      <c r="O88" s="22"/>
      <c r="P88" s="147">
        <f t="shared" si="3"/>
        <v>1</v>
      </c>
      <c r="Q88" s="13">
        <f t="shared" si="3"/>
        <v>0</v>
      </c>
      <c r="R88" s="14">
        <f t="shared" si="4"/>
        <v>0.25</v>
      </c>
      <c r="U88" s="15"/>
    </row>
    <row r="89" spans="2:21" ht="111.75" customHeight="1" thickBot="1" x14ac:dyDescent="0.25">
      <c r="B89" s="514"/>
      <c r="C89" s="505"/>
      <c r="D89" s="512"/>
      <c r="E89" s="261" t="s">
        <v>978</v>
      </c>
      <c r="F89" s="20" t="s">
        <v>979</v>
      </c>
      <c r="G89" s="21">
        <v>1</v>
      </c>
      <c r="H89" s="21">
        <v>0.25</v>
      </c>
      <c r="I89" s="85">
        <v>0.25</v>
      </c>
      <c r="J89" s="21">
        <v>0.25</v>
      </c>
      <c r="K89" s="21">
        <v>0.25</v>
      </c>
      <c r="L89" s="64">
        <v>0.25</v>
      </c>
      <c r="M89" s="85">
        <v>0.05</v>
      </c>
      <c r="N89" s="21"/>
      <c r="O89" s="22"/>
      <c r="P89" s="147">
        <f t="shared" si="3"/>
        <v>1</v>
      </c>
      <c r="Q89" s="13">
        <f t="shared" si="3"/>
        <v>0.2</v>
      </c>
      <c r="R89" s="14">
        <f t="shared" si="4"/>
        <v>0.3</v>
      </c>
      <c r="U89" s="15"/>
    </row>
    <row r="90" spans="2:21" ht="75.75" thickBot="1" x14ac:dyDescent="0.25">
      <c r="B90" s="514"/>
      <c r="C90" s="505"/>
      <c r="D90" s="512"/>
      <c r="E90" s="261" t="s">
        <v>980</v>
      </c>
      <c r="F90" s="20" t="s">
        <v>981</v>
      </c>
      <c r="G90" s="21">
        <v>1</v>
      </c>
      <c r="H90" s="21">
        <v>0.25</v>
      </c>
      <c r="I90" s="85">
        <v>0.25</v>
      </c>
      <c r="J90" s="21">
        <v>0.25</v>
      </c>
      <c r="K90" s="21">
        <v>0.25</v>
      </c>
      <c r="L90" s="64">
        <v>0.25</v>
      </c>
      <c r="M90" s="85">
        <v>0</v>
      </c>
      <c r="N90" s="21"/>
      <c r="O90" s="22"/>
      <c r="P90" s="147">
        <f t="shared" si="3"/>
        <v>1</v>
      </c>
      <c r="Q90" s="13">
        <f t="shared" si="3"/>
        <v>0</v>
      </c>
      <c r="R90" s="14">
        <f t="shared" si="4"/>
        <v>0.25</v>
      </c>
      <c r="U90" s="15"/>
    </row>
    <row r="91" spans="2:21" ht="63.75" customHeight="1" thickBot="1" x14ac:dyDescent="0.25">
      <c r="B91" s="514"/>
      <c r="C91" s="505"/>
      <c r="D91" s="512"/>
      <c r="E91" s="261" t="s">
        <v>982</v>
      </c>
      <c r="F91" s="20" t="s">
        <v>983</v>
      </c>
      <c r="G91" s="24">
        <v>1</v>
      </c>
      <c r="H91" s="24">
        <v>0</v>
      </c>
      <c r="I91" s="268">
        <v>0.25</v>
      </c>
      <c r="J91" s="24">
        <v>0.75</v>
      </c>
      <c r="K91" s="24">
        <v>1</v>
      </c>
      <c r="L91" s="71">
        <v>0</v>
      </c>
      <c r="M91" s="85">
        <v>0</v>
      </c>
      <c r="N91" s="21"/>
      <c r="O91" s="22"/>
      <c r="P91" s="147" t="str">
        <f t="shared" si="3"/>
        <v>-</v>
      </c>
      <c r="Q91" s="13">
        <f t="shared" si="3"/>
        <v>0</v>
      </c>
      <c r="R91" s="14">
        <f t="shared" si="4"/>
        <v>0</v>
      </c>
      <c r="U91" s="15"/>
    </row>
    <row r="92" spans="2:21" ht="63.75" customHeight="1" thickBot="1" x14ac:dyDescent="0.25">
      <c r="B92" s="514"/>
      <c r="C92" s="505"/>
      <c r="D92" s="512"/>
      <c r="E92" s="261" t="s">
        <v>984</v>
      </c>
      <c r="F92" s="20" t="s">
        <v>975</v>
      </c>
      <c r="G92" s="21">
        <v>64</v>
      </c>
      <c r="H92" s="21">
        <v>16</v>
      </c>
      <c r="I92" s="85">
        <v>16</v>
      </c>
      <c r="J92" s="21">
        <v>16</v>
      </c>
      <c r="K92" s="21">
        <v>16</v>
      </c>
      <c r="L92" s="64">
        <v>16</v>
      </c>
      <c r="M92" s="85">
        <v>16</v>
      </c>
      <c r="N92" s="21"/>
      <c r="O92" s="22"/>
      <c r="P92" s="147">
        <f t="shared" si="3"/>
        <v>1</v>
      </c>
      <c r="Q92" s="13">
        <f t="shared" si="3"/>
        <v>1</v>
      </c>
      <c r="R92" s="14">
        <f t="shared" si="4"/>
        <v>0.5</v>
      </c>
      <c r="U92" s="15"/>
    </row>
    <row r="93" spans="2:21" ht="90.75" thickBot="1" x14ac:dyDescent="0.25">
      <c r="B93" s="514"/>
      <c r="C93" s="505"/>
      <c r="D93" s="512"/>
      <c r="E93" s="261" t="s">
        <v>985</v>
      </c>
      <c r="F93" s="20" t="s">
        <v>986</v>
      </c>
      <c r="G93" s="21">
        <v>2</v>
      </c>
      <c r="H93" s="21">
        <v>0</v>
      </c>
      <c r="I93" s="85">
        <v>1</v>
      </c>
      <c r="J93" s="21">
        <v>1</v>
      </c>
      <c r="K93" s="21">
        <v>0</v>
      </c>
      <c r="L93" s="64">
        <v>0</v>
      </c>
      <c r="M93" s="85">
        <v>0.5</v>
      </c>
      <c r="N93" s="21"/>
      <c r="O93" s="22"/>
      <c r="P93" s="147" t="str">
        <f t="shared" si="3"/>
        <v>-</v>
      </c>
      <c r="Q93" s="13">
        <f t="shared" si="3"/>
        <v>0.5</v>
      </c>
      <c r="R93" s="14">
        <f t="shared" si="4"/>
        <v>0.25</v>
      </c>
      <c r="U93" s="15"/>
    </row>
    <row r="94" spans="2:21" ht="135.75" thickBot="1" x14ac:dyDescent="0.25">
      <c r="B94" s="514"/>
      <c r="C94" s="505"/>
      <c r="D94" s="512"/>
      <c r="E94" s="261" t="s">
        <v>987</v>
      </c>
      <c r="F94" s="20" t="s">
        <v>988</v>
      </c>
      <c r="G94" s="21">
        <v>76</v>
      </c>
      <c r="H94" s="21">
        <v>19</v>
      </c>
      <c r="I94" s="85">
        <v>19</v>
      </c>
      <c r="J94" s="21">
        <v>19</v>
      </c>
      <c r="K94" s="21">
        <v>19</v>
      </c>
      <c r="L94" s="64">
        <v>19</v>
      </c>
      <c r="M94" s="85">
        <v>19</v>
      </c>
      <c r="N94" s="21"/>
      <c r="O94" s="22"/>
      <c r="P94" s="147">
        <f t="shared" si="3"/>
        <v>1</v>
      </c>
      <c r="Q94" s="13">
        <f t="shared" si="3"/>
        <v>1</v>
      </c>
      <c r="R94" s="14">
        <f t="shared" si="4"/>
        <v>0.5</v>
      </c>
      <c r="U94" s="15"/>
    </row>
    <row r="95" spans="2:21" ht="120.75" thickBot="1" x14ac:dyDescent="0.25">
      <c r="B95" s="514"/>
      <c r="C95" s="505"/>
      <c r="D95" s="512"/>
      <c r="E95" s="261" t="s">
        <v>989</v>
      </c>
      <c r="F95" s="20" t="s">
        <v>990</v>
      </c>
      <c r="G95" s="21">
        <v>1</v>
      </c>
      <c r="H95" s="21">
        <v>0.25</v>
      </c>
      <c r="I95" s="85">
        <v>0.25</v>
      </c>
      <c r="J95" s="21">
        <v>0.25</v>
      </c>
      <c r="K95" s="21">
        <v>0.25</v>
      </c>
      <c r="L95" s="64">
        <v>0.25</v>
      </c>
      <c r="M95" s="85">
        <v>0</v>
      </c>
      <c r="N95" s="21"/>
      <c r="O95" s="22"/>
      <c r="P95" s="147">
        <f t="shared" si="3"/>
        <v>1</v>
      </c>
      <c r="Q95" s="13">
        <f t="shared" si="3"/>
        <v>0</v>
      </c>
      <c r="R95" s="14">
        <f t="shared" si="4"/>
        <v>0.25</v>
      </c>
      <c r="U95" s="15"/>
    </row>
    <row r="96" spans="2:21" ht="63.75" customHeight="1" thickBot="1" x14ac:dyDescent="0.25">
      <c r="B96" s="514"/>
      <c r="C96" s="505"/>
      <c r="D96" s="512"/>
      <c r="E96" s="261" t="s">
        <v>991</v>
      </c>
      <c r="F96" s="20" t="s">
        <v>992</v>
      </c>
      <c r="G96" s="21">
        <v>64</v>
      </c>
      <c r="H96" s="21">
        <v>16</v>
      </c>
      <c r="I96" s="85">
        <v>16</v>
      </c>
      <c r="J96" s="21">
        <v>16</v>
      </c>
      <c r="K96" s="21">
        <v>16</v>
      </c>
      <c r="L96" s="64">
        <v>16</v>
      </c>
      <c r="M96" s="85">
        <v>16</v>
      </c>
      <c r="N96" s="21"/>
      <c r="O96" s="22"/>
      <c r="P96" s="147">
        <f t="shared" si="3"/>
        <v>1</v>
      </c>
      <c r="Q96" s="13">
        <f t="shared" si="3"/>
        <v>1</v>
      </c>
      <c r="R96" s="14">
        <f t="shared" si="4"/>
        <v>0.5</v>
      </c>
      <c r="U96" s="15"/>
    </row>
    <row r="97" spans="2:21" ht="120.75" thickBot="1" x14ac:dyDescent="0.25">
      <c r="B97" s="514"/>
      <c r="C97" s="505"/>
      <c r="D97" s="512"/>
      <c r="E97" s="261" t="s">
        <v>993</v>
      </c>
      <c r="F97" s="20" t="s">
        <v>994</v>
      </c>
      <c r="G97" s="21">
        <v>2</v>
      </c>
      <c r="H97" s="21">
        <v>0</v>
      </c>
      <c r="I97" s="85">
        <v>1</v>
      </c>
      <c r="J97" s="21">
        <v>1</v>
      </c>
      <c r="K97" s="21">
        <v>0</v>
      </c>
      <c r="L97" s="64">
        <v>0</v>
      </c>
      <c r="M97" s="85">
        <v>0.5</v>
      </c>
      <c r="N97" s="21"/>
      <c r="O97" s="22"/>
      <c r="P97" s="147" t="str">
        <f t="shared" si="3"/>
        <v>-</v>
      </c>
      <c r="Q97" s="13">
        <f t="shared" si="3"/>
        <v>0.5</v>
      </c>
      <c r="R97" s="14">
        <f t="shared" si="4"/>
        <v>0.25</v>
      </c>
      <c r="U97" s="15"/>
    </row>
    <row r="98" spans="2:21" ht="90.75" thickBot="1" x14ac:dyDescent="0.25">
      <c r="B98" s="514"/>
      <c r="C98" s="505"/>
      <c r="D98" s="512"/>
      <c r="E98" s="261" t="s">
        <v>995</v>
      </c>
      <c r="F98" s="20" t="s">
        <v>992</v>
      </c>
      <c r="G98" s="21">
        <v>64</v>
      </c>
      <c r="H98" s="21">
        <v>16</v>
      </c>
      <c r="I98" s="85">
        <v>16</v>
      </c>
      <c r="J98" s="21">
        <v>16</v>
      </c>
      <c r="K98" s="21">
        <v>16</v>
      </c>
      <c r="L98" s="64">
        <v>16</v>
      </c>
      <c r="M98" s="85">
        <v>16</v>
      </c>
      <c r="N98" s="21"/>
      <c r="O98" s="22"/>
      <c r="P98" s="147">
        <f t="shared" si="3"/>
        <v>1</v>
      </c>
      <c r="Q98" s="13">
        <f t="shared" si="3"/>
        <v>1</v>
      </c>
      <c r="R98" s="14">
        <f t="shared" si="4"/>
        <v>0.5</v>
      </c>
      <c r="U98" s="15"/>
    </row>
    <row r="99" spans="2:21" ht="75.75" thickBot="1" x14ac:dyDescent="0.25">
      <c r="B99" s="514"/>
      <c r="C99" s="505"/>
      <c r="D99" s="512"/>
      <c r="E99" s="261" t="s">
        <v>996</v>
      </c>
      <c r="F99" s="20" t="s">
        <v>872</v>
      </c>
      <c r="G99" s="21">
        <v>1</v>
      </c>
      <c r="H99" s="21">
        <v>0.25</v>
      </c>
      <c r="I99" s="85">
        <v>0.25</v>
      </c>
      <c r="J99" s="21">
        <v>0.25</v>
      </c>
      <c r="K99" s="21">
        <v>0.25</v>
      </c>
      <c r="L99" s="64">
        <v>0.25</v>
      </c>
      <c r="M99" s="254">
        <v>0.25</v>
      </c>
      <c r="N99" s="21"/>
      <c r="O99" s="22"/>
      <c r="P99" s="147">
        <f t="shared" si="3"/>
        <v>1</v>
      </c>
      <c r="Q99" s="13">
        <f t="shared" si="3"/>
        <v>1</v>
      </c>
      <c r="R99" s="14">
        <f t="shared" si="4"/>
        <v>0.5</v>
      </c>
      <c r="U99" s="15"/>
    </row>
    <row r="100" spans="2:21" ht="63.75" customHeight="1" thickBot="1" x14ac:dyDescent="0.25">
      <c r="B100" s="514"/>
      <c r="C100" s="505"/>
      <c r="D100" s="512"/>
      <c r="E100" s="261" t="s">
        <v>997</v>
      </c>
      <c r="F100" s="20" t="s">
        <v>998</v>
      </c>
      <c r="G100" s="21">
        <v>1</v>
      </c>
      <c r="H100" s="21">
        <v>0.25</v>
      </c>
      <c r="I100" s="85">
        <v>0.25</v>
      </c>
      <c r="J100" s="21">
        <v>0.25</v>
      </c>
      <c r="K100" s="21">
        <v>0.25</v>
      </c>
      <c r="L100" s="64">
        <v>0.25</v>
      </c>
      <c r="M100" s="254">
        <v>0.25</v>
      </c>
      <c r="N100" s="21"/>
      <c r="O100" s="22"/>
      <c r="P100" s="147">
        <f t="shared" ref="P100:Q110" si="5">IF(H100=0,"-",IF((L100/H100)&lt;=1,(L100/H100),1))</f>
        <v>1</v>
      </c>
      <c r="Q100" s="13">
        <f t="shared" si="5"/>
        <v>1</v>
      </c>
      <c r="R100" s="14">
        <f t="shared" si="4"/>
        <v>0.5</v>
      </c>
      <c r="U100" s="15"/>
    </row>
    <row r="101" spans="2:21" ht="75.75" thickBot="1" x14ac:dyDescent="0.25">
      <c r="B101" s="514"/>
      <c r="C101" s="505"/>
      <c r="D101" s="512"/>
      <c r="E101" s="261" t="s">
        <v>999</v>
      </c>
      <c r="F101" s="20" t="s">
        <v>165</v>
      </c>
      <c r="G101" s="21">
        <v>1</v>
      </c>
      <c r="H101" s="21">
        <v>0.25</v>
      </c>
      <c r="I101" s="85">
        <v>0.25</v>
      </c>
      <c r="J101" s="21">
        <v>0.25</v>
      </c>
      <c r="K101" s="21">
        <v>0.25</v>
      </c>
      <c r="L101" s="64">
        <v>0.25</v>
      </c>
      <c r="M101" s="253">
        <v>0.125</v>
      </c>
      <c r="N101" s="21"/>
      <c r="O101" s="22"/>
      <c r="P101" s="147">
        <f t="shared" si="5"/>
        <v>1</v>
      </c>
      <c r="Q101" s="13">
        <f t="shared" si="5"/>
        <v>0.5</v>
      </c>
      <c r="R101" s="14">
        <f t="shared" si="4"/>
        <v>0.375</v>
      </c>
      <c r="U101" s="15"/>
    </row>
    <row r="102" spans="2:21" ht="135.75" thickBot="1" x14ac:dyDescent="0.25">
      <c r="B102" s="514"/>
      <c r="C102" s="505"/>
      <c r="D102" s="512"/>
      <c r="E102" s="261" t="s">
        <v>1000</v>
      </c>
      <c r="F102" s="20" t="s">
        <v>1000</v>
      </c>
      <c r="G102" s="21">
        <v>1</v>
      </c>
      <c r="H102" s="21">
        <v>0.25</v>
      </c>
      <c r="I102" s="85">
        <v>0.25</v>
      </c>
      <c r="J102" s="21">
        <v>0.25</v>
      </c>
      <c r="K102" s="21">
        <v>0.25</v>
      </c>
      <c r="L102" s="64">
        <v>0.25</v>
      </c>
      <c r="M102" s="254">
        <v>0.25</v>
      </c>
      <c r="N102" s="21"/>
      <c r="O102" s="22"/>
      <c r="P102" s="147">
        <f t="shared" si="5"/>
        <v>1</v>
      </c>
      <c r="Q102" s="13">
        <f t="shared" si="5"/>
        <v>1</v>
      </c>
      <c r="R102" s="14">
        <f t="shared" si="4"/>
        <v>0.5</v>
      </c>
      <c r="U102" s="15"/>
    </row>
    <row r="103" spans="2:21" ht="75.75" thickBot="1" x14ac:dyDescent="0.25">
      <c r="B103" s="514"/>
      <c r="C103" s="505"/>
      <c r="D103" s="512"/>
      <c r="E103" s="261" t="s">
        <v>1001</v>
      </c>
      <c r="F103" s="20" t="s">
        <v>1002</v>
      </c>
      <c r="G103" s="21">
        <v>1</v>
      </c>
      <c r="H103" s="21">
        <v>0.25</v>
      </c>
      <c r="I103" s="85">
        <v>0.25</v>
      </c>
      <c r="J103" s="21">
        <v>0.25</v>
      </c>
      <c r="K103" s="21">
        <v>0.25</v>
      </c>
      <c r="L103" s="64">
        <v>0.25</v>
      </c>
      <c r="M103" s="254">
        <v>0.25</v>
      </c>
      <c r="N103" s="21"/>
      <c r="O103" s="22"/>
      <c r="P103" s="147">
        <f t="shared" si="5"/>
        <v>1</v>
      </c>
      <c r="Q103" s="13">
        <f t="shared" si="5"/>
        <v>1</v>
      </c>
      <c r="R103" s="14">
        <f t="shared" si="4"/>
        <v>0.5</v>
      </c>
      <c r="U103" s="15"/>
    </row>
    <row r="104" spans="2:21" ht="63.75" customHeight="1" thickBot="1" x14ac:dyDescent="0.25">
      <c r="B104" s="514"/>
      <c r="C104" s="505"/>
      <c r="D104" s="512"/>
      <c r="E104" s="261" t="s">
        <v>1003</v>
      </c>
      <c r="F104" s="20" t="s">
        <v>828</v>
      </c>
      <c r="G104" s="21">
        <v>1</v>
      </c>
      <c r="H104" s="21">
        <v>0.25</v>
      </c>
      <c r="I104" s="85">
        <v>0.25</v>
      </c>
      <c r="J104" s="21">
        <v>0.25</v>
      </c>
      <c r="K104" s="21">
        <v>0.25</v>
      </c>
      <c r="L104" s="64">
        <v>0.25</v>
      </c>
      <c r="M104" s="85">
        <v>0</v>
      </c>
      <c r="N104" s="21"/>
      <c r="O104" s="22"/>
      <c r="P104" s="147">
        <f t="shared" si="5"/>
        <v>1</v>
      </c>
      <c r="Q104" s="13">
        <f t="shared" si="5"/>
        <v>0</v>
      </c>
      <c r="R104" s="14">
        <f t="shared" si="4"/>
        <v>0.25</v>
      </c>
      <c r="U104" s="15"/>
    </row>
    <row r="105" spans="2:21" ht="63.75" customHeight="1" thickBot="1" x14ac:dyDescent="0.25">
      <c r="B105" s="514"/>
      <c r="C105" s="505"/>
      <c r="D105" s="512"/>
      <c r="E105" s="261" t="s">
        <v>1004</v>
      </c>
      <c r="F105" s="20" t="s">
        <v>1005</v>
      </c>
      <c r="G105" s="25">
        <v>1</v>
      </c>
      <c r="H105" s="25">
        <v>0.25</v>
      </c>
      <c r="I105" s="238">
        <v>0.25</v>
      </c>
      <c r="J105" s="25">
        <v>0.25</v>
      </c>
      <c r="K105" s="25">
        <v>0.25</v>
      </c>
      <c r="L105" s="69">
        <v>0.25</v>
      </c>
      <c r="M105" s="267">
        <v>0.25</v>
      </c>
      <c r="N105" s="21"/>
      <c r="O105" s="22"/>
      <c r="P105" s="147">
        <f t="shared" si="5"/>
        <v>1</v>
      </c>
      <c r="Q105" s="13">
        <f t="shared" si="5"/>
        <v>1</v>
      </c>
      <c r="R105" s="14">
        <f t="shared" si="4"/>
        <v>0.5</v>
      </c>
      <c r="U105" s="15"/>
    </row>
    <row r="106" spans="2:21" ht="63.75" customHeight="1" thickBot="1" x14ac:dyDescent="0.25">
      <c r="B106" s="514"/>
      <c r="C106" s="505"/>
      <c r="D106" s="512"/>
      <c r="E106" s="261" t="s">
        <v>1006</v>
      </c>
      <c r="F106" s="20" t="s">
        <v>1007</v>
      </c>
      <c r="G106" s="25">
        <v>1</v>
      </c>
      <c r="H106" s="25">
        <v>0.25</v>
      </c>
      <c r="I106" s="238">
        <v>0.25</v>
      </c>
      <c r="J106" s="294">
        <v>0.55000000000000004</v>
      </c>
      <c r="K106" s="25" t="s">
        <v>1366</v>
      </c>
      <c r="L106" s="71">
        <v>0.2</v>
      </c>
      <c r="M106" s="267">
        <v>0.25</v>
      </c>
      <c r="N106" s="21"/>
      <c r="O106" s="22"/>
      <c r="P106" s="147">
        <f t="shared" si="5"/>
        <v>0.8</v>
      </c>
      <c r="Q106" s="13">
        <f t="shared" si="5"/>
        <v>1</v>
      </c>
      <c r="R106" s="14">
        <f t="shared" si="4"/>
        <v>0.45</v>
      </c>
      <c r="U106" s="15"/>
    </row>
    <row r="107" spans="2:21" ht="105.75" thickBot="1" x14ac:dyDescent="0.25">
      <c r="B107" s="514"/>
      <c r="C107" s="505"/>
      <c r="D107" s="512"/>
      <c r="E107" s="261" t="s">
        <v>1008</v>
      </c>
      <c r="F107" s="20" t="s">
        <v>1009</v>
      </c>
      <c r="G107" s="21">
        <v>4</v>
      </c>
      <c r="H107" s="21">
        <v>1</v>
      </c>
      <c r="I107" s="85">
        <v>1</v>
      </c>
      <c r="J107" s="21">
        <v>1</v>
      </c>
      <c r="K107" s="21">
        <v>1</v>
      </c>
      <c r="L107" s="64">
        <v>1</v>
      </c>
      <c r="M107" s="85">
        <v>1</v>
      </c>
      <c r="N107" s="21"/>
      <c r="O107" s="22"/>
      <c r="P107" s="147">
        <f t="shared" si="5"/>
        <v>1</v>
      </c>
      <c r="Q107" s="13">
        <f t="shared" si="5"/>
        <v>1</v>
      </c>
      <c r="R107" s="14">
        <f t="shared" si="4"/>
        <v>0.5</v>
      </c>
      <c r="U107" s="15"/>
    </row>
    <row r="108" spans="2:21" ht="105.75" thickBot="1" x14ac:dyDescent="0.25">
      <c r="B108" s="514"/>
      <c r="C108" s="505"/>
      <c r="D108" s="512"/>
      <c r="E108" s="261" t="s">
        <v>1010</v>
      </c>
      <c r="F108" s="20" t="s">
        <v>864</v>
      </c>
      <c r="G108" s="21">
        <v>1</v>
      </c>
      <c r="H108" s="21"/>
      <c r="I108" s="85">
        <v>0.5</v>
      </c>
      <c r="J108" s="21">
        <v>0.25</v>
      </c>
      <c r="K108" s="21">
        <v>0.25</v>
      </c>
      <c r="L108" s="64">
        <v>0</v>
      </c>
      <c r="M108" s="85">
        <v>0</v>
      </c>
      <c r="N108" s="21"/>
      <c r="O108" s="22"/>
      <c r="P108" s="147" t="str">
        <f t="shared" si="5"/>
        <v>-</v>
      </c>
      <c r="Q108" s="13">
        <f t="shared" si="5"/>
        <v>0</v>
      </c>
      <c r="R108" s="14">
        <f t="shared" si="4"/>
        <v>0</v>
      </c>
      <c r="U108" s="15"/>
    </row>
    <row r="109" spans="2:21" ht="63.75" customHeight="1" thickBot="1" x14ac:dyDescent="0.25">
      <c r="B109" s="514"/>
      <c r="C109" s="505"/>
      <c r="D109" s="512"/>
      <c r="E109" s="261" t="s">
        <v>1011</v>
      </c>
      <c r="F109" s="20" t="s">
        <v>1012</v>
      </c>
      <c r="G109" s="21">
        <v>4</v>
      </c>
      <c r="H109" s="21">
        <v>1</v>
      </c>
      <c r="I109" s="85">
        <v>1</v>
      </c>
      <c r="J109" s="21">
        <v>1</v>
      </c>
      <c r="K109" s="21">
        <v>1</v>
      </c>
      <c r="L109" s="64">
        <v>1</v>
      </c>
      <c r="M109" s="85">
        <v>1</v>
      </c>
      <c r="N109" s="21"/>
      <c r="O109" s="22"/>
      <c r="P109" s="147">
        <f t="shared" si="5"/>
        <v>1</v>
      </c>
      <c r="Q109" s="13">
        <f t="shared" si="5"/>
        <v>1</v>
      </c>
      <c r="R109" s="14">
        <f t="shared" si="4"/>
        <v>0.5</v>
      </c>
      <c r="U109" s="15"/>
    </row>
    <row r="110" spans="2:21" ht="63.75" customHeight="1" thickBot="1" x14ac:dyDescent="0.25">
      <c r="B110" s="514"/>
      <c r="C110" s="506"/>
      <c r="D110" s="513"/>
      <c r="E110" s="261" t="s">
        <v>1013</v>
      </c>
      <c r="F110" s="20" t="s">
        <v>562</v>
      </c>
      <c r="G110" s="21">
        <v>1</v>
      </c>
      <c r="H110" s="21">
        <v>0.25</v>
      </c>
      <c r="I110" s="85">
        <v>0.25</v>
      </c>
      <c r="J110" s="21">
        <v>0.25</v>
      </c>
      <c r="K110" s="21">
        <v>0.25</v>
      </c>
      <c r="L110" s="64">
        <v>0.25</v>
      </c>
      <c r="M110" s="85">
        <v>0.125</v>
      </c>
      <c r="N110" s="21"/>
      <c r="O110" s="22"/>
      <c r="P110" s="147">
        <f t="shared" si="5"/>
        <v>1</v>
      </c>
      <c r="Q110" s="13">
        <f t="shared" si="5"/>
        <v>0.5</v>
      </c>
      <c r="R110" s="14">
        <f t="shared" si="4"/>
        <v>0.375</v>
      </c>
      <c r="U110" s="15"/>
    </row>
    <row r="111" spans="2:21" ht="60.75" thickBot="1" x14ac:dyDescent="0.25">
      <c r="B111" s="514"/>
      <c r="C111" s="504" t="s">
        <v>1201</v>
      </c>
      <c r="D111" s="511" t="s">
        <v>1117</v>
      </c>
      <c r="E111" s="261" t="s">
        <v>1014</v>
      </c>
      <c r="F111" s="20" t="s">
        <v>425</v>
      </c>
      <c r="G111" s="21">
        <v>1</v>
      </c>
      <c r="H111" s="21">
        <v>0.25</v>
      </c>
      <c r="I111" s="85">
        <v>0.25</v>
      </c>
      <c r="J111" s="21">
        <v>0.25</v>
      </c>
      <c r="K111" s="21">
        <v>0.25</v>
      </c>
      <c r="L111" s="64">
        <v>0.25</v>
      </c>
      <c r="M111" s="85">
        <v>0.25</v>
      </c>
      <c r="N111" s="21"/>
      <c r="O111" s="22"/>
      <c r="P111" s="147">
        <f t="shared" ref="P111:Q166" si="6">IF(H111=0,"-",IF((L111/H111)&lt;=1,(L111/H111),1))</f>
        <v>1</v>
      </c>
      <c r="Q111" s="13">
        <f t="shared" si="6"/>
        <v>1</v>
      </c>
      <c r="R111" s="14">
        <f t="shared" ref="R111:R132" si="7">IF(((L111+M111+N111+O111)/(G111))&lt;=1,((L111+M111+N111+O111)/(G111)),1)</f>
        <v>0.5</v>
      </c>
      <c r="U111" s="15"/>
    </row>
    <row r="112" spans="2:21" ht="75.75" thickBot="1" x14ac:dyDescent="0.25">
      <c r="B112" s="514"/>
      <c r="C112" s="505"/>
      <c r="D112" s="512"/>
      <c r="E112" s="261" t="s">
        <v>1015</v>
      </c>
      <c r="F112" s="20" t="s">
        <v>1016</v>
      </c>
      <c r="G112" s="21">
        <v>4</v>
      </c>
      <c r="H112" s="21">
        <v>1</v>
      </c>
      <c r="I112" s="85">
        <v>1</v>
      </c>
      <c r="J112" s="21">
        <v>1</v>
      </c>
      <c r="K112" s="21">
        <v>1</v>
      </c>
      <c r="L112" s="64">
        <v>1</v>
      </c>
      <c r="M112" s="85">
        <v>0.85</v>
      </c>
      <c r="N112" s="21"/>
      <c r="O112" s="22"/>
      <c r="P112" s="147">
        <f t="shared" si="6"/>
        <v>1</v>
      </c>
      <c r="Q112" s="227">
        <f t="shared" si="6"/>
        <v>0.85</v>
      </c>
      <c r="R112" s="14">
        <f t="shared" si="7"/>
        <v>0.46250000000000002</v>
      </c>
      <c r="U112" s="15"/>
    </row>
    <row r="113" spans="2:21" ht="105.75" thickBot="1" x14ac:dyDescent="0.25">
      <c r="B113" s="514"/>
      <c r="C113" s="505"/>
      <c r="D113" s="512"/>
      <c r="E113" s="261" t="s">
        <v>1017</v>
      </c>
      <c r="F113" s="20" t="s">
        <v>425</v>
      </c>
      <c r="G113" s="21">
        <v>1</v>
      </c>
      <c r="H113" s="21">
        <v>0.25</v>
      </c>
      <c r="I113" s="85">
        <v>0.25</v>
      </c>
      <c r="J113" s="21">
        <v>0.25</v>
      </c>
      <c r="K113" s="21">
        <v>0.25</v>
      </c>
      <c r="L113" s="64">
        <v>0.25</v>
      </c>
      <c r="M113" s="85">
        <v>0.25</v>
      </c>
      <c r="N113" s="21"/>
      <c r="O113" s="22"/>
      <c r="P113" s="147">
        <f t="shared" si="6"/>
        <v>1</v>
      </c>
      <c r="Q113" s="13">
        <f t="shared" si="6"/>
        <v>1</v>
      </c>
      <c r="R113" s="14">
        <f t="shared" si="7"/>
        <v>0.5</v>
      </c>
      <c r="U113" s="15"/>
    </row>
    <row r="114" spans="2:21" ht="32.25" customHeight="1" thickBot="1" x14ac:dyDescent="0.25">
      <c r="B114" s="514"/>
      <c r="C114" s="505"/>
      <c r="D114" s="512"/>
      <c r="E114" s="261" t="s">
        <v>1018</v>
      </c>
      <c r="F114" s="20" t="s">
        <v>1019</v>
      </c>
      <c r="G114" s="257">
        <v>8</v>
      </c>
      <c r="H114" s="257">
        <v>1</v>
      </c>
      <c r="I114" s="257">
        <v>3</v>
      </c>
      <c r="J114" s="257">
        <v>1</v>
      </c>
      <c r="K114" s="257">
        <v>3</v>
      </c>
      <c r="L114" s="64">
        <v>1</v>
      </c>
      <c r="M114" s="85">
        <v>2</v>
      </c>
      <c r="N114" s="21"/>
      <c r="O114" s="22"/>
      <c r="P114" s="147">
        <f t="shared" si="6"/>
        <v>1</v>
      </c>
      <c r="Q114" s="13">
        <f t="shared" si="6"/>
        <v>0.66666666666666663</v>
      </c>
      <c r="R114" s="14">
        <f t="shared" si="7"/>
        <v>0.375</v>
      </c>
      <c r="U114" s="15"/>
    </row>
    <row r="115" spans="2:21" ht="75.75" thickBot="1" x14ac:dyDescent="0.25">
      <c r="B115" s="514"/>
      <c r="C115" s="505"/>
      <c r="D115" s="512"/>
      <c r="E115" s="261" t="s">
        <v>1020</v>
      </c>
      <c r="F115" s="20" t="s">
        <v>1021</v>
      </c>
      <c r="G115" s="21">
        <v>172</v>
      </c>
      <c r="H115" s="21">
        <v>28</v>
      </c>
      <c r="I115" s="85">
        <v>48</v>
      </c>
      <c r="J115" s="21">
        <v>48</v>
      </c>
      <c r="K115" s="21">
        <v>48</v>
      </c>
      <c r="L115" s="64">
        <v>28</v>
      </c>
      <c r="M115" s="85">
        <v>44</v>
      </c>
      <c r="N115" s="21"/>
      <c r="O115" s="22"/>
      <c r="P115" s="147">
        <f t="shared" si="6"/>
        <v>1</v>
      </c>
      <c r="Q115" s="13">
        <f t="shared" si="6"/>
        <v>0.91666666666666663</v>
      </c>
      <c r="R115" s="14">
        <f t="shared" si="7"/>
        <v>0.41860465116279072</v>
      </c>
      <c r="U115" s="15"/>
    </row>
    <row r="116" spans="2:21" ht="60.75" thickBot="1" x14ac:dyDescent="0.25">
      <c r="B116" s="514"/>
      <c r="C116" s="505"/>
      <c r="D116" s="512"/>
      <c r="E116" s="261" t="s">
        <v>1022</v>
      </c>
      <c r="F116" s="20" t="s">
        <v>1023</v>
      </c>
      <c r="G116" s="25">
        <v>1</v>
      </c>
      <c r="H116" s="25">
        <v>0.25</v>
      </c>
      <c r="I116" s="238">
        <v>0.25</v>
      </c>
      <c r="J116" s="25">
        <v>0.25</v>
      </c>
      <c r="K116" s="25">
        <v>0.25</v>
      </c>
      <c r="L116" s="69">
        <v>0.25</v>
      </c>
      <c r="M116" s="268">
        <v>0.25</v>
      </c>
      <c r="N116" s="21"/>
      <c r="O116" s="22"/>
      <c r="P116" s="147">
        <f t="shared" si="6"/>
        <v>1</v>
      </c>
      <c r="Q116" s="13">
        <f t="shared" si="6"/>
        <v>1</v>
      </c>
      <c r="R116" s="14">
        <f t="shared" si="7"/>
        <v>0.5</v>
      </c>
      <c r="U116" s="15"/>
    </row>
    <row r="117" spans="2:21" ht="60.75" thickBot="1" x14ac:dyDescent="0.25">
      <c r="B117" s="514"/>
      <c r="C117" s="505"/>
      <c r="D117" s="512"/>
      <c r="E117" s="261" t="s">
        <v>1024</v>
      </c>
      <c r="F117" s="20" t="s">
        <v>1025</v>
      </c>
      <c r="G117" s="21">
        <v>64</v>
      </c>
      <c r="H117" s="21">
        <v>16</v>
      </c>
      <c r="I117" s="85">
        <v>16</v>
      </c>
      <c r="J117" s="21">
        <v>16</v>
      </c>
      <c r="K117" s="21">
        <v>16</v>
      </c>
      <c r="L117" s="64">
        <v>16</v>
      </c>
      <c r="M117" s="85">
        <v>16</v>
      </c>
      <c r="N117" s="21"/>
      <c r="O117" s="22"/>
      <c r="P117" s="147">
        <f t="shared" si="6"/>
        <v>1</v>
      </c>
      <c r="Q117" s="13">
        <f t="shared" si="6"/>
        <v>1</v>
      </c>
      <c r="R117" s="14">
        <f t="shared" si="7"/>
        <v>0.5</v>
      </c>
      <c r="U117" s="15"/>
    </row>
    <row r="118" spans="2:21" ht="45.75" thickBot="1" x14ac:dyDescent="0.25">
      <c r="B118" s="514"/>
      <c r="C118" s="505"/>
      <c r="D118" s="512"/>
      <c r="E118" s="261" t="s">
        <v>1026</v>
      </c>
      <c r="F118" s="20" t="s">
        <v>1027</v>
      </c>
      <c r="G118" s="21">
        <v>136</v>
      </c>
      <c r="H118" s="21">
        <v>24</v>
      </c>
      <c r="I118" s="85">
        <v>44</v>
      </c>
      <c r="J118" s="21">
        <v>44</v>
      </c>
      <c r="K118" s="21">
        <v>24</v>
      </c>
      <c r="L118" s="64">
        <v>24</v>
      </c>
      <c r="M118" s="85">
        <v>23</v>
      </c>
      <c r="N118" s="21"/>
      <c r="O118" s="22"/>
      <c r="P118" s="147">
        <f t="shared" si="6"/>
        <v>1</v>
      </c>
      <c r="Q118" s="13">
        <f t="shared" si="6"/>
        <v>0.52272727272727271</v>
      </c>
      <c r="R118" s="14">
        <f t="shared" si="7"/>
        <v>0.34558823529411764</v>
      </c>
      <c r="U118" s="15"/>
    </row>
    <row r="119" spans="2:21" ht="75.75" thickBot="1" x14ac:dyDescent="0.25">
      <c r="B119" s="514"/>
      <c r="C119" s="505"/>
      <c r="D119" s="512"/>
      <c r="E119" s="261" t="s">
        <v>1028</v>
      </c>
      <c r="F119" s="20" t="s">
        <v>1029</v>
      </c>
      <c r="G119" s="21">
        <v>32</v>
      </c>
      <c r="H119" s="21">
        <v>6</v>
      </c>
      <c r="I119" s="85">
        <v>10</v>
      </c>
      <c r="J119" s="21">
        <v>10</v>
      </c>
      <c r="K119" s="21">
        <v>6</v>
      </c>
      <c r="L119" s="64">
        <v>6</v>
      </c>
      <c r="M119" s="85">
        <v>10</v>
      </c>
      <c r="N119" s="21"/>
      <c r="O119" s="22"/>
      <c r="P119" s="147">
        <f t="shared" si="6"/>
        <v>1</v>
      </c>
      <c r="Q119" s="13">
        <f t="shared" si="6"/>
        <v>1</v>
      </c>
      <c r="R119" s="14">
        <f t="shared" si="7"/>
        <v>0.5</v>
      </c>
      <c r="U119" s="15"/>
    </row>
    <row r="120" spans="2:21" ht="45.75" thickBot="1" x14ac:dyDescent="0.25">
      <c r="B120" s="514"/>
      <c r="C120" s="505"/>
      <c r="D120" s="512"/>
      <c r="E120" s="261" t="s">
        <v>1030</v>
      </c>
      <c r="F120" s="20" t="s">
        <v>1031</v>
      </c>
      <c r="G120" s="21">
        <v>20</v>
      </c>
      <c r="H120" s="21">
        <v>2</v>
      </c>
      <c r="I120" s="85">
        <v>6</v>
      </c>
      <c r="J120" s="21">
        <v>6</v>
      </c>
      <c r="K120" s="21">
        <v>6</v>
      </c>
      <c r="L120" s="64">
        <v>2</v>
      </c>
      <c r="M120" s="85">
        <v>5</v>
      </c>
      <c r="N120" s="21"/>
      <c r="O120" s="22"/>
      <c r="P120" s="147">
        <f t="shared" si="6"/>
        <v>1</v>
      </c>
      <c r="Q120" s="13">
        <f t="shared" si="6"/>
        <v>0.83333333333333337</v>
      </c>
      <c r="R120" s="14">
        <f t="shared" si="7"/>
        <v>0.35</v>
      </c>
      <c r="U120" s="15"/>
    </row>
    <row r="121" spans="2:21" ht="32.25" customHeight="1" thickBot="1" x14ac:dyDescent="0.25">
      <c r="B121" s="514"/>
      <c r="C121" s="505"/>
      <c r="D121" s="512"/>
      <c r="E121" s="261" t="s">
        <v>1032</v>
      </c>
      <c r="F121" s="20" t="s">
        <v>1033</v>
      </c>
      <c r="G121" s="104">
        <v>1</v>
      </c>
      <c r="H121" s="104">
        <v>0.25</v>
      </c>
      <c r="I121" s="263">
        <v>0.25</v>
      </c>
      <c r="J121" s="104">
        <v>0.25</v>
      </c>
      <c r="K121" s="104">
        <v>0.25</v>
      </c>
      <c r="L121" s="110">
        <v>0.25</v>
      </c>
      <c r="M121" s="85">
        <v>0.25</v>
      </c>
      <c r="N121" s="21"/>
      <c r="O121" s="22"/>
      <c r="P121" s="147">
        <f t="shared" si="6"/>
        <v>1</v>
      </c>
      <c r="Q121" s="13">
        <f t="shared" si="6"/>
        <v>1</v>
      </c>
      <c r="R121" s="14">
        <f t="shared" si="7"/>
        <v>0.5</v>
      </c>
      <c r="U121" s="15"/>
    </row>
    <row r="122" spans="2:21" ht="60.75" thickBot="1" x14ac:dyDescent="0.25">
      <c r="B122" s="514"/>
      <c r="C122" s="505"/>
      <c r="D122" s="512"/>
      <c r="E122" s="261" t="s">
        <v>1034</v>
      </c>
      <c r="F122" s="20" t="s">
        <v>1035</v>
      </c>
      <c r="G122" s="25">
        <v>1</v>
      </c>
      <c r="H122" s="25">
        <v>0.25</v>
      </c>
      <c r="I122" s="238">
        <v>0.25</v>
      </c>
      <c r="J122" s="25">
        <v>0.25</v>
      </c>
      <c r="K122" s="25">
        <v>0.25</v>
      </c>
      <c r="L122" s="69">
        <v>0.25</v>
      </c>
      <c r="M122" s="268">
        <v>0.25</v>
      </c>
      <c r="N122" s="21"/>
      <c r="O122" s="22"/>
      <c r="P122" s="147">
        <f t="shared" si="6"/>
        <v>1</v>
      </c>
      <c r="Q122" s="13">
        <f t="shared" si="6"/>
        <v>1</v>
      </c>
      <c r="R122" s="14">
        <f t="shared" si="7"/>
        <v>0.5</v>
      </c>
      <c r="U122" s="15"/>
    </row>
    <row r="123" spans="2:21" ht="45.75" thickBot="1" x14ac:dyDescent="0.25">
      <c r="B123" s="514"/>
      <c r="C123" s="505"/>
      <c r="D123" s="512"/>
      <c r="E123" s="261" t="s">
        <v>1036</v>
      </c>
      <c r="F123" s="20" t="s">
        <v>1037</v>
      </c>
      <c r="G123" s="104">
        <v>1</v>
      </c>
      <c r="H123" s="104">
        <v>0.25</v>
      </c>
      <c r="I123" s="263">
        <v>0.25</v>
      </c>
      <c r="J123" s="104">
        <v>0.25</v>
      </c>
      <c r="K123" s="104">
        <v>0.25</v>
      </c>
      <c r="L123" s="110">
        <v>0.25</v>
      </c>
      <c r="M123" s="85">
        <v>0</v>
      </c>
      <c r="N123" s="21"/>
      <c r="O123" s="22"/>
      <c r="P123" s="147">
        <f t="shared" si="6"/>
        <v>1</v>
      </c>
      <c r="Q123" s="13">
        <f t="shared" si="6"/>
        <v>0</v>
      </c>
      <c r="R123" s="14">
        <f t="shared" si="7"/>
        <v>0.25</v>
      </c>
      <c r="U123" s="15"/>
    </row>
    <row r="124" spans="2:21" ht="60.75" thickBot="1" x14ac:dyDescent="0.25">
      <c r="B124" s="514"/>
      <c r="C124" s="505"/>
      <c r="D124" s="512"/>
      <c r="E124" s="261" t="s">
        <v>1038</v>
      </c>
      <c r="F124" s="20" t="s">
        <v>949</v>
      </c>
      <c r="G124" s="104">
        <v>1</v>
      </c>
      <c r="H124" s="104">
        <v>0.25</v>
      </c>
      <c r="I124" s="263">
        <v>0.25</v>
      </c>
      <c r="J124" s="104">
        <v>0.25</v>
      </c>
      <c r="K124" s="104">
        <v>0.25</v>
      </c>
      <c r="L124" s="110">
        <v>0.25</v>
      </c>
      <c r="M124" s="85">
        <v>0.25</v>
      </c>
      <c r="N124" s="21"/>
      <c r="O124" s="22"/>
      <c r="P124" s="147">
        <f t="shared" si="6"/>
        <v>1</v>
      </c>
      <c r="Q124" s="13">
        <f t="shared" si="6"/>
        <v>1</v>
      </c>
      <c r="R124" s="14">
        <f t="shared" si="7"/>
        <v>0.5</v>
      </c>
      <c r="U124" s="15"/>
    </row>
    <row r="125" spans="2:21" ht="75.75" thickBot="1" x14ac:dyDescent="0.25">
      <c r="B125" s="514"/>
      <c r="C125" s="505"/>
      <c r="D125" s="512"/>
      <c r="E125" s="261" t="s">
        <v>1039</v>
      </c>
      <c r="F125" s="20" t="s">
        <v>1040</v>
      </c>
      <c r="G125" s="104">
        <v>1</v>
      </c>
      <c r="H125" s="104">
        <v>0.25</v>
      </c>
      <c r="I125" s="263">
        <v>0.25</v>
      </c>
      <c r="J125" s="104">
        <v>0.25</v>
      </c>
      <c r="K125" s="104">
        <v>0.25</v>
      </c>
      <c r="L125" s="110">
        <v>0.25</v>
      </c>
      <c r="M125" s="85">
        <v>0.25</v>
      </c>
      <c r="N125" s="21"/>
      <c r="O125" s="22"/>
      <c r="P125" s="147">
        <f t="shared" si="6"/>
        <v>1</v>
      </c>
      <c r="Q125" s="13">
        <f t="shared" si="6"/>
        <v>1</v>
      </c>
      <c r="R125" s="14">
        <f t="shared" si="7"/>
        <v>0.5</v>
      </c>
      <c r="U125" s="15"/>
    </row>
    <row r="126" spans="2:21" ht="75.75" thickBot="1" x14ac:dyDescent="0.25">
      <c r="B126" s="514"/>
      <c r="C126" s="505"/>
      <c r="D126" s="512"/>
      <c r="E126" s="261" t="s">
        <v>1041</v>
      </c>
      <c r="F126" s="20" t="s">
        <v>1042</v>
      </c>
      <c r="G126" s="25">
        <v>1</v>
      </c>
      <c r="H126" s="25">
        <v>0.25</v>
      </c>
      <c r="I126" s="238">
        <v>0.25</v>
      </c>
      <c r="J126" s="25">
        <v>0.25</v>
      </c>
      <c r="K126" s="25">
        <v>0.25</v>
      </c>
      <c r="L126" s="71">
        <v>0.19</v>
      </c>
      <c r="M126" s="268">
        <v>0.25</v>
      </c>
      <c r="N126" s="21"/>
      <c r="O126" s="22"/>
      <c r="P126" s="147">
        <f t="shared" si="6"/>
        <v>0.76</v>
      </c>
      <c r="Q126" s="13">
        <f t="shared" si="6"/>
        <v>1</v>
      </c>
      <c r="R126" s="14">
        <f t="shared" si="7"/>
        <v>0.44</v>
      </c>
      <c r="U126" s="15"/>
    </row>
    <row r="127" spans="2:21" ht="60.75" thickBot="1" x14ac:dyDescent="0.25">
      <c r="B127" s="514"/>
      <c r="C127" s="505"/>
      <c r="D127" s="512"/>
      <c r="E127" s="261" t="s">
        <v>1043</v>
      </c>
      <c r="F127" s="20" t="s">
        <v>1044</v>
      </c>
      <c r="G127" s="21">
        <v>30</v>
      </c>
      <c r="H127" s="21">
        <v>4</v>
      </c>
      <c r="I127" s="85">
        <v>10</v>
      </c>
      <c r="J127" s="21">
        <v>10</v>
      </c>
      <c r="K127" s="21">
        <v>6</v>
      </c>
      <c r="L127" s="64">
        <v>4</v>
      </c>
      <c r="M127" s="85">
        <v>10</v>
      </c>
      <c r="N127" s="21"/>
      <c r="O127" s="22"/>
      <c r="P127" s="147">
        <f t="shared" si="6"/>
        <v>1</v>
      </c>
      <c r="Q127" s="13">
        <f t="shared" si="6"/>
        <v>1</v>
      </c>
      <c r="R127" s="14">
        <f t="shared" si="7"/>
        <v>0.46666666666666667</v>
      </c>
      <c r="U127" s="15"/>
    </row>
    <row r="128" spans="2:21" ht="60.75" thickBot="1" x14ac:dyDescent="0.25">
      <c r="B128" s="514"/>
      <c r="C128" s="505"/>
      <c r="D128" s="512"/>
      <c r="E128" s="261" t="s">
        <v>1045</v>
      </c>
      <c r="F128" s="20" t="s">
        <v>1046</v>
      </c>
      <c r="G128" s="21">
        <v>80</v>
      </c>
      <c r="H128" s="21">
        <v>10</v>
      </c>
      <c r="I128" s="85">
        <v>25</v>
      </c>
      <c r="J128" s="21">
        <v>25</v>
      </c>
      <c r="K128" s="21">
        <v>20</v>
      </c>
      <c r="L128" s="64">
        <v>10</v>
      </c>
      <c r="M128" s="85">
        <v>25</v>
      </c>
      <c r="N128" s="21"/>
      <c r="O128" s="22"/>
      <c r="P128" s="147">
        <f t="shared" si="6"/>
        <v>1</v>
      </c>
      <c r="Q128" s="13">
        <f t="shared" si="6"/>
        <v>1</v>
      </c>
      <c r="R128" s="14">
        <f t="shared" si="7"/>
        <v>0.4375</v>
      </c>
      <c r="U128" s="15"/>
    </row>
    <row r="129" spans="2:21" ht="45.75" thickBot="1" x14ac:dyDescent="0.25">
      <c r="B129" s="514"/>
      <c r="C129" s="505"/>
      <c r="D129" s="512"/>
      <c r="E129" s="261" t="s">
        <v>1047</v>
      </c>
      <c r="F129" s="20" t="s">
        <v>1048</v>
      </c>
      <c r="G129" s="21">
        <v>54</v>
      </c>
      <c r="H129" s="21">
        <v>9</v>
      </c>
      <c r="I129" s="85">
        <v>18</v>
      </c>
      <c r="J129" s="21">
        <v>18</v>
      </c>
      <c r="K129" s="21">
        <v>9</v>
      </c>
      <c r="L129" s="64">
        <v>9</v>
      </c>
      <c r="M129" s="85">
        <v>18</v>
      </c>
      <c r="N129" s="21"/>
      <c r="O129" s="22"/>
      <c r="P129" s="147">
        <f t="shared" si="6"/>
        <v>1</v>
      </c>
      <c r="Q129" s="13">
        <f t="shared" si="6"/>
        <v>1</v>
      </c>
      <c r="R129" s="14">
        <f t="shared" si="7"/>
        <v>0.5</v>
      </c>
      <c r="U129" s="15"/>
    </row>
    <row r="130" spans="2:21" ht="60.75" thickBot="1" x14ac:dyDescent="0.25">
      <c r="B130" s="514"/>
      <c r="C130" s="505"/>
      <c r="D130" s="512"/>
      <c r="E130" s="261" t="s">
        <v>1049</v>
      </c>
      <c r="F130" s="20" t="s">
        <v>1050</v>
      </c>
      <c r="G130" s="25">
        <v>1</v>
      </c>
      <c r="H130" s="25">
        <v>0.25</v>
      </c>
      <c r="I130" s="238">
        <v>0.25</v>
      </c>
      <c r="J130" s="25">
        <v>0.25</v>
      </c>
      <c r="K130" s="25">
        <v>0.25</v>
      </c>
      <c r="L130" s="71">
        <v>0.25</v>
      </c>
      <c r="M130" s="268">
        <v>0.25</v>
      </c>
      <c r="N130" s="21"/>
      <c r="O130" s="22"/>
      <c r="P130" s="147">
        <f t="shared" si="6"/>
        <v>1</v>
      </c>
      <c r="Q130" s="13">
        <f t="shared" si="6"/>
        <v>1</v>
      </c>
      <c r="R130" s="14">
        <f t="shared" si="7"/>
        <v>0.5</v>
      </c>
      <c r="U130" s="15"/>
    </row>
    <row r="131" spans="2:21" ht="60.75" thickBot="1" x14ac:dyDescent="0.25">
      <c r="B131" s="514"/>
      <c r="C131" s="505"/>
      <c r="D131" s="512"/>
      <c r="E131" s="261" t="s">
        <v>1051</v>
      </c>
      <c r="F131" s="20" t="s">
        <v>1052</v>
      </c>
      <c r="G131" s="25">
        <v>1</v>
      </c>
      <c r="H131" s="25">
        <v>0.25</v>
      </c>
      <c r="I131" s="238">
        <v>0.25</v>
      </c>
      <c r="J131" s="25">
        <v>0.25</v>
      </c>
      <c r="K131" s="25">
        <v>0.25</v>
      </c>
      <c r="L131" s="71">
        <v>0.25</v>
      </c>
      <c r="M131" s="268">
        <v>0.25</v>
      </c>
      <c r="N131" s="21"/>
      <c r="O131" s="22"/>
      <c r="P131" s="147">
        <f t="shared" si="6"/>
        <v>1</v>
      </c>
      <c r="Q131" s="13">
        <f t="shared" si="6"/>
        <v>1</v>
      </c>
      <c r="R131" s="14">
        <f t="shared" si="7"/>
        <v>0.5</v>
      </c>
      <c r="U131" s="15"/>
    </row>
    <row r="132" spans="2:21" ht="105.75" thickBot="1" x14ac:dyDescent="0.25">
      <c r="B132" s="514"/>
      <c r="C132" s="506"/>
      <c r="D132" s="513"/>
      <c r="E132" s="261" t="s">
        <v>1053</v>
      </c>
      <c r="F132" s="20" t="s">
        <v>1054</v>
      </c>
      <c r="G132" s="21">
        <v>200</v>
      </c>
      <c r="H132" s="21">
        <v>30</v>
      </c>
      <c r="I132" s="85">
        <v>60</v>
      </c>
      <c r="J132" s="21">
        <v>60</v>
      </c>
      <c r="K132" s="21">
        <v>50</v>
      </c>
      <c r="L132" s="64">
        <v>30</v>
      </c>
      <c r="M132" s="85">
        <v>60</v>
      </c>
      <c r="N132" s="21"/>
      <c r="O132" s="22"/>
      <c r="P132" s="147">
        <f t="shared" si="6"/>
        <v>1</v>
      </c>
      <c r="Q132" s="13">
        <f t="shared" si="6"/>
        <v>1</v>
      </c>
      <c r="R132" s="14">
        <f t="shared" si="7"/>
        <v>0.45</v>
      </c>
      <c r="U132" s="15"/>
    </row>
    <row r="133" spans="2:21" ht="90.75" thickBot="1" x14ac:dyDescent="0.25">
      <c r="B133" s="514"/>
      <c r="C133" s="504" t="s">
        <v>1201</v>
      </c>
      <c r="D133" s="511" t="s">
        <v>1118</v>
      </c>
      <c r="E133" s="261" t="s">
        <v>1055</v>
      </c>
      <c r="F133" s="20" t="s">
        <v>828</v>
      </c>
      <c r="G133" s="104">
        <v>1</v>
      </c>
      <c r="H133" s="104">
        <v>0.25</v>
      </c>
      <c r="I133" s="263">
        <v>0.25</v>
      </c>
      <c r="J133" s="104">
        <v>0.25</v>
      </c>
      <c r="K133" s="104">
        <v>0.25</v>
      </c>
      <c r="L133" s="110">
        <v>0.25</v>
      </c>
      <c r="M133" s="85">
        <v>0</v>
      </c>
      <c r="N133" s="21"/>
      <c r="O133" s="22"/>
      <c r="P133" s="147">
        <f t="shared" si="6"/>
        <v>1</v>
      </c>
      <c r="Q133" s="13">
        <f t="shared" si="6"/>
        <v>0</v>
      </c>
      <c r="R133" s="14">
        <f t="shared" ref="R133:R166" si="8">IF(((L133+M133+N133+O133)/(G133))&lt;=1,((L133+M133+N133+O133)/(G133)),1)</f>
        <v>0.25</v>
      </c>
      <c r="U133" s="15"/>
    </row>
    <row r="134" spans="2:21" ht="75.75" thickBot="1" x14ac:dyDescent="0.25">
      <c r="B134" s="514"/>
      <c r="C134" s="505"/>
      <c r="D134" s="512"/>
      <c r="E134" s="261" t="s">
        <v>1056</v>
      </c>
      <c r="F134" s="20" t="s">
        <v>931</v>
      </c>
      <c r="G134" s="21">
        <v>42</v>
      </c>
      <c r="H134" s="21">
        <v>7</v>
      </c>
      <c r="I134" s="85">
        <v>14</v>
      </c>
      <c r="J134" s="21">
        <v>14</v>
      </c>
      <c r="K134" s="21">
        <v>7</v>
      </c>
      <c r="L134" s="64">
        <v>5</v>
      </c>
      <c r="M134" s="85">
        <v>14</v>
      </c>
      <c r="N134" s="21"/>
      <c r="O134" s="22"/>
      <c r="P134" s="147">
        <f t="shared" si="6"/>
        <v>0.7142857142857143</v>
      </c>
      <c r="Q134" s="13">
        <f t="shared" si="6"/>
        <v>1</v>
      </c>
      <c r="R134" s="14">
        <f t="shared" si="8"/>
        <v>0.45238095238095238</v>
      </c>
      <c r="U134" s="15"/>
    </row>
    <row r="135" spans="2:21" ht="105.75" thickBot="1" x14ac:dyDescent="0.25">
      <c r="B135" s="514"/>
      <c r="C135" s="505"/>
      <c r="D135" s="512"/>
      <c r="E135" s="261" t="s">
        <v>1057</v>
      </c>
      <c r="F135" s="20" t="s">
        <v>926</v>
      </c>
      <c r="G135" s="104">
        <v>1</v>
      </c>
      <c r="H135" s="104">
        <v>0.25</v>
      </c>
      <c r="I135" s="263">
        <v>0.25</v>
      </c>
      <c r="J135" s="104">
        <v>0.25</v>
      </c>
      <c r="K135" s="104">
        <v>0.25</v>
      </c>
      <c r="L135" s="110">
        <v>0.25</v>
      </c>
      <c r="M135" s="85">
        <v>0</v>
      </c>
      <c r="N135" s="21"/>
      <c r="O135" s="22"/>
      <c r="P135" s="147">
        <f t="shared" si="6"/>
        <v>1</v>
      </c>
      <c r="Q135" s="13">
        <f t="shared" si="6"/>
        <v>0</v>
      </c>
      <c r="R135" s="14">
        <f t="shared" si="8"/>
        <v>0.25</v>
      </c>
      <c r="U135" s="15"/>
    </row>
    <row r="136" spans="2:21" ht="75.75" thickBot="1" x14ac:dyDescent="0.25">
      <c r="B136" s="514"/>
      <c r="C136" s="505"/>
      <c r="D136" s="512"/>
      <c r="E136" s="261" t="s">
        <v>1058</v>
      </c>
      <c r="F136" s="20" t="s">
        <v>1059</v>
      </c>
      <c r="G136" s="21">
        <v>44</v>
      </c>
      <c r="H136" s="21">
        <v>7</v>
      </c>
      <c r="I136" s="85">
        <v>15</v>
      </c>
      <c r="J136" s="21">
        <v>15</v>
      </c>
      <c r="K136" s="21">
        <v>7</v>
      </c>
      <c r="L136" s="64">
        <v>5</v>
      </c>
      <c r="M136" s="85">
        <v>15</v>
      </c>
      <c r="N136" s="21"/>
      <c r="O136" s="22"/>
      <c r="P136" s="147">
        <f t="shared" si="6"/>
        <v>0.7142857142857143</v>
      </c>
      <c r="Q136" s="13">
        <f t="shared" si="6"/>
        <v>1</v>
      </c>
      <c r="R136" s="14">
        <f t="shared" si="8"/>
        <v>0.45454545454545453</v>
      </c>
      <c r="U136" s="15"/>
    </row>
    <row r="137" spans="2:21" ht="90.75" thickBot="1" x14ac:dyDescent="0.25">
      <c r="B137" s="514"/>
      <c r="C137" s="505"/>
      <c r="D137" s="512"/>
      <c r="E137" s="261" t="s">
        <v>1060</v>
      </c>
      <c r="F137" s="20" t="s">
        <v>1061</v>
      </c>
      <c r="G137" s="21">
        <v>44</v>
      </c>
      <c r="H137" s="21">
        <v>7</v>
      </c>
      <c r="I137" s="85">
        <v>15</v>
      </c>
      <c r="J137" s="21">
        <v>15</v>
      </c>
      <c r="K137" s="21">
        <v>7</v>
      </c>
      <c r="L137" s="64">
        <v>5</v>
      </c>
      <c r="M137" s="85">
        <v>15</v>
      </c>
      <c r="N137" s="21"/>
      <c r="O137" s="22"/>
      <c r="P137" s="147">
        <f t="shared" si="6"/>
        <v>0.7142857142857143</v>
      </c>
      <c r="Q137" s="13">
        <f t="shared" si="6"/>
        <v>1</v>
      </c>
      <c r="R137" s="14">
        <f t="shared" si="8"/>
        <v>0.45454545454545453</v>
      </c>
      <c r="U137" s="15"/>
    </row>
    <row r="138" spans="2:21" ht="63.75" customHeight="1" thickBot="1" x14ac:dyDescent="0.25">
      <c r="B138" s="514"/>
      <c r="C138" s="505"/>
      <c r="D138" s="512"/>
      <c r="E138" s="261" t="s">
        <v>1062</v>
      </c>
      <c r="F138" s="20" t="s">
        <v>1063</v>
      </c>
      <c r="G138" s="25">
        <v>0.85</v>
      </c>
      <c r="H138" s="295">
        <f>85%/4</f>
        <v>0.21249999999999999</v>
      </c>
      <c r="I138" s="295">
        <f t="shared" ref="I138:L138" si="9">85%/4</f>
        <v>0.21249999999999999</v>
      </c>
      <c r="J138" s="295">
        <f t="shared" si="9"/>
        <v>0.21249999999999999</v>
      </c>
      <c r="K138" s="295">
        <f t="shared" si="9"/>
        <v>0.21249999999999999</v>
      </c>
      <c r="L138" s="69">
        <f t="shared" si="9"/>
        <v>0.21249999999999999</v>
      </c>
      <c r="M138" s="268">
        <v>0.17</v>
      </c>
      <c r="N138" s="21"/>
      <c r="O138" s="22"/>
      <c r="P138" s="147">
        <f t="shared" si="6"/>
        <v>1</v>
      </c>
      <c r="Q138" s="13">
        <f t="shared" si="6"/>
        <v>0.8</v>
      </c>
      <c r="R138" s="14">
        <f t="shared" si="8"/>
        <v>0.45</v>
      </c>
      <c r="U138" s="15"/>
    </row>
    <row r="139" spans="2:21" ht="60.75" thickBot="1" x14ac:dyDescent="0.25">
      <c r="B139" s="514"/>
      <c r="C139" s="505"/>
      <c r="D139" s="512"/>
      <c r="E139" s="261" t="s">
        <v>1064</v>
      </c>
      <c r="F139" s="20" t="s">
        <v>931</v>
      </c>
      <c r="G139" s="21">
        <v>54</v>
      </c>
      <c r="H139" s="21">
        <v>9</v>
      </c>
      <c r="I139" s="85">
        <v>18</v>
      </c>
      <c r="J139" s="21">
        <v>18</v>
      </c>
      <c r="K139" s="21">
        <v>9</v>
      </c>
      <c r="L139" s="64">
        <v>7</v>
      </c>
      <c r="M139" s="85">
        <v>15</v>
      </c>
      <c r="N139" s="21"/>
      <c r="O139" s="22"/>
      <c r="P139" s="147">
        <f t="shared" si="6"/>
        <v>0.77777777777777779</v>
      </c>
      <c r="Q139" s="13">
        <f t="shared" si="6"/>
        <v>0.83333333333333337</v>
      </c>
      <c r="R139" s="14">
        <f t="shared" si="8"/>
        <v>0.40740740740740738</v>
      </c>
      <c r="U139" s="15"/>
    </row>
    <row r="140" spans="2:21" ht="165.75" thickBot="1" x14ac:dyDescent="0.25">
      <c r="B140" s="514"/>
      <c r="C140" s="505"/>
      <c r="D140" s="512"/>
      <c r="E140" s="261" t="s">
        <v>1065</v>
      </c>
      <c r="F140" s="20" t="s">
        <v>828</v>
      </c>
      <c r="G140" s="104">
        <v>1</v>
      </c>
      <c r="H140" s="104">
        <v>0.25</v>
      </c>
      <c r="I140" s="263">
        <v>0.25</v>
      </c>
      <c r="J140" s="104">
        <v>0.25</v>
      </c>
      <c r="K140" s="104">
        <v>0.25</v>
      </c>
      <c r="L140" s="110">
        <v>0.25</v>
      </c>
      <c r="M140" s="85">
        <v>0</v>
      </c>
      <c r="N140" s="21"/>
      <c r="O140" s="22"/>
      <c r="P140" s="147">
        <f t="shared" si="6"/>
        <v>1</v>
      </c>
      <c r="Q140" s="13">
        <f t="shared" si="6"/>
        <v>0</v>
      </c>
      <c r="R140" s="14">
        <f t="shared" si="8"/>
        <v>0.25</v>
      </c>
      <c r="U140" s="15"/>
    </row>
    <row r="141" spans="2:21" ht="102" customHeight="1" thickBot="1" x14ac:dyDescent="0.25">
      <c r="B141" s="514"/>
      <c r="C141" s="505"/>
      <c r="D141" s="512"/>
      <c r="E141" s="261" t="s">
        <v>1066</v>
      </c>
      <c r="F141" s="20" t="s">
        <v>1067</v>
      </c>
      <c r="G141" s="21">
        <v>54</v>
      </c>
      <c r="H141" s="21">
        <v>9</v>
      </c>
      <c r="I141" s="85">
        <v>18</v>
      </c>
      <c r="J141" s="21">
        <v>18</v>
      </c>
      <c r="K141" s="21">
        <v>9</v>
      </c>
      <c r="L141" s="64">
        <v>7</v>
      </c>
      <c r="M141" s="85">
        <v>14</v>
      </c>
      <c r="N141" s="21"/>
      <c r="O141" s="22"/>
      <c r="P141" s="147">
        <f t="shared" si="6"/>
        <v>0.77777777777777779</v>
      </c>
      <c r="Q141" s="13">
        <f t="shared" si="6"/>
        <v>0.77777777777777779</v>
      </c>
      <c r="R141" s="14">
        <f t="shared" si="8"/>
        <v>0.3888888888888889</v>
      </c>
      <c r="U141" s="15"/>
    </row>
    <row r="142" spans="2:21" ht="90.75" thickBot="1" x14ac:dyDescent="0.25">
      <c r="B142" s="514"/>
      <c r="C142" s="505"/>
      <c r="D142" s="512"/>
      <c r="E142" s="261" t="s">
        <v>1068</v>
      </c>
      <c r="F142" s="20" t="s">
        <v>828</v>
      </c>
      <c r="G142" s="104">
        <v>1</v>
      </c>
      <c r="H142" s="104">
        <v>0.25</v>
      </c>
      <c r="I142" s="263">
        <v>0.25</v>
      </c>
      <c r="J142" s="104">
        <v>0.25</v>
      </c>
      <c r="K142" s="104">
        <v>0.25</v>
      </c>
      <c r="L142" s="110">
        <v>0.25</v>
      </c>
      <c r="M142" s="85">
        <v>0.125</v>
      </c>
      <c r="N142" s="21"/>
      <c r="O142" s="22"/>
      <c r="P142" s="147">
        <f t="shared" si="6"/>
        <v>1</v>
      </c>
      <c r="Q142" s="13">
        <f t="shared" si="6"/>
        <v>0.5</v>
      </c>
      <c r="R142" s="14">
        <f t="shared" si="8"/>
        <v>0.375</v>
      </c>
      <c r="T142" s="262" t="s">
        <v>1359</v>
      </c>
      <c r="U142" s="15"/>
    </row>
    <row r="143" spans="2:21" ht="63.75" customHeight="1" thickBot="1" x14ac:dyDescent="0.25">
      <c r="B143" s="514"/>
      <c r="C143" s="505"/>
      <c r="D143" s="512"/>
      <c r="E143" s="261" t="s">
        <v>1069</v>
      </c>
      <c r="F143" s="20" t="s">
        <v>1070</v>
      </c>
      <c r="G143" s="25">
        <v>1</v>
      </c>
      <c r="H143" s="25">
        <v>0.25</v>
      </c>
      <c r="I143" s="238">
        <v>0.25</v>
      </c>
      <c r="J143" s="25">
        <v>0.25</v>
      </c>
      <c r="K143" s="25">
        <v>0.25</v>
      </c>
      <c r="L143" s="69">
        <v>0.25</v>
      </c>
      <c r="M143" s="238">
        <v>0</v>
      </c>
      <c r="N143" s="21"/>
      <c r="O143" s="22"/>
      <c r="P143" s="147">
        <f t="shared" si="6"/>
        <v>1</v>
      </c>
      <c r="Q143" s="13">
        <f t="shared" si="6"/>
        <v>0</v>
      </c>
      <c r="R143" s="14">
        <f t="shared" si="8"/>
        <v>0.25</v>
      </c>
      <c r="U143" s="15"/>
    </row>
    <row r="144" spans="2:21" ht="63.75" customHeight="1" thickBot="1" x14ac:dyDescent="0.25">
      <c r="B144" s="514"/>
      <c r="C144" s="505"/>
      <c r="D144" s="512"/>
      <c r="E144" s="261" t="s">
        <v>1071</v>
      </c>
      <c r="F144" s="20" t="s">
        <v>1067</v>
      </c>
      <c r="G144" s="21">
        <v>64</v>
      </c>
      <c r="H144" s="21">
        <v>9</v>
      </c>
      <c r="I144" s="85">
        <v>18</v>
      </c>
      <c r="J144" s="21">
        <v>18</v>
      </c>
      <c r="K144" s="21">
        <v>9</v>
      </c>
      <c r="L144" s="64">
        <v>7</v>
      </c>
      <c r="M144" s="85">
        <v>0</v>
      </c>
      <c r="N144" s="21"/>
      <c r="O144" s="22"/>
      <c r="P144" s="147">
        <f t="shared" si="6"/>
        <v>0.77777777777777779</v>
      </c>
      <c r="Q144" s="13">
        <f t="shared" si="6"/>
        <v>0</v>
      </c>
      <c r="R144" s="14">
        <f t="shared" si="8"/>
        <v>0.109375</v>
      </c>
      <c r="U144" s="15"/>
    </row>
    <row r="145" spans="2:21" ht="63.75" customHeight="1" thickBot="1" x14ac:dyDescent="0.25">
      <c r="B145" s="514"/>
      <c r="C145" s="505"/>
      <c r="D145" s="512"/>
      <c r="E145" s="261" t="s">
        <v>1072</v>
      </c>
      <c r="F145" s="20" t="s">
        <v>165</v>
      </c>
      <c r="G145" s="104">
        <v>1</v>
      </c>
      <c r="H145" s="104">
        <v>0.25</v>
      </c>
      <c r="I145" s="263">
        <v>0.25</v>
      </c>
      <c r="J145" s="104">
        <v>0.25</v>
      </c>
      <c r="K145" s="104">
        <v>0.25</v>
      </c>
      <c r="L145" s="110">
        <v>0.25</v>
      </c>
      <c r="M145" s="85">
        <v>0.25</v>
      </c>
      <c r="N145" s="21"/>
      <c r="O145" s="22"/>
      <c r="P145" s="147">
        <f t="shared" si="6"/>
        <v>1</v>
      </c>
      <c r="Q145" s="13">
        <f t="shared" si="6"/>
        <v>1</v>
      </c>
      <c r="R145" s="14">
        <f t="shared" si="8"/>
        <v>0.5</v>
      </c>
      <c r="U145" s="15"/>
    </row>
    <row r="146" spans="2:21" ht="63.75" customHeight="1" thickBot="1" x14ac:dyDescent="0.25">
      <c r="B146" s="514"/>
      <c r="C146" s="505"/>
      <c r="D146" s="512"/>
      <c r="E146" s="261" t="s">
        <v>1073</v>
      </c>
      <c r="F146" s="20" t="s">
        <v>165</v>
      </c>
      <c r="G146" s="104">
        <v>1</v>
      </c>
      <c r="H146" s="104">
        <v>0.25</v>
      </c>
      <c r="I146" s="263">
        <v>0.25</v>
      </c>
      <c r="J146" s="104">
        <v>0.25</v>
      </c>
      <c r="K146" s="104">
        <v>0.25</v>
      </c>
      <c r="L146" s="110">
        <v>0.25</v>
      </c>
      <c r="M146" s="85">
        <v>0.25</v>
      </c>
      <c r="N146" s="21"/>
      <c r="O146" s="22"/>
      <c r="P146" s="147">
        <f t="shared" si="6"/>
        <v>1</v>
      </c>
      <c r="Q146" s="13">
        <f t="shared" si="6"/>
        <v>1</v>
      </c>
      <c r="R146" s="14">
        <f t="shared" si="8"/>
        <v>0.5</v>
      </c>
      <c r="U146" s="15"/>
    </row>
    <row r="147" spans="2:21" ht="63.75" customHeight="1" thickBot="1" x14ac:dyDescent="0.25">
      <c r="B147" s="514"/>
      <c r="C147" s="506"/>
      <c r="D147" s="513"/>
      <c r="E147" s="261" t="s">
        <v>1074</v>
      </c>
      <c r="F147" s="20" t="s">
        <v>1075</v>
      </c>
      <c r="G147" s="21">
        <v>4</v>
      </c>
      <c r="H147" s="21">
        <v>1</v>
      </c>
      <c r="I147" s="85">
        <v>1</v>
      </c>
      <c r="J147" s="21">
        <v>1</v>
      </c>
      <c r="K147" s="21">
        <v>1</v>
      </c>
      <c r="L147" s="64">
        <v>1</v>
      </c>
      <c r="M147" s="85">
        <v>0</v>
      </c>
      <c r="N147" s="21"/>
      <c r="O147" s="22"/>
      <c r="P147" s="147">
        <f t="shared" si="6"/>
        <v>1</v>
      </c>
      <c r="Q147" s="13">
        <f t="shared" si="6"/>
        <v>0</v>
      </c>
      <c r="R147" s="14">
        <f t="shared" si="8"/>
        <v>0.25</v>
      </c>
      <c r="U147" s="15"/>
    </row>
    <row r="148" spans="2:21" ht="32.25" customHeight="1" thickBot="1" x14ac:dyDescent="0.25">
      <c r="B148" s="514"/>
      <c r="C148" s="504" t="s">
        <v>1201</v>
      </c>
      <c r="D148" s="511" t="s">
        <v>1119</v>
      </c>
      <c r="E148" s="261" t="s">
        <v>1076</v>
      </c>
      <c r="F148" s="20" t="s">
        <v>1077</v>
      </c>
      <c r="G148" s="296">
        <v>45479</v>
      </c>
      <c r="H148" s="21">
        <v>45479</v>
      </c>
      <c r="I148" s="85">
        <v>45479</v>
      </c>
      <c r="J148" s="21">
        <v>45479</v>
      </c>
      <c r="K148" s="21">
        <v>45479</v>
      </c>
      <c r="L148" s="64">
        <v>0</v>
      </c>
      <c r="M148" s="85">
        <v>0</v>
      </c>
      <c r="N148" s="21"/>
      <c r="O148" s="22"/>
      <c r="P148" s="147">
        <f t="shared" si="6"/>
        <v>0</v>
      </c>
      <c r="Q148" s="13">
        <f t="shared" si="6"/>
        <v>0</v>
      </c>
      <c r="R148" s="14">
        <f t="shared" si="8"/>
        <v>0</v>
      </c>
      <c r="U148" s="15"/>
    </row>
    <row r="149" spans="2:21" ht="45.75" thickBot="1" x14ac:dyDescent="0.25">
      <c r="B149" s="514"/>
      <c r="C149" s="505"/>
      <c r="D149" s="512"/>
      <c r="E149" s="261" t="s">
        <v>1078</v>
      </c>
      <c r="F149" s="20" t="s">
        <v>1079</v>
      </c>
      <c r="G149" s="296">
        <v>195500</v>
      </c>
      <c r="H149" s="21">
        <v>50</v>
      </c>
      <c r="I149" s="85">
        <v>150</v>
      </c>
      <c r="J149" s="21">
        <v>200</v>
      </c>
      <c r="K149" s="21">
        <v>100</v>
      </c>
      <c r="L149" s="64">
        <v>0</v>
      </c>
      <c r="M149" s="85">
        <v>0</v>
      </c>
      <c r="N149" s="21"/>
      <c r="O149" s="22"/>
      <c r="P149" s="147">
        <f t="shared" si="6"/>
        <v>0</v>
      </c>
      <c r="Q149" s="13">
        <f t="shared" si="6"/>
        <v>0</v>
      </c>
      <c r="R149" s="14">
        <f t="shared" si="8"/>
        <v>0</v>
      </c>
      <c r="U149" s="15"/>
    </row>
    <row r="150" spans="2:21" ht="45.75" thickBot="1" x14ac:dyDescent="0.25">
      <c r="B150" s="514"/>
      <c r="C150" s="506"/>
      <c r="D150" s="513"/>
      <c r="E150" s="261" t="s">
        <v>1080</v>
      </c>
      <c r="F150" s="20" t="s">
        <v>1081</v>
      </c>
      <c r="G150" s="296">
        <v>0.6</v>
      </c>
      <c r="H150" s="21">
        <v>0</v>
      </c>
      <c r="I150" s="85">
        <v>0.04</v>
      </c>
      <c r="J150" s="21">
        <v>0.04</v>
      </c>
      <c r="K150" s="21">
        <v>0.02</v>
      </c>
      <c r="L150" s="64">
        <v>0</v>
      </c>
      <c r="M150" s="85">
        <v>0</v>
      </c>
      <c r="N150" s="21"/>
      <c r="O150" s="22"/>
      <c r="P150" s="147" t="str">
        <f t="shared" si="6"/>
        <v>-</v>
      </c>
      <c r="Q150" s="13">
        <f t="shared" si="6"/>
        <v>0</v>
      </c>
      <c r="R150" s="14">
        <f t="shared" si="8"/>
        <v>0</v>
      </c>
      <c r="U150" s="15"/>
    </row>
    <row r="151" spans="2:21" ht="48" customHeight="1" thickBot="1" x14ac:dyDescent="0.25">
      <c r="B151" s="514"/>
      <c r="C151" s="504" t="s">
        <v>1201</v>
      </c>
      <c r="D151" s="511" t="s">
        <v>1120</v>
      </c>
      <c r="E151" s="261" t="s">
        <v>1082</v>
      </c>
      <c r="F151" s="20" t="s">
        <v>1063</v>
      </c>
      <c r="G151" s="104">
        <v>1</v>
      </c>
      <c r="H151" s="104">
        <v>0.25</v>
      </c>
      <c r="I151" s="263">
        <v>0.25</v>
      </c>
      <c r="J151" s="104">
        <v>0.25</v>
      </c>
      <c r="K151" s="104">
        <v>0.25</v>
      </c>
      <c r="L151" s="110">
        <v>0.25</v>
      </c>
      <c r="M151" s="254">
        <v>0.19</v>
      </c>
      <c r="N151" s="21"/>
      <c r="O151" s="22"/>
      <c r="P151" s="147">
        <f t="shared" si="6"/>
        <v>1</v>
      </c>
      <c r="Q151" s="13">
        <f t="shared" si="6"/>
        <v>0.76</v>
      </c>
      <c r="R151" s="14">
        <f t="shared" si="8"/>
        <v>0.44</v>
      </c>
      <c r="U151" s="15"/>
    </row>
    <row r="152" spans="2:21" ht="48" customHeight="1" thickBot="1" x14ac:dyDescent="0.25">
      <c r="B152" s="514"/>
      <c r="C152" s="505"/>
      <c r="D152" s="512"/>
      <c r="E152" s="261" t="s">
        <v>1083</v>
      </c>
      <c r="F152" s="20" t="s">
        <v>1084</v>
      </c>
      <c r="G152" s="104">
        <v>1</v>
      </c>
      <c r="H152" s="104">
        <v>0.25</v>
      </c>
      <c r="I152" s="263">
        <v>0.25</v>
      </c>
      <c r="J152" s="104">
        <v>0.25</v>
      </c>
      <c r="K152" s="104">
        <v>0.25</v>
      </c>
      <c r="L152" s="110">
        <v>0.25</v>
      </c>
      <c r="M152" s="254">
        <v>0.19</v>
      </c>
      <c r="N152" s="21"/>
      <c r="O152" s="22"/>
      <c r="P152" s="147">
        <f t="shared" si="6"/>
        <v>1</v>
      </c>
      <c r="Q152" s="13">
        <f t="shared" si="6"/>
        <v>0.76</v>
      </c>
      <c r="R152" s="14">
        <f t="shared" si="8"/>
        <v>0.44</v>
      </c>
      <c r="U152" s="15"/>
    </row>
    <row r="153" spans="2:21" ht="48" customHeight="1" thickBot="1" x14ac:dyDescent="0.25">
      <c r="B153" s="514"/>
      <c r="C153" s="505"/>
      <c r="D153" s="512"/>
      <c r="E153" s="261" t="s">
        <v>1085</v>
      </c>
      <c r="F153" s="20" t="s">
        <v>1086</v>
      </c>
      <c r="G153" s="104">
        <v>1</v>
      </c>
      <c r="H153" s="104">
        <v>0.25</v>
      </c>
      <c r="I153" s="263">
        <v>0.25</v>
      </c>
      <c r="J153" s="104">
        <v>0.25</v>
      </c>
      <c r="K153" s="104">
        <v>0.25</v>
      </c>
      <c r="L153" s="110">
        <v>0.25</v>
      </c>
      <c r="M153" s="254">
        <v>0.19</v>
      </c>
      <c r="N153" s="21"/>
      <c r="O153" s="22"/>
      <c r="P153" s="147">
        <f t="shared" si="6"/>
        <v>1</v>
      </c>
      <c r="Q153" s="13">
        <f t="shared" si="6"/>
        <v>0.76</v>
      </c>
      <c r="R153" s="14">
        <f t="shared" si="8"/>
        <v>0.44</v>
      </c>
      <c r="U153" s="15"/>
    </row>
    <row r="154" spans="2:21" ht="48" customHeight="1" thickBot="1" x14ac:dyDescent="0.25">
      <c r="B154" s="514"/>
      <c r="C154" s="505"/>
      <c r="D154" s="512"/>
      <c r="E154" s="261" t="s">
        <v>1087</v>
      </c>
      <c r="F154" s="20" t="s">
        <v>1088</v>
      </c>
      <c r="G154" s="21">
        <v>4</v>
      </c>
      <c r="H154" s="21">
        <v>1</v>
      </c>
      <c r="I154" s="85">
        <v>1</v>
      </c>
      <c r="J154" s="21">
        <v>1</v>
      </c>
      <c r="K154" s="21">
        <v>1</v>
      </c>
      <c r="L154" s="64">
        <v>0</v>
      </c>
      <c r="M154" s="85">
        <v>0</v>
      </c>
      <c r="N154" s="21"/>
      <c r="O154" s="22"/>
      <c r="P154" s="147">
        <f t="shared" si="6"/>
        <v>0</v>
      </c>
      <c r="Q154" s="13">
        <f t="shared" si="6"/>
        <v>0</v>
      </c>
      <c r="R154" s="14">
        <f t="shared" si="8"/>
        <v>0</v>
      </c>
      <c r="U154" s="15"/>
    </row>
    <row r="155" spans="2:21" ht="75.75" thickBot="1" x14ac:dyDescent="0.25">
      <c r="B155" s="514"/>
      <c r="C155" s="505"/>
      <c r="D155" s="512"/>
      <c r="E155" s="261" t="s">
        <v>1089</v>
      </c>
      <c r="F155" s="20" t="s">
        <v>1090</v>
      </c>
      <c r="G155" s="21">
        <v>4</v>
      </c>
      <c r="H155" s="21">
        <v>1</v>
      </c>
      <c r="I155" s="85">
        <v>1</v>
      </c>
      <c r="J155" s="21">
        <v>1</v>
      </c>
      <c r="K155" s="21">
        <v>1</v>
      </c>
      <c r="L155" s="64">
        <v>0</v>
      </c>
      <c r="M155" s="85">
        <v>0</v>
      </c>
      <c r="N155" s="21"/>
      <c r="O155" s="22"/>
      <c r="P155" s="147">
        <f t="shared" si="6"/>
        <v>0</v>
      </c>
      <c r="Q155" s="13">
        <f t="shared" si="6"/>
        <v>0</v>
      </c>
      <c r="R155" s="14">
        <f t="shared" si="8"/>
        <v>0</v>
      </c>
      <c r="U155" s="15"/>
    </row>
    <row r="156" spans="2:21" s="2" customFormat="1" ht="48" customHeight="1" thickBot="1" x14ac:dyDescent="0.25">
      <c r="B156" s="514"/>
      <c r="C156" s="505"/>
      <c r="D156" s="512"/>
      <c r="E156" s="261" t="s">
        <v>1091</v>
      </c>
      <c r="F156" s="20" t="s">
        <v>1092</v>
      </c>
      <c r="G156" s="25">
        <v>0</v>
      </c>
      <c r="H156" s="24">
        <v>0</v>
      </c>
      <c r="I156" s="268">
        <v>0.25</v>
      </c>
      <c r="J156" s="24">
        <v>0</v>
      </c>
      <c r="K156" s="24">
        <v>0</v>
      </c>
      <c r="L156" s="71">
        <v>0</v>
      </c>
      <c r="M156" s="251">
        <v>0.25</v>
      </c>
      <c r="N156" s="21"/>
      <c r="O156" s="22"/>
      <c r="P156" s="241" t="str">
        <f t="shared" si="6"/>
        <v>-</v>
      </c>
      <c r="Q156" s="227">
        <f t="shared" si="6"/>
        <v>1</v>
      </c>
      <c r="R156" s="242">
        <v>1</v>
      </c>
      <c r="U156" s="123"/>
    </row>
    <row r="157" spans="2:21" ht="60.75" thickBot="1" x14ac:dyDescent="0.25">
      <c r="B157" s="514"/>
      <c r="C157" s="506"/>
      <c r="D157" s="513"/>
      <c r="E157" s="261" t="s">
        <v>1093</v>
      </c>
      <c r="F157" s="20" t="s">
        <v>1094</v>
      </c>
      <c r="G157" s="25">
        <v>1</v>
      </c>
      <c r="H157" s="24">
        <v>0.25</v>
      </c>
      <c r="I157" s="268">
        <v>0.25</v>
      </c>
      <c r="J157" s="24">
        <v>0.25</v>
      </c>
      <c r="K157" s="24">
        <v>0.25</v>
      </c>
      <c r="L157" s="71">
        <v>0.25</v>
      </c>
      <c r="M157" s="251">
        <v>0.19</v>
      </c>
      <c r="N157" s="21"/>
      <c r="O157" s="22"/>
      <c r="P157" s="147">
        <f t="shared" si="6"/>
        <v>1</v>
      </c>
      <c r="Q157" s="13">
        <f t="shared" si="6"/>
        <v>0.76</v>
      </c>
      <c r="R157" s="14">
        <f t="shared" si="8"/>
        <v>0.44</v>
      </c>
      <c r="U157" s="15"/>
    </row>
    <row r="158" spans="2:21" ht="60.75" thickBot="1" x14ac:dyDescent="0.25">
      <c r="B158" s="514" t="s">
        <v>1271</v>
      </c>
      <c r="C158" s="504" t="s">
        <v>1201</v>
      </c>
      <c r="D158" s="511" t="s">
        <v>1121</v>
      </c>
      <c r="E158" s="261" t="s">
        <v>1095</v>
      </c>
      <c r="F158" s="20" t="s">
        <v>1096</v>
      </c>
      <c r="G158" s="21">
        <v>24</v>
      </c>
      <c r="H158" s="21">
        <v>6</v>
      </c>
      <c r="I158" s="85">
        <v>6</v>
      </c>
      <c r="J158" s="21">
        <v>6</v>
      </c>
      <c r="K158" s="21">
        <v>6</v>
      </c>
      <c r="L158" s="64">
        <v>6</v>
      </c>
      <c r="M158" s="85">
        <v>6</v>
      </c>
      <c r="N158" s="21"/>
      <c r="O158" s="22"/>
      <c r="P158" s="147">
        <f t="shared" si="6"/>
        <v>1</v>
      </c>
      <c r="Q158" s="13">
        <f t="shared" si="6"/>
        <v>1</v>
      </c>
      <c r="R158" s="14">
        <f t="shared" si="8"/>
        <v>0.5</v>
      </c>
      <c r="U158" s="15"/>
    </row>
    <row r="159" spans="2:21" ht="105.75" thickBot="1" x14ac:dyDescent="0.25">
      <c r="B159" s="514"/>
      <c r="C159" s="505"/>
      <c r="D159" s="512"/>
      <c r="E159" s="261" t="s">
        <v>1097</v>
      </c>
      <c r="F159" s="20" t="s">
        <v>931</v>
      </c>
      <c r="G159" s="21">
        <v>24</v>
      </c>
      <c r="H159" s="21">
        <v>4</v>
      </c>
      <c r="I159" s="85">
        <v>8</v>
      </c>
      <c r="J159" s="21">
        <v>8</v>
      </c>
      <c r="K159" s="21">
        <v>4</v>
      </c>
      <c r="L159" s="64">
        <v>4</v>
      </c>
      <c r="M159" s="85">
        <v>0</v>
      </c>
      <c r="N159" s="21"/>
      <c r="O159" s="22"/>
      <c r="P159" s="147">
        <f t="shared" si="6"/>
        <v>1</v>
      </c>
      <c r="Q159" s="13">
        <f t="shared" si="6"/>
        <v>0</v>
      </c>
      <c r="R159" s="14">
        <f t="shared" si="8"/>
        <v>0.16666666666666666</v>
      </c>
      <c r="U159" s="15"/>
    </row>
    <row r="160" spans="2:21" ht="90.75" thickBot="1" x14ac:dyDescent="0.25">
      <c r="B160" s="514"/>
      <c r="C160" s="505"/>
      <c r="D160" s="512"/>
      <c r="E160" s="261" t="s">
        <v>1098</v>
      </c>
      <c r="F160" s="20" t="s">
        <v>975</v>
      </c>
      <c r="G160" s="21">
        <v>24</v>
      </c>
      <c r="H160" s="21">
        <v>4</v>
      </c>
      <c r="I160" s="85">
        <v>8</v>
      </c>
      <c r="J160" s="21">
        <v>8</v>
      </c>
      <c r="K160" s="21">
        <v>4</v>
      </c>
      <c r="L160" s="64">
        <v>4</v>
      </c>
      <c r="M160" s="85">
        <v>0</v>
      </c>
      <c r="N160" s="21"/>
      <c r="O160" s="22"/>
      <c r="P160" s="147">
        <f t="shared" si="6"/>
        <v>1</v>
      </c>
      <c r="Q160" s="13">
        <f t="shared" si="6"/>
        <v>0</v>
      </c>
      <c r="R160" s="14">
        <f t="shared" si="8"/>
        <v>0.16666666666666666</v>
      </c>
      <c r="U160" s="15"/>
    </row>
    <row r="161" spans="2:21" ht="48" customHeight="1" thickBot="1" x14ac:dyDescent="0.25">
      <c r="B161" s="514"/>
      <c r="C161" s="505"/>
      <c r="D161" s="512"/>
      <c r="E161" s="261" t="s">
        <v>1099</v>
      </c>
      <c r="F161" s="20" t="s">
        <v>164</v>
      </c>
      <c r="G161" s="21">
        <v>1</v>
      </c>
      <c r="H161" s="21">
        <v>0</v>
      </c>
      <c r="I161" s="85">
        <v>1</v>
      </c>
      <c r="J161" s="21">
        <v>0</v>
      </c>
      <c r="K161" s="21">
        <v>0</v>
      </c>
      <c r="L161" s="64">
        <v>0</v>
      </c>
      <c r="M161" s="85">
        <v>0.1</v>
      </c>
      <c r="N161" s="21"/>
      <c r="O161" s="22"/>
      <c r="P161" s="147" t="str">
        <f t="shared" si="6"/>
        <v>-</v>
      </c>
      <c r="Q161" s="13">
        <f t="shared" si="6"/>
        <v>0.1</v>
      </c>
      <c r="R161" s="14">
        <f t="shared" si="8"/>
        <v>0.1</v>
      </c>
      <c r="U161" s="15"/>
    </row>
    <row r="162" spans="2:21" ht="48" customHeight="1" thickBot="1" x14ac:dyDescent="0.25">
      <c r="B162" s="514"/>
      <c r="C162" s="505"/>
      <c r="D162" s="512"/>
      <c r="E162" s="261" t="s">
        <v>1100</v>
      </c>
      <c r="F162" s="20" t="s">
        <v>1101</v>
      </c>
      <c r="G162" s="21">
        <v>4</v>
      </c>
      <c r="H162" s="21">
        <v>1</v>
      </c>
      <c r="I162" s="85">
        <v>1</v>
      </c>
      <c r="J162" s="21">
        <v>1</v>
      </c>
      <c r="K162" s="21">
        <v>1</v>
      </c>
      <c r="L162" s="64">
        <v>1</v>
      </c>
      <c r="M162" s="85">
        <v>0</v>
      </c>
      <c r="N162" s="21"/>
      <c r="O162" s="22"/>
      <c r="P162" s="147">
        <f t="shared" si="6"/>
        <v>1</v>
      </c>
      <c r="Q162" s="13">
        <f t="shared" si="6"/>
        <v>0</v>
      </c>
      <c r="R162" s="14">
        <f t="shared" si="8"/>
        <v>0.25</v>
      </c>
      <c r="U162" s="15"/>
    </row>
    <row r="163" spans="2:21" ht="48" customHeight="1" thickBot="1" x14ac:dyDescent="0.25">
      <c r="B163" s="514"/>
      <c r="C163" s="505"/>
      <c r="D163" s="512"/>
      <c r="E163" s="261" t="s">
        <v>1102</v>
      </c>
      <c r="F163" s="20" t="s">
        <v>1103</v>
      </c>
      <c r="G163" s="104">
        <v>1</v>
      </c>
      <c r="H163" s="104">
        <v>0.25</v>
      </c>
      <c r="I163" s="263">
        <v>0.25</v>
      </c>
      <c r="J163" s="104">
        <v>0.25</v>
      </c>
      <c r="K163" s="104">
        <v>0.25</v>
      </c>
      <c r="L163" s="110">
        <v>0.25</v>
      </c>
      <c r="M163" s="85">
        <v>0.1875</v>
      </c>
      <c r="N163" s="21"/>
      <c r="O163" s="22"/>
      <c r="P163" s="147">
        <f t="shared" si="6"/>
        <v>1</v>
      </c>
      <c r="Q163" s="13">
        <f t="shared" si="6"/>
        <v>0.75</v>
      </c>
      <c r="R163" s="14">
        <f t="shared" si="8"/>
        <v>0.4375</v>
      </c>
      <c r="U163" s="15"/>
    </row>
    <row r="164" spans="2:21" ht="48" customHeight="1" thickBot="1" x14ac:dyDescent="0.25">
      <c r="B164" s="514"/>
      <c r="C164" s="505"/>
      <c r="D164" s="512"/>
      <c r="E164" s="261" t="s">
        <v>1104</v>
      </c>
      <c r="F164" s="20" t="s">
        <v>1105</v>
      </c>
      <c r="G164" s="21">
        <v>4</v>
      </c>
      <c r="H164" s="21">
        <v>1</v>
      </c>
      <c r="I164" s="85">
        <v>1</v>
      </c>
      <c r="J164" s="21">
        <v>1</v>
      </c>
      <c r="K164" s="21">
        <v>1</v>
      </c>
      <c r="L164" s="64">
        <v>1</v>
      </c>
      <c r="M164" s="85">
        <v>0</v>
      </c>
      <c r="N164" s="21"/>
      <c r="O164" s="22"/>
      <c r="P164" s="147">
        <f t="shared" si="6"/>
        <v>1</v>
      </c>
      <c r="Q164" s="13">
        <f t="shared" si="6"/>
        <v>0</v>
      </c>
      <c r="R164" s="14">
        <f t="shared" si="8"/>
        <v>0.25</v>
      </c>
      <c r="U164" s="15"/>
    </row>
    <row r="165" spans="2:21" ht="90.75" thickBot="1" x14ac:dyDescent="0.25">
      <c r="B165" s="514"/>
      <c r="C165" s="505"/>
      <c r="D165" s="512"/>
      <c r="E165" s="261" t="s">
        <v>1106</v>
      </c>
      <c r="F165" s="20" t="s">
        <v>1107</v>
      </c>
      <c r="G165" s="104">
        <v>1</v>
      </c>
      <c r="H165" s="104">
        <v>0.25</v>
      </c>
      <c r="I165" s="263">
        <v>0.25</v>
      </c>
      <c r="J165" s="104">
        <v>0.25</v>
      </c>
      <c r="K165" s="104">
        <v>0.25</v>
      </c>
      <c r="L165" s="110">
        <v>0.25</v>
      </c>
      <c r="M165" s="85">
        <v>0</v>
      </c>
      <c r="N165" s="21"/>
      <c r="O165" s="22"/>
      <c r="P165" s="147">
        <f t="shared" si="6"/>
        <v>1</v>
      </c>
      <c r="Q165" s="13">
        <f t="shared" si="6"/>
        <v>0</v>
      </c>
      <c r="R165" s="14">
        <f t="shared" si="8"/>
        <v>0.25</v>
      </c>
      <c r="U165" s="15"/>
    </row>
    <row r="166" spans="2:21" ht="75.75" thickBot="1" x14ac:dyDescent="0.25">
      <c r="B166" s="514"/>
      <c r="C166" s="506"/>
      <c r="D166" s="513"/>
      <c r="E166" s="261" t="s">
        <v>1108</v>
      </c>
      <c r="F166" s="20" t="s">
        <v>1109</v>
      </c>
      <c r="G166" s="104">
        <v>1</v>
      </c>
      <c r="H166" s="104">
        <v>0.25</v>
      </c>
      <c r="I166" s="263">
        <v>0.25</v>
      </c>
      <c r="J166" s="104">
        <v>0.25</v>
      </c>
      <c r="K166" s="104">
        <v>0.25</v>
      </c>
      <c r="L166" s="110">
        <v>0.25</v>
      </c>
      <c r="M166" s="85">
        <v>0.25</v>
      </c>
      <c r="N166" s="21"/>
      <c r="O166" s="22"/>
      <c r="P166" s="147">
        <f t="shared" si="6"/>
        <v>1</v>
      </c>
      <c r="Q166" s="13">
        <f t="shared" si="6"/>
        <v>1</v>
      </c>
      <c r="R166" s="14">
        <f t="shared" si="8"/>
        <v>0.5</v>
      </c>
      <c r="U166" s="15"/>
    </row>
    <row r="167" spans="2:21" ht="69" customHeight="1" thickBot="1" x14ac:dyDescent="0.25">
      <c r="B167" s="406" t="s">
        <v>86</v>
      </c>
      <c r="C167" s="507" t="s">
        <v>87</v>
      </c>
      <c r="D167" s="408" t="s">
        <v>1122</v>
      </c>
      <c r="E167" s="33" t="s">
        <v>15</v>
      </c>
      <c r="F167" s="47"/>
      <c r="G167" s="509" t="s">
        <v>16</v>
      </c>
      <c r="H167" s="128" t="s">
        <v>43</v>
      </c>
      <c r="I167" s="235" t="s">
        <v>44</v>
      </c>
      <c r="J167" s="130" t="s">
        <v>45</v>
      </c>
      <c r="K167" s="130" t="s">
        <v>39</v>
      </c>
      <c r="L167" s="65" t="s">
        <v>36</v>
      </c>
      <c r="M167" s="129" t="s">
        <v>37</v>
      </c>
      <c r="N167" s="130" t="s">
        <v>38</v>
      </c>
      <c r="O167" s="130" t="s">
        <v>39</v>
      </c>
      <c r="P167" s="35" t="s">
        <v>17</v>
      </c>
      <c r="Q167" s="35" t="s">
        <v>1343</v>
      </c>
      <c r="R167" s="36" t="s">
        <v>12</v>
      </c>
    </row>
    <row r="168" spans="2:21" ht="16.5" thickBot="1" x14ac:dyDescent="0.25">
      <c r="B168" s="407"/>
      <c r="C168" s="508"/>
      <c r="D168" s="409"/>
      <c r="E168" s="37">
        <f>COUNTA(E4:E166)</f>
        <v>163</v>
      </c>
      <c r="F168" s="48"/>
      <c r="G168" s="510"/>
      <c r="H168" s="131">
        <f t="shared" ref="H168:O168" si="10">COUNTIF(H4:H166,"&gt;0")</f>
        <v>145</v>
      </c>
      <c r="I168" s="236">
        <f t="shared" si="10"/>
        <v>160</v>
      </c>
      <c r="J168" s="131">
        <f t="shared" si="10"/>
        <v>159</v>
      </c>
      <c r="K168" s="131">
        <f t="shared" si="10"/>
        <v>154</v>
      </c>
      <c r="L168" s="66">
        <f t="shared" si="10"/>
        <v>141</v>
      </c>
      <c r="M168" s="131">
        <f t="shared" si="10"/>
        <v>103</v>
      </c>
      <c r="N168" s="131">
        <f t="shared" si="10"/>
        <v>0</v>
      </c>
      <c r="O168" s="131">
        <f t="shared" si="10"/>
        <v>0</v>
      </c>
      <c r="P168" s="40">
        <f>AVERAGE(P4:P166)</f>
        <v>0.95126108374384233</v>
      </c>
      <c r="Q168" s="40">
        <f>AVERAGE(Q4:Q166)</f>
        <v>0.54859864267676772</v>
      </c>
      <c r="R168" s="40">
        <f>AVERAGE(R4:R166)</f>
        <v>0.36990902687992588</v>
      </c>
    </row>
    <row r="169" spans="2:21" ht="63" customHeight="1" thickBot="1" x14ac:dyDescent="0.25">
      <c r="B169" s="438" t="s">
        <v>1272</v>
      </c>
      <c r="C169" s="439"/>
      <c r="D169" s="440"/>
      <c r="E169" s="438" t="s">
        <v>1274</v>
      </c>
      <c r="F169" s="440"/>
      <c r="G169" s="438" t="s">
        <v>1276</v>
      </c>
      <c r="H169" s="439"/>
      <c r="I169" s="440"/>
      <c r="J169" s="152" t="s">
        <v>1256</v>
      </c>
      <c r="K169" s="153" t="s">
        <v>1257</v>
      </c>
      <c r="L169" s="153" t="s">
        <v>1258</v>
      </c>
      <c r="M169" s="153"/>
      <c r="N169" s="153"/>
      <c r="O169" s="153"/>
      <c r="P169" s="153" t="s">
        <v>1259</v>
      </c>
      <c r="Q169" s="153"/>
      <c r="R169" s="154" t="s">
        <v>1260</v>
      </c>
    </row>
    <row r="170" spans="2:21" ht="15.75" thickBot="1" x14ac:dyDescent="0.25">
      <c r="B170" s="456" t="s">
        <v>1273</v>
      </c>
      <c r="C170" s="457"/>
      <c r="D170" s="458"/>
      <c r="E170" s="456" t="s">
        <v>1275</v>
      </c>
      <c r="F170" s="458"/>
      <c r="G170" s="441" t="s">
        <v>1275</v>
      </c>
      <c r="H170" s="442"/>
      <c r="I170" s="443"/>
      <c r="J170" s="161"/>
      <c r="K170" s="156"/>
      <c r="L170" s="157"/>
      <c r="M170" s="158"/>
      <c r="N170" s="158"/>
      <c r="O170" s="158"/>
      <c r="P170" s="159"/>
      <c r="Q170" s="159"/>
      <c r="R170" s="160"/>
    </row>
    <row r="171" spans="2:21" ht="12" customHeight="1" x14ac:dyDescent="0.2"/>
    <row r="172" spans="2:21" ht="55.5" customHeight="1" x14ac:dyDescent="0.2"/>
  </sheetData>
  <sheetProtection formatCells="0" formatColumns="0" formatRows="0"/>
  <autoFilter ref="B3:R170"/>
  <mergeCells count="40">
    <mergeCell ref="B1:R1"/>
    <mergeCell ref="C7:C15"/>
    <mergeCell ref="C16:C22"/>
    <mergeCell ref="C23:C36"/>
    <mergeCell ref="C37:C40"/>
    <mergeCell ref="D4:D6"/>
    <mergeCell ref="D7:D15"/>
    <mergeCell ref="D16:D36"/>
    <mergeCell ref="D37:D40"/>
    <mergeCell ref="B4:B157"/>
    <mergeCell ref="C4:C6"/>
    <mergeCell ref="D82:D110"/>
    <mergeCell ref="D148:D150"/>
    <mergeCell ref="C41:C55"/>
    <mergeCell ref="C111:C132"/>
    <mergeCell ref="C148:C150"/>
    <mergeCell ref="D41:D55"/>
    <mergeCell ref="D71:D81"/>
    <mergeCell ref="B170:D170"/>
    <mergeCell ref="C71:C81"/>
    <mergeCell ref="C82:C110"/>
    <mergeCell ref="C56:C70"/>
    <mergeCell ref="D56:D70"/>
    <mergeCell ref="C133:C147"/>
    <mergeCell ref="D133:D147"/>
    <mergeCell ref="D158:D166"/>
    <mergeCell ref="D111:D132"/>
    <mergeCell ref="E170:F170"/>
    <mergeCell ref="G170:I170"/>
    <mergeCell ref="C151:C157"/>
    <mergeCell ref="B169:D169"/>
    <mergeCell ref="E169:F169"/>
    <mergeCell ref="G169:I169"/>
    <mergeCell ref="B167:B168"/>
    <mergeCell ref="C167:C168"/>
    <mergeCell ref="D167:D168"/>
    <mergeCell ref="G167:G168"/>
    <mergeCell ref="D151:D157"/>
    <mergeCell ref="B158:B166"/>
    <mergeCell ref="C158:C166"/>
  </mergeCells>
  <conditionalFormatting sqref="P4:P55 P71:P110 P148:P157">
    <cfRule type="cellIs" dxfId="454" priority="330" operator="equal">
      <formula>"-"</formula>
    </cfRule>
    <cfRule type="cellIs" dxfId="453" priority="331" operator="lessThan">
      <formula>0.5</formula>
    </cfRule>
    <cfRule type="cellIs" dxfId="452" priority="332" operator="between">
      <formula>0.5</formula>
      <formula>0.75</formula>
    </cfRule>
    <cfRule type="cellIs" dxfId="451" priority="333" operator="between">
      <formula>0.75</formula>
      <formula>1</formula>
    </cfRule>
  </conditionalFormatting>
  <conditionalFormatting sqref="P4:P55 P71:P110 P148:P157">
    <cfRule type="cellIs" dxfId="450" priority="329" operator="equal">
      <formula>0</formula>
    </cfRule>
  </conditionalFormatting>
  <conditionalFormatting sqref="Q4:Q55 Q71:Q110 Q148:Q157">
    <cfRule type="cellIs" dxfId="449" priority="325" operator="equal">
      <formula>"-"</formula>
    </cfRule>
    <cfRule type="cellIs" dxfId="448" priority="326" operator="between">
      <formula>0.9</formula>
      <formula>1</formula>
    </cfRule>
    <cfRule type="cellIs" dxfId="447" priority="327" operator="between">
      <formula>0.7</formula>
      <formula>0.899</formula>
    </cfRule>
    <cfRule type="cellIs" dxfId="446" priority="328" operator="between">
      <formula>0</formula>
      <formula>0.699</formula>
    </cfRule>
  </conditionalFormatting>
  <conditionalFormatting sqref="Q4:Q55 Q71:Q110 Q148:Q157">
    <cfRule type="cellIs" dxfId="445" priority="321" operator="equal">
      <formula>"-"</formula>
    </cfRule>
    <cfRule type="cellIs" dxfId="444" priority="322" operator="lessThan">
      <formula>0.699</formula>
    </cfRule>
    <cfRule type="cellIs" dxfId="443" priority="323" operator="between">
      <formula>0.7</formula>
      <formula>0.8999</formula>
    </cfRule>
    <cfRule type="cellIs" dxfId="442" priority="324" operator="between">
      <formula>0.9</formula>
      <formula>1</formula>
    </cfRule>
  </conditionalFormatting>
  <conditionalFormatting sqref="Q4:Q55 Q71:Q110 Q148:Q157">
    <cfRule type="cellIs" dxfId="441" priority="317" operator="equal">
      <formula>"-"</formula>
    </cfRule>
    <cfRule type="cellIs" dxfId="440" priority="318" operator="lessThan">
      <formula>0.69999</formula>
    </cfRule>
    <cfRule type="cellIs" dxfId="439" priority="319" operator="between">
      <formula>0.7</formula>
      <formula>0.8999</formula>
    </cfRule>
    <cfRule type="cellIs" dxfId="438" priority="320" operator="between">
      <formula>0.9</formula>
      <formula>1</formula>
    </cfRule>
  </conditionalFormatting>
  <conditionalFormatting sqref="Q4:Q55 Q71:Q110 Q148:Q157">
    <cfRule type="cellIs" dxfId="437" priority="313" operator="equal">
      <formula>"-"</formula>
    </cfRule>
    <cfRule type="cellIs" dxfId="436" priority="314" operator="between">
      <formula>0.9</formula>
      <formula>1</formula>
    </cfRule>
    <cfRule type="cellIs" dxfId="435" priority="315" operator="between">
      <formula>0.7</formula>
      <formula>0.899</formula>
    </cfRule>
    <cfRule type="cellIs" dxfId="434" priority="316" operator="lessThan">
      <formula>0.699</formula>
    </cfRule>
  </conditionalFormatting>
  <conditionalFormatting sqref="Q4:Q55 Q71:Q110 Q148:Q157">
    <cfRule type="cellIs" dxfId="433" priority="309" operator="equal">
      <formula>"-"</formula>
    </cfRule>
    <cfRule type="cellIs" dxfId="432" priority="310" operator="lessThan">
      <formula>0.699</formula>
    </cfRule>
    <cfRule type="cellIs" dxfId="431" priority="311" operator="between">
      <formula>0.9</formula>
      <formula>1</formula>
    </cfRule>
    <cfRule type="cellIs" dxfId="430" priority="312" operator="between">
      <formula>0.7</formula>
      <formula>"89.99%"</formula>
    </cfRule>
  </conditionalFormatting>
  <conditionalFormatting sqref="Q4:Q55 Q71:Q110 Q148:Q157">
    <cfRule type="cellIs" dxfId="429" priority="305" operator="equal">
      <formula>"-"</formula>
    </cfRule>
    <cfRule type="cellIs" dxfId="428" priority="306" operator="lessThan">
      <formula>0.699</formula>
    </cfRule>
    <cfRule type="cellIs" dxfId="427" priority="307" operator="between">
      <formula>0.7</formula>
      <formula>0.899</formula>
    </cfRule>
    <cfRule type="cellIs" dxfId="426" priority="308" operator="between">
      <formula>0.9</formula>
      <formula>1</formula>
    </cfRule>
  </conditionalFormatting>
  <conditionalFormatting sqref="Q4:Q55 Q71:Q110 Q148:Q157">
    <cfRule type="cellIs" dxfId="425" priority="301" operator="equal">
      <formula>"-"</formula>
    </cfRule>
    <cfRule type="cellIs" dxfId="424" priority="302" operator="lessThan">
      <formula>0.699</formula>
    </cfRule>
    <cfRule type="cellIs" dxfId="423" priority="303" operator="between">
      <formula>0.7</formula>
      <formula>0.9166666</formula>
    </cfRule>
    <cfRule type="cellIs" dxfId="422" priority="304" operator="between">
      <formula>0.9167</formula>
      <formula>1</formula>
    </cfRule>
  </conditionalFormatting>
  <conditionalFormatting sqref="R4:R55 R71:R110 R148:R157">
    <cfRule type="cellIs" dxfId="421" priority="269" operator="equal">
      <formula>"-"</formula>
    </cfRule>
    <cfRule type="cellIs" dxfId="420" priority="270" operator="between">
      <formula>0.9</formula>
      <formula>1</formula>
    </cfRule>
    <cfRule type="cellIs" dxfId="419" priority="271" operator="between">
      <formula>0.7</formula>
      <formula>0.899</formula>
    </cfRule>
    <cfRule type="cellIs" dxfId="418" priority="272" operator="between">
      <formula>0</formula>
      <formula>0.699</formula>
    </cfRule>
  </conditionalFormatting>
  <conditionalFormatting sqref="R4:R55 R71:R110 R148:R157">
    <cfRule type="cellIs" dxfId="417" priority="265" operator="equal">
      <formula>"-"</formula>
    </cfRule>
    <cfRule type="cellIs" dxfId="416" priority="266" operator="lessThan">
      <formula>0.699</formula>
    </cfRule>
    <cfRule type="cellIs" dxfId="415" priority="267" operator="between">
      <formula>0.7</formula>
      <formula>0.8999</formula>
    </cfRule>
    <cfRule type="cellIs" dxfId="414" priority="268" operator="between">
      <formula>0.9</formula>
      <formula>1</formula>
    </cfRule>
  </conditionalFormatting>
  <conditionalFormatting sqref="R4:R55 R71:R110 R148:R157">
    <cfRule type="cellIs" dxfId="413" priority="261" operator="equal">
      <formula>"-"</formula>
    </cfRule>
    <cfRule type="cellIs" dxfId="412" priority="262" operator="lessThan">
      <formula>0.69999</formula>
    </cfRule>
    <cfRule type="cellIs" dxfId="411" priority="263" operator="between">
      <formula>0.7</formula>
      <formula>0.8999</formula>
    </cfRule>
    <cfRule type="cellIs" dxfId="410" priority="264" operator="between">
      <formula>0.9</formula>
      <formula>1</formula>
    </cfRule>
  </conditionalFormatting>
  <conditionalFormatting sqref="R4:R55 R71:R110 R148:R157">
    <cfRule type="cellIs" dxfId="409" priority="257" operator="equal">
      <formula>"-"</formula>
    </cfRule>
    <cfRule type="cellIs" dxfId="408" priority="258" operator="between">
      <formula>0.9</formula>
      <formula>1</formula>
    </cfRule>
    <cfRule type="cellIs" dxfId="407" priority="259" operator="between">
      <formula>0.7</formula>
      <formula>0.899</formula>
    </cfRule>
    <cfRule type="cellIs" dxfId="406" priority="260" operator="lessThan">
      <formula>0.699</formula>
    </cfRule>
  </conditionalFormatting>
  <conditionalFormatting sqref="R4:R55 R71:R110 R148:R157">
    <cfRule type="cellIs" dxfId="405" priority="253" operator="equal">
      <formula>"-"</formula>
    </cfRule>
    <cfRule type="cellIs" dxfId="404" priority="254" operator="lessThan">
      <formula>0.699</formula>
    </cfRule>
    <cfRule type="cellIs" dxfId="403" priority="255" operator="between">
      <formula>0.9</formula>
      <formula>1</formula>
    </cfRule>
    <cfRule type="cellIs" dxfId="402" priority="256" operator="between">
      <formula>0.7</formula>
      <formula>"89.99%"</formula>
    </cfRule>
  </conditionalFormatting>
  <conditionalFormatting sqref="R4:R55 R71:R110 R148:R157">
    <cfRule type="cellIs" dxfId="401" priority="249" operator="equal">
      <formula>"-"</formula>
    </cfRule>
    <cfRule type="cellIs" dxfId="400" priority="250" operator="lessThan">
      <formula>0.699</formula>
    </cfRule>
    <cfRule type="cellIs" dxfId="399" priority="251" operator="between">
      <formula>0.7</formula>
      <formula>0.899</formula>
    </cfRule>
    <cfRule type="cellIs" dxfId="398" priority="252" operator="between">
      <formula>0.9</formula>
      <formula>1</formula>
    </cfRule>
  </conditionalFormatting>
  <conditionalFormatting sqref="R4:R55 R71:R110 R148:R157">
    <cfRule type="cellIs" dxfId="397" priority="245" operator="equal">
      <formula>"-"</formula>
    </cfRule>
    <cfRule type="cellIs" dxfId="396" priority="246" operator="lessThan">
      <formula>0.699</formula>
    </cfRule>
    <cfRule type="cellIs" dxfId="395" priority="247" operator="between">
      <formula>0.7</formula>
      <formula>0.9166666</formula>
    </cfRule>
    <cfRule type="cellIs" dxfId="394" priority="248" operator="between">
      <formula>0.9167</formula>
      <formula>1</formula>
    </cfRule>
  </conditionalFormatting>
  <conditionalFormatting sqref="P56:P70">
    <cfRule type="cellIs" dxfId="393" priority="241" operator="equal">
      <formula>"-"</formula>
    </cfRule>
    <cfRule type="cellIs" dxfId="392" priority="242" operator="lessThan">
      <formula>0.5</formula>
    </cfRule>
    <cfRule type="cellIs" dxfId="391" priority="243" operator="between">
      <formula>0.5</formula>
      <formula>0.75</formula>
    </cfRule>
    <cfRule type="cellIs" dxfId="390" priority="244" operator="between">
      <formula>0.75</formula>
      <formula>1</formula>
    </cfRule>
  </conditionalFormatting>
  <conditionalFormatting sqref="P56:P70">
    <cfRule type="cellIs" dxfId="389" priority="240" operator="equal">
      <formula>0</formula>
    </cfRule>
  </conditionalFormatting>
  <conditionalFormatting sqref="Q56:Q70">
    <cfRule type="cellIs" dxfId="388" priority="236" operator="equal">
      <formula>"-"</formula>
    </cfRule>
    <cfRule type="cellIs" dxfId="387" priority="237" operator="between">
      <formula>0.9</formula>
      <formula>1</formula>
    </cfRule>
    <cfRule type="cellIs" dxfId="386" priority="238" operator="between">
      <formula>0.7</formula>
      <formula>0.899</formula>
    </cfRule>
    <cfRule type="cellIs" dxfId="385" priority="239" operator="between">
      <formula>0</formula>
      <formula>0.699</formula>
    </cfRule>
  </conditionalFormatting>
  <conditionalFormatting sqref="Q56:Q70">
    <cfRule type="cellIs" dxfId="384" priority="232" operator="equal">
      <formula>"-"</formula>
    </cfRule>
    <cfRule type="cellIs" dxfId="383" priority="233" operator="lessThan">
      <formula>0.699</formula>
    </cfRule>
    <cfRule type="cellIs" dxfId="382" priority="234" operator="between">
      <formula>0.7</formula>
      <formula>0.8999</formula>
    </cfRule>
    <cfRule type="cellIs" dxfId="381" priority="235" operator="between">
      <formula>0.9</formula>
      <formula>1</formula>
    </cfRule>
  </conditionalFormatting>
  <conditionalFormatting sqref="Q56:Q70">
    <cfRule type="cellIs" dxfId="380" priority="228" operator="equal">
      <formula>"-"</formula>
    </cfRule>
    <cfRule type="cellIs" dxfId="379" priority="229" operator="lessThan">
      <formula>0.69999</formula>
    </cfRule>
    <cfRule type="cellIs" dxfId="378" priority="230" operator="between">
      <formula>0.7</formula>
      <formula>0.8999</formula>
    </cfRule>
    <cfRule type="cellIs" dxfId="377" priority="231" operator="between">
      <formula>0.9</formula>
      <formula>1</formula>
    </cfRule>
  </conditionalFormatting>
  <conditionalFormatting sqref="Q56:Q70">
    <cfRule type="cellIs" dxfId="376" priority="224" operator="equal">
      <formula>"-"</formula>
    </cfRule>
    <cfRule type="cellIs" dxfId="375" priority="225" operator="between">
      <formula>0.9</formula>
      <formula>1</formula>
    </cfRule>
    <cfRule type="cellIs" dxfId="374" priority="226" operator="between">
      <formula>0.7</formula>
      <formula>0.899</formula>
    </cfRule>
    <cfRule type="cellIs" dxfId="373" priority="227" operator="lessThan">
      <formula>0.699</formula>
    </cfRule>
  </conditionalFormatting>
  <conditionalFormatting sqref="Q56:Q70">
    <cfRule type="cellIs" dxfId="372" priority="220" operator="equal">
      <formula>"-"</formula>
    </cfRule>
    <cfRule type="cellIs" dxfId="371" priority="221" operator="lessThan">
      <formula>0.699</formula>
    </cfRule>
    <cfRule type="cellIs" dxfId="370" priority="222" operator="between">
      <formula>0.9</formula>
      <formula>1</formula>
    </cfRule>
    <cfRule type="cellIs" dxfId="369" priority="223" operator="between">
      <formula>0.7</formula>
      <formula>"89.99%"</formula>
    </cfRule>
  </conditionalFormatting>
  <conditionalFormatting sqref="Q56:Q70">
    <cfRule type="cellIs" dxfId="368" priority="216" operator="equal">
      <formula>"-"</formula>
    </cfRule>
    <cfRule type="cellIs" dxfId="367" priority="217" operator="lessThan">
      <formula>0.699</formula>
    </cfRule>
    <cfRule type="cellIs" dxfId="366" priority="218" operator="between">
      <formula>0.7</formula>
      <formula>0.899</formula>
    </cfRule>
    <cfRule type="cellIs" dxfId="365" priority="219" operator="between">
      <formula>0.9</formula>
      <formula>1</formula>
    </cfRule>
  </conditionalFormatting>
  <conditionalFormatting sqref="Q56:Q70">
    <cfRule type="cellIs" dxfId="364" priority="212" operator="equal">
      <formula>"-"</formula>
    </cfRule>
    <cfRule type="cellIs" dxfId="363" priority="213" operator="lessThan">
      <formula>0.699</formula>
    </cfRule>
    <cfRule type="cellIs" dxfId="362" priority="214" operator="between">
      <formula>0.7</formula>
      <formula>0.9166666</formula>
    </cfRule>
    <cfRule type="cellIs" dxfId="361" priority="215" operator="between">
      <formula>0.9167</formula>
      <formula>1</formula>
    </cfRule>
  </conditionalFormatting>
  <conditionalFormatting sqref="R56:R70">
    <cfRule type="cellIs" dxfId="360" priority="208" operator="equal">
      <formula>"-"</formula>
    </cfRule>
    <cfRule type="cellIs" dxfId="359" priority="209" operator="between">
      <formula>0.9</formula>
      <formula>1</formula>
    </cfRule>
    <cfRule type="cellIs" dxfId="358" priority="210" operator="between">
      <formula>0.7</formula>
      <formula>0.899</formula>
    </cfRule>
    <cfRule type="cellIs" dxfId="357" priority="211" operator="between">
      <formula>0</formula>
      <formula>0.699</formula>
    </cfRule>
  </conditionalFormatting>
  <conditionalFormatting sqref="R56:R70">
    <cfRule type="cellIs" dxfId="356" priority="204" operator="equal">
      <formula>"-"</formula>
    </cfRule>
    <cfRule type="cellIs" dxfId="355" priority="205" operator="lessThan">
      <formula>0.699</formula>
    </cfRule>
    <cfRule type="cellIs" dxfId="354" priority="206" operator="between">
      <formula>0.7</formula>
      <formula>0.8999</formula>
    </cfRule>
    <cfRule type="cellIs" dxfId="353" priority="207" operator="between">
      <formula>0.9</formula>
      <formula>1</formula>
    </cfRule>
  </conditionalFormatting>
  <conditionalFormatting sqref="R56:R70">
    <cfRule type="cellIs" dxfId="352" priority="200" operator="equal">
      <formula>"-"</formula>
    </cfRule>
    <cfRule type="cellIs" dxfId="351" priority="201" operator="lessThan">
      <formula>0.69999</formula>
    </cfRule>
    <cfRule type="cellIs" dxfId="350" priority="202" operator="between">
      <formula>0.7</formula>
      <formula>0.8999</formula>
    </cfRule>
    <cfRule type="cellIs" dxfId="349" priority="203" operator="between">
      <formula>0.9</formula>
      <formula>1</formula>
    </cfRule>
  </conditionalFormatting>
  <conditionalFormatting sqref="R56:R70">
    <cfRule type="cellIs" dxfId="348" priority="196" operator="equal">
      <formula>"-"</formula>
    </cfRule>
    <cfRule type="cellIs" dxfId="347" priority="197" operator="between">
      <formula>0.9</formula>
      <formula>1</formula>
    </cfRule>
    <cfRule type="cellIs" dxfId="346" priority="198" operator="between">
      <formula>0.7</formula>
      <formula>0.899</formula>
    </cfRule>
    <cfRule type="cellIs" dxfId="345" priority="199" operator="lessThan">
      <formula>0.699</formula>
    </cfRule>
  </conditionalFormatting>
  <conditionalFormatting sqref="R56:R70">
    <cfRule type="cellIs" dxfId="344" priority="192" operator="equal">
      <formula>"-"</formula>
    </cfRule>
    <cfRule type="cellIs" dxfId="343" priority="193" operator="lessThan">
      <formula>0.699</formula>
    </cfRule>
    <cfRule type="cellIs" dxfId="342" priority="194" operator="between">
      <formula>0.9</formula>
      <formula>1</formula>
    </cfRule>
    <cfRule type="cellIs" dxfId="341" priority="195" operator="between">
      <formula>0.7</formula>
      <formula>"89.99%"</formula>
    </cfRule>
  </conditionalFormatting>
  <conditionalFormatting sqref="R56:R70">
    <cfRule type="cellIs" dxfId="340" priority="188" operator="equal">
      <formula>"-"</formula>
    </cfRule>
    <cfRule type="cellIs" dxfId="339" priority="189" operator="lessThan">
      <formula>0.699</formula>
    </cfRule>
    <cfRule type="cellIs" dxfId="338" priority="190" operator="between">
      <formula>0.7</formula>
      <formula>0.899</formula>
    </cfRule>
    <cfRule type="cellIs" dxfId="337" priority="191" operator="between">
      <formula>0.9</formula>
      <formula>1</formula>
    </cfRule>
  </conditionalFormatting>
  <conditionalFormatting sqref="R56:R70">
    <cfRule type="cellIs" dxfId="336" priority="184" operator="equal">
      <formula>"-"</formula>
    </cfRule>
    <cfRule type="cellIs" dxfId="335" priority="185" operator="lessThan">
      <formula>0.699</formula>
    </cfRule>
    <cfRule type="cellIs" dxfId="334" priority="186" operator="between">
      <formula>0.7</formula>
      <formula>0.9166666</formula>
    </cfRule>
    <cfRule type="cellIs" dxfId="333" priority="187" operator="between">
      <formula>0.9167</formula>
      <formula>1</formula>
    </cfRule>
  </conditionalFormatting>
  <conditionalFormatting sqref="P133:P147">
    <cfRule type="cellIs" dxfId="332" priority="180" operator="equal">
      <formula>"-"</formula>
    </cfRule>
    <cfRule type="cellIs" dxfId="331" priority="181" operator="lessThan">
      <formula>0.5</formula>
    </cfRule>
    <cfRule type="cellIs" dxfId="330" priority="182" operator="between">
      <formula>0.5</formula>
      <formula>0.75</formula>
    </cfRule>
    <cfRule type="cellIs" dxfId="329" priority="183" operator="between">
      <formula>0.75</formula>
      <formula>1</formula>
    </cfRule>
  </conditionalFormatting>
  <conditionalFormatting sqref="P133:P147">
    <cfRule type="cellIs" dxfId="328" priority="179" operator="equal">
      <formula>0</formula>
    </cfRule>
  </conditionalFormatting>
  <conditionalFormatting sqref="Q133:Q147">
    <cfRule type="cellIs" dxfId="327" priority="175" operator="equal">
      <formula>"-"</formula>
    </cfRule>
    <cfRule type="cellIs" dxfId="326" priority="176" operator="between">
      <formula>0.9</formula>
      <formula>1</formula>
    </cfRule>
    <cfRule type="cellIs" dxfId="325" priority="177" operator="between">
      <formula>0.7</formula>
      <formula>0.899</formula>
    </cfRule>
    <cfRule type="cellIs" dxfId="324" priority="178" operator="between">
      <formula>0</formula>
      <formula>0.699</formula>
    </cfRule>
  </conditionalFormatting>
  <conditionalFormatting sqref="Q133:Q147">
    <cfRule type="cellIs" dxfId="323" priority="171" operator="equal">
      <formula>"-"</formula>
    </cfRule>
    <cfRule type="cellIs" dxfId="322" priority="172" operator="lessThan">
      <formula>0.699</formula>
    </cfRule>
    <cfRule type="cellIs" dxfId="321" priority="173" operator="between">
      <formula>0.7</formula>
      <formula>0.8999</formula>
    </cfRule>
    <cfRule type="cellIs" dxfId="320" priority="174" operator="between">
      <formula>0.9</formula>
      <formula>1</formula>
    </cfRule>
  </conditionalFormatting>
  <conditionalFormatting sqref="Q133:Q147">
    <cfRule type="cellIs" dxfId="319" priority="167" operator="equal">
      <formula>"-"</formula>
    </cfRule>
    <cfRule type="cellIs" dxfId="318" priority="168" operator="lessThan">
      <formula>0.69999</formula>
    </cfRule>
    <cfRule type="cellIs" dxfId="317" priority="169" operator="between">
      <formula>0.7</formula>
      <formula>0.8999</formula>
    </cfRule>
    <cfRule type="cellIs" dxfId="316" priority="170" operator="between">
      <formula>0.9</formula>
      <formula>1</formula>
    </cfRule>
  </conditionalFormatting>
  <conditionalFormatting sqref="Q133:Q147">
    <cfRule type="cellIs" dxfId="315" priority="163" operator="equal">
      <formula>"-"</formula>
    </cfRule>
    <cfRule type="cellIs" dxfId="314" priority="164" operator="between">
      <formula>0.9</formula>
      <formula>1</formula>
    </cfRule>
    <cfRule type="cellIs" dxfId="313" priority="165" operator="between">
      <formula>0.7</formula>
      <formula>0.899</formula>
    </cfRule>
    <cfRule type="cellIs" dxfId="312" priority="166" operator="lessThan">
      <formula>0.699</formula>
    </cfRule>
  </conditionalFormatting>
  <conditionalFormatting sqref="Q133:Q147">
    <cfRule type="cellIs" dxfId="311" priority="159" operator="equal">
      <formula>"-"</formula>
    </cfRule>
    <cfRule type="cellIs" dxfId="310" priority="160" operator="lessThan">
      <formula>0.699</formula>
    </cfRule>
    <cfRule type="cellIs" dxfId="309" priority="161" operator="between">
      <formula>0.9</formula>
      <formula>1</formula>
    </cfRule>
    <cfRule type="cellIs" dxfId="308" priority="162" operator="between">
      <formula>0.7</formula>
      <formula>"89.99%"</formula>
    </cfRule>
  </conditionalFormatting>
  <conditionalFormatting sqref="Q133:Q147">
    <cfRule type="cellIs" dxfId="307" priority="155" operator="equal">
      <formula>"-"</formula>
    </cfRule>
    <cfRule type="cellIs" dxfId="306" priority="156" operator="lessThan">
      <formula>0.699</formula>
    </cfRule>
    <cfRule type="cellIs" dxfId="305" priority="157" operator="between">
      <formula>0.7</formula>
      <formula>0.899</formula>
    </cfRule>
    <cfRule type="cellIs" dxfId="304" priority="158" operator="between">
      <formula>0.9</formula>
      <formula>1</formula>
    </cfRule>
  </conditionalFormatting>
  <conditionalFormatting sqref="Q133:Q147">
    <cfRule type="cellIs" dxfId="303" priority="151" operator="equal">
      <formula>"-"</formula>
    </cfRule>
    <cfRule type="cellIs" dxfId="302" priority="152" operator="lessThan">
      <formula>0.699</formula>
    </cfRule>
    <cfRule type="cellIs" dxfId="301" priority="153" operator="between">
      <formula>0.7</formula>
      <formula>0.9166666</formula>
    </cfRule>
    <cfRule type="cellIs" dxfId="300" priority="154" operator="between">
      <formula>0.9167</formula>
      <formula>1</formula>
    </cfRule>
  </conditionalFormatting>
  <conditionalFormatting sqref="R133:R147">
    <cfRule type="cellIs" dxfId="299" priority="147" operator="equal">
      <formula>"-"</formula>
    </cfRule>
    <cfRule type="cellIs" dxfId="298" priority="148" operator="between">
      <formula>0.9</formula>
      <formula>1</formula>
    </cfRule>
    <cfRule type="cellIs" dxfId="297" priority="149" operator="between">
      <formula>0.7</formula>
      <formula>0.899</formula>
    </cfRule>
    <cfRule type="cellIs" dxfId="296" priority="150" operator="between">
      <formula>0</formula>
      <formula>0.699</formula>
    </cfRule>
  </conditionalFormatting>
  <conditionalFormatting sqref="R133:R147">
    <cfRule type="cellIs" dxfId="295" priority="143" operator="equal">
      <formula>"-"</formula>
    </cfRule>
    <cfRule type="cellIs" dxfId="294" priority="144" operator="lessThan">
      <formula>0.699</formula>
    </cfRule>
    <cfRule type="cellIs" dxfId="293" priority="145" operator="between">
      <formula>0.7</formula>
      <formula>0.8999</formula>
    </cfRule>
    <cfRule type="cellIs" dxfId="292" priority="146" operator="between">
      <formula>0.9</formula>
      <formula>1</formula>
    </cfRule>
  </conditionalFormatting>
  <conditionalFormatting sqref="R133:R147">
    <cfRule type="cellIs" dxfId="291" priority="139" operator="equal">
      <formula>"-"</formula>
    </cfRule>
    <cfRule type="cellIs" dxfId="290" priority="140" operator="lessThan">
      <formula>0.69999</formula>
    </cfRule>
    <cfRule type="cellIs" dxfId="289" priority="141" operator="between">
      <formula>0.7</formula>
      <formula>0.8999</formula>
    </cfRule>
    <cfRule type="cellIs" dxfId="288" priority="142" operator="between">
      <formula>0.9</formula>
      <formula>1</formula>
    </cfRule>
  </conditionalFormatting>
  <conditionalFormatting sqref="R133:R147">
    <cfRule type="cellIs" dxfId="287" priority="135" operator="equal">
      <formula>"-"</formula>
    </cfRule>
    <cfRule type="cellIs" dxfId="286" priority="136" operator="between">
      <formula>0.9</formula>
      <formula>1</formula>
    </cfRule>
    <cfRule type="cellIs" dxfId="285" priority="137" operator="between">
      <formula>0.7</formula>
      <formula>0.899</formula>
    </cfRule>
    <cfRule type="cellIs" dxfId="284" priority="138" operator="lessThan">
      <formula>0.699</formula>
    </cfRule>
  </conditionalFormatting>
  <conditionalFormatting sqref="R133:R147">
    <cfRule type="cellIs" dxfId="283" priority="131" operator="equal">
      <formula>"-"</formula>
    </cfRule>
    <cfRule type="cellIs" dxfId="282" priority="132" operator="lessThan">
      <formula>0.699</formula>
    </cfRule>
    <cfRule type="cellIs" dxfId="281" priority="133" operator="between">
      <formula>0.9</formula>
      <formula>1</formula>
    </cfRule>
    <cfRule type="cellIs" dxfId="280" priority="134" operator="between">
      <formula>0.7</formula>
      <formula>"89.99%"</formula>
    </cfRule>
  </conditionalFormatting>
  <conditionalFormatting sqref="R133:R147">
    <cfRule type="cellIs" dxfId="279" priority="127" operator="equal">
      <formula>"-"</formula>
    </cfRule>
    <cfRule type="cellIs" dxfId="278" priority="128" operator="lessThan">
      <formula>0.699</formula>
    </cfRule>
    <cfRule type="cellIs" dxfId="277" priority="129" operator="between">
      <formula>0.7</formula>
      <formula>0.899</formula>
    </cfRule>
    <cfRule type="cellIs" dxfId="276" priority="130" operator="between">
      <formula>0.9</formula>
      <formula>1</formula>
    </cfRule>
  </conditionalFormatting>
  <conditionalFormatting sqref="R133:R147">
    <cfRule type="cellIs" dxfId="275" priority="123" operator="equal">
      <formula>"-"</formula>
    </cfRule>
    <cfRule type="cellIs" dxfId="274" priority="124" operator="lessThan">
      <formula>0.699</formula>
    </cfRule>
    <cfRule type="cellIs" dxfId="273" priority="125" operator="between">
      <formula>0.7</formula>
      <formula>0.9166666</formula>
    </cfRule>
    <cfRule type="cellIs" dxfId="272" priority="126" operator="between">
      <formula>0.9167</formula>
      <formula>1</formula>
    </cfRule>
  </conditionalFormatting>
  <conditionalFormatting sqref="P158:P166">
    <cfRule type="cellIs" dxfId="271" priority="119" operator="equal">
      <formula>"-"</formula>
    </cfRule>
    <cfRule type="cellIs" dxfId="270" priority="120" operator="lessThan">
      <formula>0.5</formula>
    </cfRule>
    <cfRule type="cellIs" dxfId="269" priority="121" operator="between">
      <formula>0.5</formula>
      <formula>0.75</formula>
    </cfRule>
    <cfRule type="cellIs" dxfId="268" priority="122" operator="between">
      <formula>0.75</formula>
      <formula>1</formula>
    </cfRule>
  </conditionalFormatting>
  <conditionalFormatting sqref="P158:P166">
    <cfRule type="cellIs" dxfId="267" priority="118" operator="equal">
      <formula>0</formula>
    </cfRule>
  </conditionalFormatting>
  <conditionalFormatting sqref="Q158:Q166">
    <cfRule type="cellIs" dxfId="266" priority="114" operator="equal">
      <formula>"-"</formula>
    </cfRule>
    <cfRule type="cellIs" dxfId="265" priority="115" operator="between">
      <formula>0.9</formula>
      <formula>1</formula>
    </cfRule>
    <cfRule type="cellIs" dxfId="264" priority="116" operator="between">
      <formula>0.7</formula>
      <formula>0.899</formula>
    </cfRule>
    <cfRule type="cellIs" dxfId="263" priority="117" operator="between">
      <formula>0</formula>
      <formula>0.699</formula>
    </cfRule>
  </conditionalFormatting>
  <conditionalFormatting sqref="Q158:Q166">
    <cfRule type="cellIs" dxfId="262" priority="110" operator="equal">
      <formula>"-"</formula>
    </cfRule>
    <cfRule type="cellIs" dxfId="261" priority="111" operator="lessThan">
      <formula>0.699</formula>
    </cfRule>
    <cfRule type="cellIs" dxfId="260" priority="112" operator="between">
      <formula>0.7</formula>
      <formula>0.8999</formula>
    </cfRule>
    <cfRule type="cellIs" dxfId="259" priority="113" operator="between">
      <formula>0.9</formula>
      <formula>1</formula>
    </cfRule>
  </conditionalFormatting>
  <conditionalFormatting sqref="Q158:Q166">
    <cfRule type="cellIs" dxfId="258" priority="106" operator="equal">
      <formula>"-"</formula>
    </cfRule>
    <cfRule type="cellIs" dxfId="257" priority="107" operator="lessThan">
      <formula>0.69999</formula>
    </cfRule>
    <cfRule type="cellIs" dxfId="256" priority="108" operator="between">
      <formula>0.7</formula>
      <formula>0.8999</formula>
    </cfRule>
    <cfRule type="cellIs" dxfId="255" priority="109" operator="between">
      <formula>0.9</formula>
      <formula>1</formula>
    </cfRule>
  </conditionalFormatting>
  <conditionalFormatting sqref="Q158:Q166">
    <cfRule type="cellIs" dxfId="254" priority="102" operator="equal">
      <formula>"-"</formula>
    </cfRule>
    <cfRule type="cellIs" dxfId="253" priority="103" operator="between">
      <formula>0.9</formula>
      <formula>1</formula>
    </cfRule>
    <cfRule type="cellIs" dxfId="252" priority="104" operator="between">
      <formula>0.7</formula>
      <formula>0.899</formula>
    </cfRule>
    <cfRule type="cellIs" dxfId="251" priority="105" operator="lessThan">
      <formula>0.699</formula>
    </cfRule>
  </conditionalFormatting>
  <conditionalFormatting sqref="Q158:Q166">
    <cfRule type="cellIs" dxfId="250" priority="98" operator="equal">
      <formula>"-"</formula>
    </cfRule>
    <cfRule type="cellIs" dxfId="249" priority="99" operator="lessThan">
      <formula>0.699</formula>
    </cfRule>
    <cfRule type="cellIs" dxfId="248" priority="100" operator="between">
      <formula>0.9</formula>
      <formula>1</formula>
    </cfRule>
    <cfRule type="cellIs" dxfId="247" priority="101" operator="between">
      <formula>0.7</formula>
      <formula>"89.99%"</formula>
    </cfRule>
  </conditionalFormatting>
  <conditionalFormatting sqref="Q158:Q166">
    <cfRule type="cellIs" dxfId="246" priority="94" operator="equal">
      <formula>"-"</formula>
    </cfRule>
    <cfRule type="cellIs" dxfId="245" priority="95" operator="lessThan">
      <formula>0.699</formula>
    </cfRule>
    <cfRule type="cellIs" dxfId="244" priority="96" operator="between">
      <formula>0.7</formula>
      <formula>0.899</formula>
    </cfRule>
    <cfRule type="cellIs" dxfId="243" priority="97" operator="between">
      <formula>0.9</formula>
      <formula>1</formula>
    </cfRule>
  </conditionalFormatting>
  <conditionalFormatting sqref="Q158:Q166">
    <cfRule type="cellIs" dxfId="242" priority="90" operator="equal">
      <formula>"-"</formula>
    </cfRule>
    <cfRule type="cellIs" dxfId="241" priority="91" operator="lessThan">
      <formula>0.699</formula>
    </cfRule>
    <cfRule type="cellIs" dxfId="240" priority="92" operator="between">
      <formula>0.7</formula>
      <formula>0.9166666</formula>
    </cfRule>
    <cfRule type="cellIs" dxfId="239" priority="93" operator="between">
      <formula>0.9167</formula>
      <formula>1</formula>
    </cfRule>
  </conditionalFormatting>
  <conditionalFormatting sqref="R158:R166">
    <cfRule type="cellIs" dxfId="238" priority="86" operator="equal">
      <formula>"-"</formula>
    </cfRule>
    <cfRule type="cellIs" dxfId="237" priority="87" operator="between">
      <formula>0.9</formula>
      <formula>1</formula>
    </cfRule>
    <cfRule type="cellIs" dxfId="236" priority="88" operator="between">
      <formula>0.7</formula>
      <formula>0.899</formula>
    </cfRule>
    <cfRule type="cellIs" dxfId="235" priority="89" operator="between">
      <formula>0</formula>
      <formula>0.699</formula>
    </cfRule>
  </conditionalFormatting>
  <conditionalFormatting sqref="R158:R166">
    <cfRule type="cellIs" dxfId="234" priority="82" operator="equal">
      <formula>"-"</formula>
    </cfRule>
    <cfRule type="cellIs" dxfId="233" priority="83" operator="lessThan">
      <formula>0.699</formula>
    </cfRule>
    <cfRule type="cellIs" dxfId="232" priority="84" operator="between">
      <formula>0.7</formula>
      <formula>0.8999</formula>
    </cfRule>
    <cfRule type="cellIs" dxfId="231" priority="85" operator="between">
      <formula>0.9</formula>
      <formula>1</formula>
    </cfRule>
  </conditionalFormatting>
  <conditionalFormatting sqref="R158:R166">
    <cfRule type="cellIs" dxfId="230" priority="78" operator="equal">
      <formula>"-"</formula>
    </cfRule>
    <cfRule type="cellIs" dxfId="229" priority="79" operator="lessThan">
      <formula>0.69999</formula>
    </cfRule>
    <cfRule type="cellIs" dxfId="228" priority="80" operator="between">
      <formula>0.7</formula>
      <formula>0.8999</formula>
    </cfRule>
    <cfRule type="cellIs" dxfId="227" priority="81" operator="between">
      <formula>0.9</formula>
      <formula>1</formula>
    </cfRule>
  </conditionalFormatting>
  <conditionalFormatting sqref="R158:R166">
    <cfRule type="cellIs" dxfId="226" priority="74" operator="equal">
      <formula>"-"</formula>
    </cfRule>
    <cfRule type="cellIs" dxfId="225" priority="75" operator="between">
      <formula>0.9</formula>
      <formula>1</formula>
    </cfRule>
    <cfRule type="cellIs" dxfId="224" priority="76" operator="between">
      <formula>0.7</formula>
      <formula>0.899</formula>
    </cfRule>
    <cfRule type="cellIs" dxfId="223" priority="77" operator="lessThan">
      <formula>0.699</formula>
    </cfRule>
  </conditionalFormatting>
  <conditionalFormatting sqref="R158:R166">
    <cfRule type="cellIs" dxfId="222" priority="70" operator="equal">
      <formula>"-"</formula>
    </cfRule>
    <cfRule type="cellIs" dxfId="221" priority="71" operator="lessThan">
      <formula>0.699</formula>
    </cfRule>
    <cfRule type="cellIs" dxfId="220" priority="72" operator="between">
      <formula>0.9</formula>
      <formula>1</formula>
    </cfRule>
    <cfRule type="cellIs" dxfId="219" priority="73" operator="between">
      <formula>0.7</formula>
      <formula>"89.99%"</formula>
    </cfRule>
  </conditionalFormatting>
  <conditionalFormatting sqref="R158:R166">
    <cfRule type="cellIs" dxfId="218" priority="66" operator="equal">
      <formula>"-"</formula>
    </cfRule>
    <cfRule type="cellIs" dxfId="217" priority="67" operator="lessThan">
      <formula>0.699</formula>
    </cfRule>
    <cfRule type="cellIs" dxfId="216" priority="68" operator="between">
      <formula>0.7</formula>
      <formula>0.899</formula>
    </cfRule>
    <cfRule type="cellIs" dxfId="215" priority="69" operator="between">
      <formula>0.9</formula>
      <formula>1</formula>
    </cfRule>
  </conditionalFormatting>
  <conditionalFormatting sqref="R158:R166">
    <cfRule type="cellIs" dxfId="214" priority="62" operator="equal">
      <formula>"-"</formula>
    </cfRule>
    <cfRule type="cellIs" dxfId="213" priority="63" operator="lessThan">
      <formula>0.699</formula>
    </cfRule>
    <cfRule type="cellIs" dxfId="212" priority="64" operator="between">
      <formula>0.7</formula>
      <formula>0.9166666</formula>
    </cfRule>
    <cfRule type="cellIs" dxfId="211" priority="65" operator="between">
      <formula>0.9167</formula>
      <formula>1</formula>
    </cfRule>
  </conditionalFormatting>
  <conditionalFormatting sqref="P111:P132">
    <cfRule type="cellIs" dxfId="210" priority="58" operator="equal">
      <formula>"-"</formula>
    </cfRule>
    <cfRule type="cellIs" dxfId="209" priority="59" operator="lessThan">
      <formula>0.5</formula>
    </cfRule>
    <cfRule type="cellIs" dxfId="208" priority="60" operator="between">
      <formula>0.5</formula>
      <formula>0.75</formula>
    </cfRule>
    <cfRule type="cellIs" dxfId="207" priority="61" operator="between">
      <formula>0.75</formula>
      <formula>1</formula>
    </cfRule>
  </conditionalFormatting>
  <conditionalFormatting sqref="P111:P132">
    <cfRule type="cellIs" dxfId="206" priority="57" operator="equal">
      <formula>0</formula>
    </cfRule>
  </conditionalFormatting>
  <conditionalFormatting sqref="Q111:Q132">
    <cfRule type="cellIs" dxfId="205" priority="53" operator="equal">
      <formula>"-"</formula>
    </cfRule>
    <cfRule type="cellIs" dxfId="204" priority="54" operator="between">
      <formula>0.9</formula>
      <formula>1</formula>
    </cfRule>
    <cfRule type="cellIs" dxfId="203" priority="55" operator="between">
      <formula>0.7</formula>
      <formula>0.899</formula>
    </cfRule>
    <cfRule type="cellIs" dxfId="202" priority="56" operator="between">
      <formula>0</formula>
      <formula>0.699</formula>
    </cfRule>
  </conditionalFormatting>
  <conditionalFormatting sqref="Q111:Q132">
    <cfRule type="cellIs" dxfId="201" priority="49" operator="equal">
      <formula>"-"</formula>
    </cfRule>
    <cfRule type="cellIs" dxfId="200" priority="50" operator="lessThan">
      <formula>0.699</formula>
    </cfRule>
    <cfRule type="cellIs" dxfId="199" priority="51" operator="between">
      <formula>0.7</formula>
      <formula>0.8999</formula>
    </cfRule>
    <cfRule type="cellIs" dxfId="198" priority="52" operator="between">
      <formula>0.9</formula>
      <formula>1</formula>
    </cfRule>
  </conditionalFormatting>
  <conditionalFormatting sqref="Q111:Q132">
    <cfRule type="cellIs" dxfId="197" priority="45" operator="equal">
      <formula>"-"</formula>
    </cfRule>
    <cfRule type="cellIs" dxfId="196" priority="46" operator="lessThan">
      <formula>0.69999</formula>
    </cfRule>
    <cfRule type="cellIs" dxfId="195" priority="47" operator="between">
      <formula>0.7</formula>
      <formula>0.8999</formula>
    </cfRule>
    <cfRule type="cellIs" dxfId="194" priority="48" operator="between">
      <formula>0.9</formula>
      <formula>1</formula>
    </cfRule>
  </conditionalFormatting>
  <conditionalFormatting sqref="Q111:Q132">
    <cfRule type="cellIs" dxfId="193" priority="41" operator="equal">
      <formula>"-"</formula>
    </cfRule>
    <cfRule type="cellIs" dxfId="192" priority="42" operator="between">
      <formula>0.9</formula>
      <formula>1</formula>
    </cfRule>
    <cfRule type="cellIs" dxfId="191" priority="43" operator="between">
      <formula>0.7</formula>
      <formula>0.899</formula>
    </cfRule>
    <cfRule type="cellIs" dxfId="190" priority="44" operator="lessThan">
      <formula>0.699</formula>
    </cfRule>
  </conditionalFormatting>
  <conditionalFormatting sqref="Q111:Q132">
    <cfRule type="cellIs" dxfId="189" priority="37" operator="equal">
      <formula>"-"</formula>
    </cfRule>
    <cfRule type="cellIs" dxfId="188" priority="38" operator="lessThan">
      <formula>0.699</formula>
    </cfRule>
    <cfRule type="cellIs" dxfId="187" priority="39" operator="between">
      <formula>0.9</formula>
      <formula>1</formula>
    </cfRule>
    <cfRule type="cellIs" dxfId="186" priority="40" operator="between">
      <formula>0.7</formula>
      <formula>"89.99%"</formula>
    </cfRule>
  </conditionalFormatting>
  <conditionalFormatting sqref="Q111:Q132">
    <cfRule type="cellIs" dxfId="185" priority="33" operator="equal">
      <formula>"-"</formula>
    </cfRule>
    <cfRule type="cellIs" dxfId="184" priority="34" operator="lessThan">
      <formula>0.699</formula>
    </cfRule>
    <cfRule type="cellIs" dxfId="183" priority="35" operator="between">
      <formula>0.7</formula>
      <formula>0.899</formula>
    </cfRule>
    <cfRule type="cellIs" dxfId="182" priority="36" operator="between">
      <formula>0.9</formula>
      <formula>1</formula>
    </cfRule>
  </conditionalFormatting>
  <conditionalFormatting sqref="Q111:Q132">
    <cfRule type="cellIs" dxfId="181" priority="29" operator="equal">
      <formula>"-"</formula>
    </cfRule>
    <cfRule type="cellIs" dxfId="180" priority="30" operator="lessThan">
      <formula>0.699</formula>
    </cfRule>
    <cfRule type="cellIs" dxfId="179" priority="31" operator="between">
      <formula>0.7</formula>
      <formula>0.9166666</formula>
    </cfRule>
    <cfRule type="cellIs" dxfId="178" priority="32" operator="between">
      <formula>0.9167</formula>
      <formula>1</formula>
    </cfRule>
  </conditionalFormatting>
  <conditionalFormatting sqref="R111:R132">
    <cfRule type="cellIs" dxfId="177" priority="25" operator="equal">
      <formula>"-"</formula>
    </cfRule>
    <cfRule type="cellIs" dxfId="176" priority="26" operator="between">
      <formula>0.9</formula>
      <formula>1</formula>
    </cfRule>
    <cfRule type="cellIs" dxfId="175" priority="27" operator="between">
      <formula>0.7</formula>
      <formula>0.899</formula>
    </cfRule>
    <cfRule type="cellIs" dxfId="174" priority="28" operator="between">
      <formula>0</formula>
      <formula>0.699</formula>
    </cfRule>
  </conditionalFormatting>
  <conditionalFormatting sqref="R111:R132">
    <cfRule type="cellIs" dxfId="173" priority="21" operator="equal">
      <formula>"-"</formula>
    </cfRule>
    <cfRule type="cellIs" dxfId="172" priority="22" operator="lessThan">
      <formula>0.699</formula>
    </cfRule>
    <cfRule type="cellIs" dxfId="171" priority="23" operator="between">
      <formula>0.7</formula>
      <formula>0.8999</formula>
    </cfRule>
    <cfRule type="cellIs" dxfId="170" priority="24" operator="between">
      <formula>0.9</formula>
      <formula>1</formula>
    </cfRule>
  </conditionalFormatting>
  <conditionalFormatting sqref="R111:R132">
    <cfRule type="cellIs" dxfId="169" priority="17" operator="equal">
      <formula>"-"</formula>
    </cfRule>
    <cfRule type="cellIs" dxfId="168" priority="18" operator="lessThan">
      <formula>0.69999</formula>
    </cfRule>
    <cfRule type="cellIs" dxfId="167" priority="19" operator="between">
      <formula>0.7</formula>
      <formula>0.8999</formula>
    </cfRule>
    <cfRule type="cellIs" dxfId="166" priority="20" operator="between">
      <formula>0.9</formula>
      <formula>1</formula>
    </cfRule>
  </conditionalFormatting>
  <conditionalFormatting sqref="R111:R132">
    <cfRule type="cellIs" dxfId="165" priority="13" operator="equal">
      <formula>"-"</formula>
    </cfRule>
    <cfRule type="cellIs" dxfId="164" priority="14" operator="between">
      <formula>0.9</formula>
      <formula>1</formula>
    </cfRule>
    <cfRule type="cellIs" dxfId="163" priority="15" operator="between">
      <formula>0.7</formula>
      <formula>0.899</formula>
    </cfRule>
    <cfRule type="cellIs" dxfId="162" priority="16" operator="lessThan">
      <formula>0.699</formula>
    </cfRule>
  </conditionalFormatting>
  <conditionalFormatting sqref="R111:R132">
    <cfRule type="cellIs" dxfId="161" priority="9" operator="equal">
      <formula>"-"</formula>
    </cfRule>
    <cfRule type="cellIs" dxfId="160" priority="10" operator="lessThan">
      <formula>0.699</formula>
    </cfRule>
    <cfRule type="cellIs" dxfId="159" priority="11" operator="between">
      <formula>0.9</formula>
      <formula>1</formula>
    </cfRule>
    <cfRule type="cellIs" dxfId="158" priority="12" operator="between">
      <formula>0.7</formula>
      <formula>"89.99%"</formula>
    </cfRule>
  </conditionalFormatting>
  <conditionalFormatting sqref="R111:R132">
    <cfRule type="cellIs" dxfId="157" priority="5" operator="equal">
      <formula>"-"</formula>
    </cfRule>
    <cfRule type="cellIs" dxfId="156" priority="6" operator="lessThan">
      <formula>0.699</formula>
    </cfRule>
    <cfRule type="cellIs" dxfId="155" priority="7" operator="between">
      <formula>0.7</formula>
      <formula>0.899</formula>
    </cfRule>
    <cfRule type="cellIs" dxfId="154" priority="8" operator="between">
      <formula>0.9</formula>
      <formula>1</formula>
    </cfRule>
  </conditionalFormatting>
  <conditionalFormatting sqref="R111:R132">
    <cfRule type="cellIs" dxfId="153" priority="1" operator="equal">
      <formula>"-"</formula>
    </cfRule>
    <cfRule type="cellIs" dxfId="152" priority="2" operator="lessThan">
      <formula>0.699</formula>
    </cfRule>
    <cfRule type="cellIs" dxfId="151" priority="3" operator="between">
      <formula>0.7</formula>
      <formula>0.9166666</formula>
    </cfRule>
    <cfRule type="cellIs" dxfId="15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U38"/>
  <sheetViews>
    <sheetView topLeftCell="D1" zoomScale="70" zoomScaleNormal="70" zoomScaleSheetLayoutView="70" workbookViewId="0">
      <pane ySplit="3" topLeftCell="A31" activePane="bottomLeft" state="frozen"/>
      <selection pane="bottomLeft" activeCell="J23" sqref="J23:J26"/>
    </sheetView>
  </sheetViews>
  <sheetFormatPr baseColWidth="10" defaultColWidth="11.42578125" defaultRowHeight="15" x14ac:dyDescent="0.2"/>
  <cols>
    <col min="1" max="1" width="2.85546875" style="1" customWidth="1"/>
    <col min="2" max="3" width="21.42578125" style="1" customWidth="1"/>
    <col min="4" max="4" width="27.7109375" style="1" customWidth="1"/>
    <col min="5" max="5" width="42.140625" style="111" customWidth="1"/>
    <col min="6" max="6" width="25.140625" style="1" hidden="1" customWidth="1"/>
    <col min="7" max="7" width="16.28515625" style="111" customWidth="1"/>
    <col min="8" max="11" width="19" style="111" customWidth="1"/>
    <col min="12" max="12" width="18.85546875" style="140" customWidth="1"/>
    <col min="13" max="13" width="15.5703125" style="1" customWidth="1"/>
    <col min="14" max="14" width="0.42578125" style="1" customWidth="1"/>
    <col min="15" max="15" width="0.7109375" style="1" customWidth="1"/>
    <col min="16" max="16" width="15.7109375" style="1" customWidth="1"/>
    <col min="17" max="17" width="19.85546875" style="1" customWidth="1"/>
    <col min="18" max="18" width="15.42578125" style="1" customWidth="1"/>
    <col min="19" max="16384" width="11.42578125" style="1"/>
  </cols>
  <sheetData>
    <row r="1" spans="1:21" ht="42" customHeight="1" x14ac:dyDescent="0.2">
      <c r="B1" s="412" t="s">
        <v>1357</v>
      </c>
      <c r="C1" s="412"/>
      <c r="D1" s="412"/>
      <c r="E1" s="412"/>
      <c r="F1" s="412"/>
      <c r="G1" s="412"/>
      <c r="H1" s="412"/>
      <c r="I1" s="412"/>
      <c r="J1" s="412"/>
      <c r="K1" s="412"/>
      <c r="L1" s="412"/>
      <c r="M1" s="412"/>
      <c r="N1" s="412"/>
      <c r="O1" s="412"/>
      <c r="P1" s="412"/>
      <c r="Q1" s="412"/>
    </row>
    <row r="2" spans="1:21" ht="16.5" thickBot="1" x14ac:dyDescent="0.25">
      <c r="D2" s="2"/>
      <c r="E2" s="132"/>
      <c r="F2" s="55"/>
      <c r="G2" s="132"/>
      <c r="H2" s="132"/>
      <c r="I2" s="132"/>
      <c r="J2" s="132"/>
      <c r="K2" s="132"/>
      <c r="L2" s="137"/>
      <c r="M2" s="55"/>
      <c r="N2" s="55"/>
      <c r="O2" s="55"/>
      <c r="P2" s="55"/>
      <c r="Q2" s="55"/>
    </row>
    <row r="3" spans="1:21" ht="54" customHeight="1" thickBot="1" x14ac:dyDescent="0.25">
      <c r="B3" s="4" t="s">
        <v>0</v>
      </c>
      <c r="C3" s="49" t="s">
        <v>35</v>
      </c>
      <c r="D3" s="5" t="s">
        <v>1</v>
      </c>
      <c r="E3" s="141" t="s">
        <v>2</v>
      </c>
      <c r="F3" s="6" t="s">
        <v>18</v>
      </c>
      <c r="G3" s="118" t="s">
        <v>3</v>
      </c>
      <c r="H3" s="118" t="s">
        <v>4</v>
      </c>
      <c r="I3" s="118" t="s">
        <v>5</v>
      </c>
      <c r="J3" s="118" t="s">
        <v>6</v>
      </c>
      <c r="K3" s="118" t="s">
        <v>7</v>
      </c>
      <c r="L3" s="61" t="s">
        <v>8</v>
      </c>
      <c r="M3" s="7" t="s">
        <v>9</v>
      </c>
      <c r="N3" s="7" t="s">
        <v>10</v>
      </c>
      <c r="O3" s="7" t="s">
        <v>11</v>
      </c>
      <c r="P3" s="8" t="s">
        <v>17</v>
      </c>
      <c r="Q3" s="8" t="s">
        <v>1343</v>
      </c>
      <c r="R3" s="9" t="s">
        <v>12</v>
      </c>
    </row>
    <row r="4" spans="1:21" ht="114" customHeight="1" thickBot="1" x14ac:dyDescent="0.25">
      <c r="A4" s="2"/>
      <c r="B4" s="516" t="s">
        <v>1291</v>
      </c>
      <c r="C4" s="166" t="s">
        <v>1292</v>
      </c>
      <c r="D4" s="43" t="s">
        <v>1179</v>
      </c>
      <c r="E4" s="264" t="s">
        <v>1123</v>
      </c>
      <c r="F4" s="45" t="s">
        <v>1124</v>
      </c>
      <c r="G4" s="10">
        <v>1</v>
      </c>
      <c r="H4" s="10">
        <v>0.25</v>
      </c>
      <c r="I4" s="243">
        <v>0</v>
      </c>
      <c r="J4" s="255">
        <v>0.35</v>
      </c>
      <c r="K4" s="10">
        <v>0.4</v>
      </c>
      <c r="L4" s="62">
        <v>0.25</v>
      </c>
      <c r="M4" s="270">
        <v>0.25</v>
      </c>
      <c r="N4" s="11"/>
      <c r="O4" s="12"/>
      <c r="P4" s="147">
        <f t="shared" ref="P4:Q32" si="0">IF(H4=0,"-",IF((L4/H4)&lt;=1,(L4/H4),1))</f>
        <v>1</v>
      </c>
      <c r="Q4" s="13" t="str">
        <f t="shared" si="0"/>
        <v>-</v>
      </c>
      <c r="R4" s="14">
        <f>IF(((L4+M4+N4+O4)/(G4))&lt;=1,((L4+M4+N4+O4)/(G4)),1)</f>
        <v>0.5</v>
      </c>
      <c r="S4" s="2"/>
      <c r="U4" s="15"/>
    </row>
    <row r="5" spans="1:21" s="18" customFormat="1" ht="133.5" customHeight="1" thickBot="1" x14ac:dyDescent="0.25">
      <c r="A5" s="2"/>
      <c r="B5" s="517"/>
      <c r="C5" s="521" t="s">
        <v>1292</v>
      </c>
      <c r="D5" s="416" t="s">
        <v>1180</v>
      </c>
      <c r="E5" s="261" t="s">
        <v>1125</v>
      </c>
      <c r="F5" s="20" t="s">
        <v>1126</v>
      </c>
      <c r="G5" s="16">
        <v>900</v>
      </c>
      <c r="H5" s="16">
        <v>35</v>
      </c>
      <c r="I5" s="239">
        <v>35</v>
      </c>
      <c r="J5" s="256">
        <v>40</v>
      </c>
      <c r="K5" s="16">
        <v>40</v>
      </c>
      <c r="L5" s="63">
        <v>1489</v>
      </c>
      <c r="M5" s="239">
        <v>1184</v>
      </c>
      <c r="N5" s="16"/>
      <c r="O5" s="17"/>
      <c r="P5" s="147">
        <f t="shared" si="0"/>
        <v>1</v>
      </c>
      <c r="Q5" s="13">
        <f t="shared" si="0"/>
        <v>1</v>
      </c>
      <c r="R5" s="14">
        <f t="shared" ref="R5:R32" si="1">IF(((L5+M5+N5+O5)/(G5))&lt;=1,((L5+M5+N5+O5)/(G5)),1)</f>
        <v>1</v>
      </c>
      <c r="S5" s="2"/>
      <c r="U5" s="19"/>
    </row>
    <row r="6" spans="1:21" s="18" customFormat="1" ht="63.75" customHeight="1" thickBot="1" x14ac:dyDescent="0.25">
      <c r="A6" s="2"/>
      <c r="B6" s="517"/>
      <c r="C6" s="523"/>
      <c r="D6" s="414"/>
      <c r="E6" s="261" t="s">
        <v>1127</v>
      </c>
      <c r="F6" s="20" t="s">
        <v>1128</v>
      </c>
      <c r="G6" s="16">
        <v>500</v>
      </c>
      <c r="H6" s="16">
        <v>125</v>
      </c>
      <c r="I6" s="239">
        <v>125</v>
      </c>
      <c r="J6" s="256">
        <v>125</v>
      </c>
      <c r="K6" s="16">
        <v>125</v>
      </c>
      <c r="L6" s="63">
        <v>275</v>
      </c>
      <c r="M6" s="275">
        <v>322.2</v>
      </c>
      <c r="N6" s="16"/>
      <c r="O6" s="17"/>
      <c r="P6" s="147">
        <f t="shared" si="0"/>
        <v>1</v>
      </c>
      <c r="Q6" s="13">
        <f t="shared" si="0"/>
        <v>1</v>
      </c>
      <c r="R6" s="14">
        <f t="shared" si="1"/>
        <v>1</v>
      </c>
      <c r="S6" s="2"/>
      <c r="U6" s="19"/>
    </row>
    <row r="7" spans="1:21" s="18" customFormat="1" ht="78" customHeight="1" thickBot="1" x14ac:dyDescent="0.25">
      <c r="A7" s="2"/>
      <c r="B7" s="517"/>
      <c r="C7" s="523"/>
      <c r="D7" s="414"/>
      <c r="E7" s="261" t="s">
        <v>1129</v>
      </c>
      <c r="F7" s="20" t="s">
        <v>1130</v>
      </c>
      <c r="G7" s="16">
        <v>1</v>
      </c>
      <c r="H7" s="282">
        <v>0.25</v>
      </c>
      <c r="I7" s="283">
        <v>0.25</v>
      </c>
      <c r="J7" s="301">
        <v>0.25</v>
      </c>
      <c r="K7" s="282">
        <v>0.25</v>
      </c>
      <c r="L7" s="284">
        <v>0.25</v>
      </c>
      <c r="M7" s="244">
        <v>0.25</v>
      </c>
      <c r="N7" s="16"/>
      <c r="O7" s="17"/>
      <c r="P7" s="147">
        <f t="shared" si="0"/>
        <v>1</v>
      </c>
      <c r="Q7" s="13">
        <f t="shared" si="0"/>
        <v>1</v>
      </c>
      <c r="R7" s="14">
        <f t="shared" si="1"/>
        <v>0.5</v>
      </c>
      <c r="S7" s="2"/>
      <c r="U7" s="19"/>
    </row>
    <row r="8" spans="1:21" s="18" customFormat="1" ht="63.75" customHeight="1" thickBot="1" x14ac:dyDescent="0.25">
      <c r="A8" s="2"/>
      <c r="B8" s="517"/>
      <c r="C8" s="523"/>
      <c r="D8" s="414"/>
      <c r="E8" s="261" t="s">
        <v>1131</v>
      </c>
      <c r="F8" s="20" t="s">
        <v>1132</v>
      </c>
      <c r="G8" s="16">
        <v>6</v>
      </c>
      <c r="H8" s="16">
        <v>0</v>
      </c>
      <c r="I8" s="275">
        <v>0.5</v>
      </c>
      <c r="J8" s="256">
        <v>0</v>
      </c>
      <c r="K8" s="95">
        <v>0.5</v>
      </c>
      <c r="L8" s="63">
        <v>0</v>
      </c>
      <c r="M8" s="239">
        <v>1</v>
      </c>
      <c r="N8" s="16"/>
      <c r="O8" s="17"/>
      <c r="P8" s="147" t="str">
        <f t="shared" si="0"/>
        <v>-</v>
      </c>
      <c r="Q8" s="13">
        <f t="shared" si="0"/>
        <v>1</v>
      </c>
      <c r="R8" s="14">
        <f t="shared" si="1"/>
        <v>0.16666666666666666</v>
      </c>
      <c r="S8" s="2"/>
      <c r="U8" s="19"/>
    </row>
    <row r="9" spans="1:21" s="18" customFormat="1" ht="63.75" customHeight="1" thickBot="1" x14ac:dyDescent="0.25">
      <c r="A9" s="2"/>
      <c r="B9" s="517"/>
      <c r="C9" s="523"/>
      <c r="D9" s="414"/>
      <c r="E9" s="261" t="s">
        <v>1133</v>
      </c>
      <c r="F9" s="20" t="s">
        <v>1134</v>
      </c>
      <c r="G9" s="16">
        <v>50</v>
      </c>
      <c r="H9" s="16">
        <v>10</v>
      </c>
      <c r="I9" s="239">
        <v>10</v>
      </c>
      <c r="J9" s="256">
        <v>15</v>
      </c>
      <c r="K9" s="16">
        <v>15</v>
      </c>
      <c r="L9" s="63">
        <v>1541</v>
      </c>
      <c r="M9" s="239">
        <v>370</v>
      </c>
      <c r="N9" s="16"/>
      <c r="O9" s="17"/>
      <c r="P9" s="147">
        <f t="shared" si="0"/>
        <v>1</v>
      </c>
      <c r="Q9" s="13">
        <f t="shared" si="0"/>
        <v>1</v>
      </c>
      <c r="R9" s="14">
        <f t="shared" si="1"/>
        <v>1</v>
      </c>
      <c r="S9" s="2"/>
      <c r="U9" s="19"/>
    </row>
    <row r="10" spans="1:21" s="18" customFormat="1" ht="63.75" customHeight="1" thickBot="1" x14ac:dyDescent="0.25">
      <c r="A10" s="2"/>
      <c r="B10" s="517"/>
      <c r="C10" s="523"/>
      <c r="D10" s="414"/>
      <c r="E10" s="261" t="s">
        <v>1135</v>
      </c>
      <c r="F10" s="20" t="s">
        <v>1136</v>
      </c>
      <c r="G10" s="16">
        <v>1</v>
      </c>
      <c r="H10" s="16">
        <v>0</v>
      </c>
      <c r="I10" s="239">
        <v>0</v>
      </c>
      <c r="J10" s="302">
        <v>0.5</v>
      </c>
      <c r="K10" s="95">
        <v>0.5</v>
      </c>
      <c r="L10" s="63">
        <v>0</v>
      </c>
      <c r="M10" s="239">
        <v>0</v>
      </c>
      <c r="N10" s="16"/>
      <c r="O10" s="17"/>
      <c r="P10" s="147" t="str">
        <f t="shared" si="0"/>
        <v>-</v>
      </c>
      <c r="Q10" s="13" t="str">
        <f t="shared" si="0"/>
        <v>-</v>
      </c>
      <c r="R10" s="14">
        <f t="shared" si="1"/>
        <v>0</v>
      </c>
      <c r="S10" s="2"/>
      <c r="U10" s="19"/>
    </row>
    <row r="11" spans="1:21" s="18" customFormat="1" ht="75" customHeight="1" thickBot="1" x14ac:dyDescent="0.25">
      <c r="A11" s="2"/>
      <c r="B11" s="517"/>
      <c r="C11" s="523"/>
      <c r="D11" s="414"/>
      <c r="E11" s="261" t="s">
        <v>1137</v>
      </c>
      <c r="F11" s="20" t="s">
        <v>1138</v>
      </c>
      <c r="G11" s="21">
        <v>4</v>
      </c>
      <c r="H11" s="21">
        <v>1</v>
      </c>
      <c r="I11" s="85">
        <v>1</v>
      </c>
      <c r="J11" s="257">
        <v>1</v>
      </c>
      <c r="K11" s="21">
        <v>1</v>
      </c>
      <c r="L11" s="64">
        <v>4</v>
      </c>
      <c r="M11" s="85">
        <v>1</v>
      </c>
      <c r="N11" s="21"/>
      <c r="O11" s="22"/>
      <c r="P11" s="147">
        <f t="shared" si="0"/>
        <v>1</v>
      </c>
      <c r="Q11" s="13">
        <f t="shared" si="0"/>
        <v>1</v>
      </c>
      <c r="R11" s="14">
        <f t="shared" si="1"/>
        <v>1</v>
      </c>
      <c r="S11" s="2"/>
      <c r="U11" s="19"/>
    </row>
    <row r="12" spans="1:21" ht="63.75" customHeight="1" thickBot="1" x14ac:dyDescent="0.25">
      <c r="A12" s="2"/>
      <c r="B12" s="517"/>
      <c r="C12" s="522"/>
      <c r="D12" s="415"/>
      <c r="E12" s="261" t="s">
        <v>1139</v>
      </c>
      <c r="F12" s="20" t="s">
        <v>1140</v>
      </c>
      <c r="G12" s="16">
        <v>1</v>
      </c>
      <c r="H12" s="16">
        <v>0</v>
      </c>
      <c r="I12" s="239">
        <v>0</v>
      </c>
      <c r="J12" s="256">
        <v>1</v>
      </c>
      <c r="K12" s="16">
        <v>0</v>
      </c>
      <c r="L12" s="68">
        <v>0</v>
      </c>
      <c r="M12" s="239">
        <v>0</v>
      </c>
      <c r="N12" s="16"/>
      <c r="O12" s="23"/>
      <c r="P12" s="147" t="str">
        <f t="shared" si="0"/>
        <v>-</v>
      </c>
      <c r="Q12" s="13" t="str">
        <f t="shared" si="0"/>
        <v>-</v>
      </c>
      <c r="R12" s="14">
        <f t="shared" si="1"/>
        <v>0</v>
      </c>
      <c r="S12" s="2"/>
      <c r="U12" s="15"/>
    </row>
    <row r="13" spans="1:21" ht="91.5" customHeight="1" thickBot="1" x14ac:dyDescent="0.25">
      <c r="B13" s="517"/>
      <c r="C13" s="521" t="s">
        <v>1292</v>
      </c>
      <c r="D13" s="416" t="s">
        <v>1181</v>
      </c>
      <c r="E13" s="261" t="s">
        <v>1141</v>
      </c>
      <c r="F13" s="20" t="s">
        <v>1142</v>
      </c>
      <c r="G13" s="21">
        <v>1328</v>
      </c>
      <c r="H13" s="21">
        <v>328</v>
      </c>
      <c r="I13" s="85">
        <v>334</v>
      </c>
      <c r="J13" s="257">
        <v>333</v>
      </c>
      <c r="K13" s="21">
        <v>333</v>
      </c>
      <c r="L13" s="64">
        <v>983</v>
      </c>
      <c r="M13" s="85">
        <v>0</v>
      </c>
      <c r="N13" s="21"/>
      <c r="O13" s="22"/>
      <c r="P13" s="147">
        <f t="shared" si="0"/>
        <v>1</v>
      </c>
      <c r="Q13" s="13">
        <f t="shared" si="0"/>
        <v>0</v>
      </c>
      <c r="R13" s="14">
        <f t="shared" si="1"/>
        <v>0.74021084337349397</v>
      </c>
      <c r="S13" s="2"/>
      <c r="U13" s="15"/>
    </row>
    <row r="14" spans="1:21" ht="87.75" customHeight="1" thickBot="1" x14ac:dyDescent="0.25">
      <c r="B14" s="517"/>
      <c r="C14" s="522"/>
      <c r="D14" s="415"/>
      <c r="E14" s="261" t="s">
        <v>1143</v>
      </c>
      <c r="F14" s="20" t="s">
        <v>1205</v>
      </c>
      <c r="G14" s="21">
        <v>4</v>
      </c>
      <c r="H14" s="21">
        <v>1</v>
      </c>
      <c r="I14" s="85">
        <v>1</v>
      </c>
      <c r="J14" s="257">
        <v>1</v>
      </c>
      <c r="K14" s="21">
        <v>1</v>
      </c>
      <c r="L14" s="64">
        <v>5</v>
      </c>
      <c r="M14" s="85">
        <v>0</v>
      </c>
      <c r="N14" s="21"/>
      <c r="O14" s="22"/>
      <c r="P14" s="147">
        <f t="shared" si="0"/>
        <v>1</v>
      </c>
      <c r="Q14" s="13">
        <f t="shared" si="0"/>
        <v>0</v>
      </c>
      <c r="R14" s="14">
        <f t="shared" si="1"/>
        <v>1</v>
      </c>
      <c r="U14" s="15"/>
    </row>
    <row r="15" spans="1:21" ht="89.25" customHeight="1" thickBot="1" x14ac:dyDescent="0.25">
      <c r="B15" s="517"/>
      <c r="C15" s="521" t="s">
        <v>1292</v>
      </c>
      <c r="D15" s="416" t="s">
        <v>1182</v>
      </c>
      <c r="E15" s="261" t="s">
        <v>1145</v>
      </c>
      <c r="F15" s="20" t="s">
        <v>1146</v>
      </c>
      <c r="G15" s="21">
        <v>1</v>
      </c>
      <c r="H15" s="21">
        <v>0.25</v>
      </c>
      <c r="I15" s="85">
        <v>0.25</v>
      </c>
      <c r="J15" s="257">
        <v>0.25</v>
      </c>
      <c r="K15" s="21">
        <v>0.25</v>
      </c>
      <c r="L15" s="64">
        <v>0</v>
      </c>
      <c r="M15" s="85">
        <v>0</v>
      </c>
      <c r="N15" s="21"/>
      <c r="O15" s="22"/>
      <c r="P15" s="147">
        <f t="shared" si="0"/>
        <v>0</v>
      </c>
      <c r="Q15" s="13">
        <f t="shared" si="0"/>
        <v>0</v>
      </c>
      <c r="R15" s="14">
        <f t="shared" si="1"/>
        <v>0</v>
      </c>
      <c r="U15" s="15"/>
    </row>
    <row r="16" spans="1:21" ht="78" customHeight="1" thickBot="1" x14ac:dyDescent="0.25">
      <c r="B16" s="517"/>
      <c r="C16" s="523"/>
      <c r="D16" s="414"/>
      <c r="E16" s="261" t="s">
        <v>1147</v>
      </c>
      <c r="F16" s="20" t="s">
        <v>1146</v>
      </c>
      <c r="G16" s="21">
        <v>1</v>
      </c>
      <c r="H16" s="21">
        <v>0.5</v>
      </c>
      <c r="I16" s="85">
        <v>0</v>
      </c>
      <c r="J16" s="257">
        <v>0.5</v>
      </c>
      <c r="K16" s="21">
        <v>0</v>
      </c>
      <c r="L16" s="64">
        <v>1</v>
      </c>
      <c r="M16" s="85">
        <v>0</v>
      </c>
      <c r="N16" s="21"/>
      <c r="O16" s="22"/>
      <c r="P16" s="147">
        <f t="shared" si="0"/>
        <v>1</v>
      </c>
      <c r="Q16" s="13" t="str">
        <f t="shared" si="0"/>
        <v>-</v>
      </c>
      <c r="R16" s="14">
        <f t="shared" si="1"/>
        <v>1</v>
      </c>
      <c r="U16" s="15"/>
    </row>
    <row r="17" spans="2:21" ht="54" customHeight="1" thickBot="1" x14ac:dyDescent="0.25">
      <c r="B17" s="517"/>
      <c r="C17" s="523"/>
      <c r="D17" s="414"/>
      <c r="E17" s="261" t="s">
        <v>1148</v>
      </c>
      <c r="F17" s="20" t="s">
        <v>1149</v>
      </c>
      <c r="G17" s="21">
        <v>2</v>
      </c>
      <c r="H17" s="21">
        <v>1</v>
      </c>
      <c r="I17" s="85">
        <v>0</v>
      </c>
      <c r="J17" s="257">
        <v>1</v>
      </c>
      <c r="K17" s="21">
        <v>0</v>
      </c>
      <c r="L17" s="64">
        <v>1</v>
      </c>
      <c r="M17" s="85">
        <v>0</v>
      </c>
      <c r="N17" s="21"/>
      <c r="O17" s="22"/>
      <c r="P17" s="147">
        <f t="shared" si="0"/>
        <v>1</v>
      </c>
      <c r="Q17" s="13" t="str">
        <f t="shared" si="0"/>
        <v>-</v>
      </c>
      <c r="R17" s="14">
        <f t="shared" si="1"/>
        <v>0.5</v>
      </c>
      <c r="U17" s="15"/>
    </row>
    <row r="18" spans="2:21" ht="75.75" thickBot="1" x14ac:dyDescent="0.25">
      <c r="B18" s="517"/>
      <c r="C18" s="523"/>
      <c r="D18" s="414"/>
      <c r="E18" s="261" t="s">
        <v>1150</v>
      </c>
      <c r="F18" s="20" t="s">
        <v>1151</v>
      </c>
      <c r="G18" s="21">
        <v>4</v>
      </c>
      <c r="H18" s="21">
        <v>2</v>
      </c>
      <c r="I18" s="85">
        <v>0</v>
      </c>
      <c r="J18" s="257">
        <v>1</v>
      </c>
      <c r="K18" s="21">
        <v>1</v>
      </c>
      <c r="L18" s="64">
        <v>2</v>
      </c>
      <c r="M18" s="85">
        <v>0</v>
      </c>
      <c r="N18" s="21"/>
      <c r="O18" s="22"/>
      <c r="P18" s="147">
        <f t="shared" si="0"/>
        <v>1</v>
      </c>
      <c r="Q18" s="13" t="str">
        <f t="shared" si="0"/>
        <v>-</v>
      </c>
      <c r="R18" s="14">
        <f t="shared" si="1"/>
        <v>0.5</v>
      </c>
      <c r="U18" s="15"/>
    </row>
    <row r="19" spans="2:21" ht="72.75" customHeight="1" thickBot="1" x14ac:dyDescent="0.25">
      <c r="B19" s="517"/>
      <c r="C19" s="523"/>
      <c r="D19" s="414"/>
      <c r="E19" s="261" t="s">
        <v>1152</v>
      </c>
      <c r="F19" s="20" t="s">
        <v>1153</v>
      </c>
      <c r="G19" s="27">
        <v>1</v>
      </c>
      <c r="H19" s="27">
        <v>1</v>
      </c>
      <c r="I19" s="232">
        <v>0</v>
      </c>
      <c r="J19" s="258">
        <v>0</v>
      </c>
      <c r="K19" s="27">
        <v>0</v>
      </c>
      <c r="L19" s="70">
        <v>1</v>
      </c>
      <c r="M19" s="232">
        <v>0</v>
      </c>
      <c r="N19" s="25"/>
      <c r="O19" s="26"/>
      <c r="P19" s="147">
        <f t="shared" si="0"/>
        <v>1</v>
      </c>
      <c r="Q19" s="13" t="str">
        <f t="shared" si="0"/>
        <v>-</v>
      </c>
      <c r="R19" s="14">
        <f t="shared" si="1"/>
        <v>1</v>
      </c>
      <c r="U19" s="15"/>
    </row>
    <row r="20" spans="2:21" ht="62.25" customHeight="1" thickBot="1" x14ac:dyDescent="0.25">
      <c r="B20" s="517"/>
      <c r="C20" s="523"/>
      <c r="D20" s="414"/>
      <c r="E20" s="261" t="s">
        <v>1154</v>
      </c>
      <c r="F20" s="20" t="s">
        <v>1155</v>
      </c>
      <c r="G20" s="21">
        <v>1</v>
      </c>
      <c r="H20" s="21">
        <v>1</v>
      </c>
      <c r="I20" s="85">
        <v>0</v>
      </c>
      <c r="J20" s="257">
        <v>0</v>
      </c>
      <c r="K20" s="21">
        <v>0</v>
      </c>
      <c r="L20" s="64">
        <v>0</v>
      </c>
      <c r="M20" s="85">
        <v>0</v>
      </c>
      <c r="N20" s="21"/>
      <c r="O20" s="22"/>
      <c r="P20" s="147">
        <f t="shared" si="0"/>
        <v>0</v>
      </c>
      <c r="Q20" s="13" t="str">
        <f t="shared" si="0"/>
        <v>-</v>
      </c>
      <c r="R20" s="14">
        <f t="shared" si="1"/>
        <v>0</v>
      </c>
      <c r="U20" s="15"/>
    </row>
    <row r="21" spans="2:21" ht="50.25" customHeight="1" thickBot="1" x14ac:dyDescent="0.25">
      <c r="B21" s="517"/>
      <c r="C21" s="522"/>
      <c r="D21" s="415"/>
      <c r="E21" s="261" t="s">
        <v>1144</v>
      </c>
      <c r="F21" s="20" t="s">
        <v>1156</v>
      </c>
      <c r="G21" s="21">
        <v>1</v>
      </c>
      <c r="H21" s="21">
        <v>1</v>
      </c>
      <c r="I21" s="257">
        <v>1</v>
      </c>
      <c r="J21" s="21">
        <v>0</v>
      </c>
      <c r="K21" s="21">
        <v>0</v>
      </c>
      <c r="L21" s="64">
        <v>0</v>
      </c>
      <c r="M21" s="85">
        <v>1</v>
      </c>
      <c r="N21" s="21"/>
      <c r="O21" s="22"/>
      <c r="P21" s="147">
        <f t="shared" si="0"/>
        <v>0</v>
      </c>
      <c r="Q21" s="13">
        <f t="shared" si="0"/>
        <v>1</v>
      </c>
      <c r="R21" s="14">
        <f t="shared" si="1"/>
        <v>1</v>
      </c>
      <c r="U21" s="15"/>
    </row>
    <row r="22" spans="2:21" ht="56.25" customHeight="1" thickBot="1" x14ac:dyDescent="0.25">
      <c r="B22" s="517"/>
      <c r="C22" s="521" t="s">
        <v>1292</v>
      </c>
      <c r="D22" s="416" t="s">
        <v>1158</v>
      </c>
      <c r="E22" s="261" t="s">
        <v>1157</v>
      </c>
      <c r="F22" s="20" t="s">
        <v>1158</v>
      </c>
      <c r="G22" s="21">
        <v>2</v>
      </c>
      <c r="H22" s="21">
        <v>0</v>
      </c>
      <c r="I22" s="85">
        <v>0.5</v>
      </c>
      <c r="J22" s="257">
        <v>0.5</v>
      </c>
      <c r="K22" s="21">
        <v>1</v>
      </c>
      <c r="L22" s="64">
        <v>0</v>
      </c>
      <c r="M22" s="85">
        <v>0</v>
      </c>
      <c r="N22" s="21"/>
      <c r="O22" s="22"/>
      <c r="P22" s="147" t="str">
        <f t="shared" si="0"/>
        <v>-</v>
      </c>
      <c r="Q22" s="13">
        <f t="shared" si="0"/>
        <v>0</v>
      </c>
      <c r="R22" s="14">
        <f t="shared" si="1"/>
        <v>0</v>
      </c>
      <c r="U22" s="15"/>
    </row>
    <row r="23" spans="2:21" ht="67.5" customHeight="1" thickBot="1" x14ac:dyDescent="0.25">
      <c r="B23" s="517"/>
      <c r="C23" s="522"/>
      <c r="D23" s="415"/>
      <c r="E23" s="261" t="s">
        <v>1159</v>
      </c>
      <c r="F23" s="20" t="s">
        <v>1160</v>
      </c>
      <c r="G23" s="21">
        <v>4</v>
      </c>
      <c r="H23" s="21">
        <v>0</v>
      </c>
      <c r="I23" s="85">
        <v>1</v>
      </c>
      <c r="J23" s="257">
        <v>2</v>
      </c>
      <c r="K23" s="21">
        <v>1</v>
      </c>
      <c r="L23" s="64">
        <v>0</v>
      </c>
      <c r="M23" s="85">
        <v>8</v>
      </c>
      <c r="N23" s="21"/>
      <c r="O23" s="22"/>
      <c r="P23" s="147" t="str">
        <f t="shared" si="0"/>
        <v>-</v>
      </c>
      <c r="Q23" s="13">
        <f t="shared" si="0"/>
        <v>1</v>
      </c>
      <c r="R23" s="14">
        <f t="shared" si="1"/>
        <v>1</v>
      </c>
      <c r="U23" s="15"/>
    </row>
    <row r="24" spans="2:21" ht="63.75" customHeight="1" thickBot="1" x14ac:dyDescent="0.25">
      <c r="B24" s="517"/>
      <c r="C24" s="521" t="s">
        <v>1292</v>
      </c>
      <c r="D24" s="416" t="s">
        <v>1183</v>
      </c>
      <c r="E24" s="261" t="s">
        <v>1161</v>
      </c>
      <c r="F24" s="20" t="s">
        <v>1162</v>
      </c>
      <c r="G24" s="21">
        <v>4</v>
      </c>
      <c r="H24" s="21">
        <v>1</v>
      </c>
      <c r="I24" s="85">
        <v>1</v>
      </c>
      <c r="J24" s="257">
        <v>1</v>
      </c>
      <c r="K24" s="21">
        <v>1</v>
      </c>
      <c r="L24" s="64">
        <v>2</v>
      </c>
      <c r="M24" s="85">
        <v>2</v>
      </c>
      <c r="N24" s="21"/>
      <c r="O24" s="22"/>
      <c r="P24" s="147">
        <f t="shared" si="0"/>
        <v>1</v>
      </c>
      <c r="Q24" s="13">
        <f t="shared" si="0"/>
        <v>1</v>
      </c>
      <c r="R24" s="14">
        <f t="shared" si="1"/>
        <v>1</v>
      </c>
      <c r="U24" s="15"/>
    </row>
    <row r="25" spans="2:21" ht="78" customHeight="1" thickBot="1" x14ac:dyDescent="0.25">
      <c r="B25" s="517"/>
      <c r="C25" s="522"/>
      <c r="D25" s="415"/>
      <c r="E25" s="261" t="s">
        <v>1163</v>
      </c>
      <c r="F25" s="20" t="s">
        <v>1164</v>
      </c>
      <c r="G25" s="27">
        <v>3</v>
      </c>
      <c r="H25" s="285">
        <v>0.5</v>
      </c>
      <c r="I25" s="277">
        <v>0.5</v>
      </c>
      <c r="J25" s="258">
        <v>1</v>
      </c>
      <c r="K25" s="27">
        <v>0</v>
      </c>
      <c r="L25" s="70">
        <v>10</v>
      </c>
      <c r="M25" s="232">
        <v>14</v>
      </c>
      <c r="N25" s="21"/>
      <c r="O25" s="26"/>
      <c r="P25" s="147">
        <f t="shared" si="0"/>
        <v>1</v>
      </c>
      <c r="Q25" s="13">
        <f t="shared" si="0"/>
        <v>1</v>
      </c>
      <c r="R25" s="14">
        <f t="shared" si="1"/>
        <v>1</v>
      </c>
      <c r="U25" s="15"/>
    </row>
    <row r="26" spans="2:21" ht="65.25" customHeight="1" thickBot="1" x14ac:dyDescent="0.25">
      <c r="B26" s="517"/>
      <c r="C26" s="521" t="s">
        <v>1292</v>
      </c>
      <c r="D26" s="416" t="s">
        <v>1184</v>
      </c>
      <c r="E26" s="261" t="s">
        <v>1165</v>
      </c>
      <c r="F26" s="20" t="s">
        <v>1166</v>
      </c>
      <c r="G26" s="102">
        <v>50</v>
      </c>
      <c r="H26" s="102">
        <v>10</v>
      </c>
      <c r="I26" s="239">
        <v>15</v>
      </c>
      <c r="J26" s="256">
        <v>15</v>
      </c>
      <c r="K26" s="102">
        <v>10</v>
      </c>
      <c r="L26" s="70">
        <v>0</v>
      </c>
      <c r="M26" s="239">
        <v>55</v>
      </c>
      <c r="N26" s="16"/>
      <c r="O26" s="23"/>
      <c r="P26" s="147">
        <f t="shared" si="0"/>
        <v>0</v>
      </c>
      <c r="Q26" s="13">
        <f t="shared" si="0"/>
        <v>1</v>
      </c>
      <c r="R26" s="14">
        <f t="shared" si="1"/>
        <v>1</v>
      </c>
      <c r="U26" s="15"/>
    </row>
    <row r="27" spans="2:21" ht="67.5" customHeight="1" thickBot="1" x14ac:dyDescent="0.25">
      <c r="B27" s="517"/>
      <c r="C27" s="522"/>
      <c r="D27" s="415"/>
      <c r="E27" s="261" t="s">
        <v>1167</v>
      </c>
      <c r="F27" s="20" t="s">
        <v>1168</v>
      </c>
      <c r="G27" s="21">
        <v>1</v>
      </c>
      <c r="H27" s="21">
        <v>0</v>
      </c>
      <c r="I27" s="85">
        <v>1</v>
      </c>
      <c r="J27" s="257">
        <v>0</v>
      </c>
      <c r="K27" s="21">
        <v>0</v>
      </c>
      <c r="L27" s="64">
        <v>0</v>
      </c>
      <c r="M27" s="85">
        <v>0.5</v>
      </c>
      <c r="N27" s="21"/>
      <c r="O27" s="22"/>
      <c r="P27" s="147" t="str">
        <f t="shared" si="0"/>
        <v>-</v>
      </c>
      <c r="Q27" s="13">
        <f t="shared" si="0"/>
        <v>0.5</v>
      </c>
      <c r="R27" s="14">
        <f t="shared" si="1"/>
        <v>0.5</v>
      </c>
      <c r="U27" s="15"/>
    </row>
    <row r="28" spans="2:21" ht="96" customHeight="1" thickBot="1" x14ac:dyDescent="0.25">
      <c r="B28" s="517"/>
      <c r="C28" s="521" t="s">
        <v>1292</v>
      </c>
      <c r="D28" s="416" t="s">
        <v>1185</v>
      </c>
      <c r="E28" s="261" t="s">
        <v>1169</v>
      </c>
      <c r="F28" s="20" t="s">
        <v>1170</v>
      </c>
      <c r="G28" s="21">
        <v>3</v>
      </c>
      <c r="H28" s="21">
        <v>1</v>
      </c>
      <c r="I28" s="85">
        <v>1</v>
      </c>
      <c r="J28" s="257">
        <v>1</v>
      </c>
      <c r="K28" s="21">
        <v>0</v>
      </c>
      <c r="L28" s="64">
        <v>1</v>
      </c>
      <c r="M28" s="85">
        <v>0</v>
      </c>
      <c r="N28" s="21"/>
      <c r="O28" s="28"/>
      <c r="P28" s="147">
        <f t="shared" si="0"/>
        <v>1</v>
      </c>
      <c r="Q28" s="13">
        <f t="shared" si="0"/>
        <v>0</v>
      </c>
      <c r="R28" s="14">
        <f t="shared" si="1"/>
        <v>0.33333333333333331</v>
      </c>
      <c r="U28" s="15"/>
    </row>
    <row r="29" spans="2:21" ht="72.75" customHeight="1" thickBot="1" x14ac:dyDescent="0.25">
      <c r="B29" s="517"/>
      <c r="C29" s="522"/>
      <c r="D29" s="415"/>
      <c r="E29" s="261" t="s">
        <v>1171</v>
      </c>
      <c r="F29" s="20" t="s">
        <v>1172</v>
      </c>
      <c r="G29" s="21">
        <v>1</v>
      </c>
      <c r="H29" s="21">
        <v>0</v>
      </c>
      <c r="I29" s="85">
        <v>0.5</v>
      </c>
      <c r="J29" s="257">
        <v>0.5</v>
      </c>
      <c r="K29" s="21">
        <v>0</v>
      </c>
      <c r="L29" s="64">
        <v>0</v>
      </c>
      <c r="M29" s="85">
        <v>0</v>
      </c>
      <c r="N29" s="21"/>
      <c r="O29" s="22"/>
      <c r="P29" s="147" t="str">
        <f t="shared" si="0"/>
        <v>-</v>
      </c>
      <c r="Q29" s="13">
        <f t="shared" si="0"/>
        <v>0</v>
      </c>
      <c r="R29" s="14">
        <f t="shared" si="1"/>
        <v>0</v>
      </c>
      <c r="U29" s="15"/>
    </row>
    <row r="30" spans="2:21" ht="82.5" customHeight="1" thickBot="1" x14ac:dyDescent="0.25">
      <c r="B30" s="517"/>
      <c r="C30" s="521" t="s">
        <v>1292</v>
      </c>
      <c r="D30" s="466" t="s">
        <v>1186</v>
      </c>
      <c r="E30" s="261" t="s">
        <v>1173</v>
      </c>
      <c r="F30" s="20" t="s">
        <v>1174</v>
      </c>
      <c r="G30" s="21">
        <v>2</v>
      </c>
      <c r="H30" s="21">
        <v>0</v>
      </c>
      <c r="I30" s="85">
        <v>1</v>
      </c>
      <c r="J30" s="257">
        <v>0</v>
      </c>
      <c r="K30" s="21">
        <v>1</v>
      </c>
      <c r="L30" s="64">
        <v>0</v>
      </c>
      <c r="M30" s="85">
        <v>0</v>
      </c>
      <c r="N30" s="21"/>
      <c r="O30" s="22"/>
      <c r="P30" s="147" t="str">
        <f t="shared" si="0"/>
        <v>-</v>
      </c>
      <c r="Q30" s="13">
        <f t="shared" si="0"/>
        <v>0</v>
      </c>
      <c r="R30" s="14">
        <f t="shared" si="1"/>
        <v>0</v>
      </c>
      <c r="U30" s="15"/>
    </row>
    <row r="31" spans="2:21" ht="68.25" customHeight="1" thickBot="1" x14ac:dyDescent="0.25">
      <c r="B31" s="517"/>
      <c r="C31" s="522"/>
      <c r="D31" s="465"/>
      <c r="E31" s="261" t="s">
        <v>1175</v>
      </c>
      <c r="F31" s="20" t="s">
        <v>1176</v>
      </c>
      <c r="G31" s="21">
        <v>4</v>
      </c>
      <c r="H31" s="21">
        <v>1</v>
      </c>
      <c r="I31" s="85">
        <v>1</v>
      </c>
      <c r="J31" s="257">
        <v>1</v>
      </c>
      <c r="K31" s="21">
        <v>1</v>
      </c>
      <c r="L31" s="64">
        <v>2</v>
      </c>
      <c r="M31" s="85">
        <v>1</v>
      </c>
      <c r="N31" s="21"/>
      <c r="O31" s="22"/>
      <c r="P31" s="147">
        <f t="shared" si="0"/>
        <v>1</v>
      </c>
      <c r="Q31" s="13">
        <f t="shared" si="0"/>
        <v>1</v>
      </c>
      <c r="R31" s="14">
        <f t="shared" si="1"/>
        <v>0.75</v>
      </c>
      <c r="U31" s="15"/>
    </row>
    <row r="32" spans="2:21" ht="113.25" customHeight="1" thickBot="1" x14ac:dyDescent="0.25">
      <c r="B32" s="518"/>
      <c r="C32" s="165" t="s">
        <v>1292</v>
      </c>
      <c r="D32" s="193" t="s">
        <v>1187</v>
      </c>
      <c r="E32" s="261" t="s">
        <v>1177</v>
      </c>
      <c r="F32" s="20" t="s">
        <v>1178</v>
      </c>
      <c r="G32" s="21">
        <v>1</v>
      </c>
      <c r="H32" s="21">
        <v>0.25</v>
      </c>
      <c r="I32" s="85">
        <v>0.5</v>
      </c>
      <c r="J32" s="257">
        <v>0.25</v>
      </c>
      <c r="K32" s="21">
        <v>0</v>
      </c>
      <c r="L32" s="64">
        <v>0.25</v>
      </c>
      <c r="M32" s="85">
        <v>0.5</v>
      </c>
      <c r="N32" s="21"/>
      <c r="O32" s="22"/>
      <c r="P32" s="147">
        <f t="shared" si="0"/>
        <v>1</v>
      </c>
      <c r="Q32" s="13">
        <f t="shared" si="0"/>
        <v>1</v>
      </c>
      <c r="R32" s="14">
        <f t="shared" si="1"/>
        <v>0.75</v>
      </c>
      <c r="U32" s="15"/>
    </row>
    <row r="33" spans="2:18" ht="69" customHeight="1" thickBot="1" x14ac:dyDescent="0.25">
      <c r="B33" s="406" t="s">
        <v>86</v>
      </c>
      <c r="C33" s="406" t="s">
        <v>87</v>
      </c>
      <c r="D33" s="408" t="s">
        <v>573</v>
      </c>
      <c r="E33" s="134" t="s">
        <v>15</v>
      </c>
      <c r="F33" s="47"/>
      <c r="G33" s="519" t="s">
        <v>16</v>
      </c>
      <c r="H33" s="133" t="s">
        <v>43</v>
      </c>
      <c r="I33" s="134" t="s">
        <v>44</v>
      </c>
      <c r="J33" s="135" t="s">
        <v>45</v>
      </c>
      <c r="K33" s="135" t="s">
        <v>39</v>
      </c>
      <c r="L33" s="138" t="s">
        <v>36</v>
      </c>
      <c r="M33" s="33" t="s">
        <v>37</v>
      </c>
      <c r="N33" s="34" t="s">
        <v>38</v>
      </c>
      <c r="O33" s="34" t="s">
        <v>39</v>
      </c>
      <c r="P33" s="35" t="s">
        <v>17</v>
      </c>
      <c r="Q33" s="35" t="s">
        <v>1343</v>
      </c>
      <c r="R33" s="36" t="s">
        <v>12</v>
      </c>
    </row>
    <row r="34" spans="2:18" ht="16.5" thickBot="1" x14ac:dyDescent="0.25">
      <c r="B34" s="407"/>
      <c r="C34" s="407"/>
      <c r="D34" s="409"/>
      <c r="E34" s="143">
        <f>COUNTA(E4:E32)</f>
        <v>29</v>
      </c>
      <c r="F34" s="48"/>
      <c r="G34" s="520"/>
      <c r="H34" s="136">
        <f t="shared" ref="H34:O34" si="2">COUNTIF(H4:H32,"&gt;0")</f>
        <v>21</v>
      </c>
      <c r="I34" s="136">
        <f t="shared" si="2"/>
        <v>21</v>
      </c>
      <c r="J34" s="136">
        <f t="shared" si="2"/>
        <v>23</v>
      </c>
      <c r="K34" s="136">
        <f t="shared" si="2"/>
        <v>18</v>
      </c>
      <c r="L34" s="139">
        <f t="shared" si="2"/>
        <v>17</v>
      </c>
      <c r="M34" s="228">
        <f t="shared" si="2"/>
        <v>15</v>
      </c>
      <c r="N34" s="39">
        <f t="shared" si="2"/>
        <v>0</v>
      </c>
      <c r="O34" s="39">
        <f t="shared" si="2"/>
        <v>0</v>
      </c>
      <c r="P34" s="40">
        <f>AVERAGE(P4:P32)</f>
        <v>0.80952380952380953</v>
      </c>
      <c r="Q34" s="40">
        <f>AVERAGE(Q4:Q32)</f>
        <v>0.6428571428571429</v>
      </c>
      <c r="R34" s="40">
        <f>AVERAGE(R4:R32)</f>
        <v>0.59449002908184467</v>
      </c>
    </row>
    <row r="35" spans="2:18" ht="61.5" customHeight="1" thickBot="1" x14ac:dyDescent="0.25">
      <c r="B35" s="438" t="s">
        <v>1293</v>
      </c>
      <c r="C35" s="439"/>
      <c r="D35" s="440"/>
      <c r="E35" s="438" t="s">
        <v>1295</v>
      </c>
      <c r="F35" s="440"/>
      <c r="G35" s="438"/>
      <c r="H35" s="439"/>
      <c r="I35" s="440"/>
      <c r="J35" s="152" t="s">
        <v>1256</v>
      </c>
      <c r="K35" s="153" t="s">
        <v>1257</v>
      </c>
      <c r="L35" s="153" t="s">
        <v>1258</v>
      </c>
      <c r="M35" s="153"/>
      <c r="N35" s="153"/>
      <c r="O35" s="153"/>
      <c r="P35" s="153" t="s">
        <v>1259</v>
      </c>
      <c r="Q35" s="154" t="s">
        <v>1260</v>
      </c>
    </row>
    <row r="36" spans="2:18" ht="15.75" thickBot="1" x14ac:dyDescent="0.25">
      <c r="B36" s="456" t="s">
        <v>1294</v>
      </c>
      <c r="C36" s="457"/>
      <c r="D36" s="458"/>
      <c r="E36" s="456" t="s">
        <v>1275</v>
      </c>
      <c r="F36" s="458"/>
      <c r="G36" s="441"/>
      <c r="H36" s="442"/>
      <c r="I36" s="443"/>
      <c r="J36" s="161"/>
      <c r="K36" s="156"/>
      <c r="L36" s="157"/>
      <c r="M36" s="158"/>
      <c r="N36" s="158"/>
      <c r="O36" s="158"/>
      <c r="P36" s="159"/>
      <c r="Q36" s="160"/>
    </row>
    <row r="37" spans="2:18" ht="12" customHeight="1" x14ac:dyDescent="0.2"/>
    <row r="38" spans="2:18" ht="55.5" customHeight="1" x14ac:dyDescent="0.2"/>
  </sheetData>
  <sheetProtection formatCells="0" formatColumns="0" formatRows="0"/>
  <autoFilter ref="A3:U36"/>
  <mergeCells count="28">
    <mergeCell ref="B1:Q1"/>
    <mergeCell ref="B35:D35"/>
    <mergeCell ref="E35:F35"/>
    <mergeCell ref="G35:I35"/>
    <mergeCell ref="B36:D36"/>
    <mergeCell ref="E36:F36"/>
    <mergeCell ref="G36:I36"/>
    <mergeCell ref="C26:C27"/>
    <mergeCell ref="C28:C29"/>
    <mergeCell ref="C30:C31"/>
    <mergeCell ref="C5:C12"/>
    <mergeCell ref="C13:C14"/>
    <mergeCell ref="C15:C21"/>
    <mergeCell ref="C22:C23"/>
    <mergeCell ref="C24:C25"/>
    <mergeCell ref="B33:B34"/>
    <mergeCell ref="G33:G34"/>
    <mergeCell ref="D5:D12"/>
    <mergeCell ref="D13:D14"/>
    <mergeCell ref="D15:D21"/>
    <mergeCell ref="D22:D23"/>
    <mergeCell ref="D24:D25"/>
    <mergeCell ref="B4:B32"/>
    <mergeCell ref="D26:D27"/>
    <mergeCell ref="D28:D29"/>
    <mergeCell ref="D30:D31"/>
    <mergeCell ref="C33:C34"/>
    <mergeCell ref="D33:D34"/>
  </mergeCells>
  <conditionalFormatting sqref="P4:P32">
    <cfRule type="cellIs" dxfId="149" priority="58" operator="equal">
      <formula>"-"</formula>
    </cfRule>
    <cfRule type="cellIs" dxfId="148" priority="59" operator="lessThan">
      <formula>0.5</formula>
    </cfRule>
    <cfRule type="cellIs" dxfId="147" priority="60" operator="between">
      <formula>0.5</formula>
      <formula>0.75</formula>
    </cfRule>
    <cfRule type="cellIs" dxfId="146" priority="61" operator="between">
      <formula>0.75</formula>
      <formula>1</formula>
    </cfRule>
  </conditionalFormatting>
  <conditionalFormatting sqref="P4:P32">
    <cfRule type="cellIs" dxfId="145" priority="57" operator="equal">
      <formula>0</formula>
    </cfRule>
  </conditionalFormatting>
  <conditionalFormatting sqref="R4:R32">
    <cfRule type="cellIs" dxfId="144" priority="53" operator="equal">
      <formula>"-"</formula>
    </cfRule>
    <cfRule type="cellIs" dxfId="143" priority="54" operator="between">
      <formula>0.9</formula>
      <formula>1</formula>
    </cfRule>
    <cfRule type="cellIs" dxfId="142" priority="55" operator="between">
      <formula>0.7</formula>
      <formula>0.899</formula>
    </cfRule>
    <cfRule type="cellIs" dxfId="141" priority="56" operator="between">
      <formula>0</formula>
      <formula>0.699</formula>
    </cfRule>
  </conditionalFormatting>
  <conditionalFormatting sqref="R4:R32">
    <cfRule type="cellIs" dxfId="140" priority="49" operator="equal">
      <formula>"-"</formula>
    </cfRule>
    <cfRule type="cellIs" dxfId="139" priority="50" operator="lessThan">
      <formula>0.699</formula>
    </cfRule>
    <cfRule type="cellIs" dxfId="138" priority="51" operator="between">
      <formula>0.7</formula>
      <formula>0.8999</formula>
    </cfRule>
    <cfRule type="cellIs" dxfId="137" priority="52" operator="between">
      <formula>0.9</formula>
      <formula>1</formula>
    </cfRule>
  </conditionalFormatting>
  <conditionalFormatting sqref="R4:R32">
    <cfRule type="cellIs" dxfId="136" priority="45" operator="equal">
      <formula>"-"</formula>
    </cfRule>
    <cfRule type="cellIs" dxfId="135" priority="46" operator="lessThan">
      <formula>0.69999</formula>
    </cfRule>
    <cfRule type="cellIs" dxfId="134" priority="47" operator="between">
      <formula>0.7</formula>
      <formula>0.8999</formula>
    </cfRule>
    <cfRule type="cellIs" dxfId="133" priority="48" operator="between">
      <formula>0.9</formula>
      <formula>1</formula>
    </cfRule>
  </conditionalFormatting>
  <conditionalFormatting sqref="R4:R32">
    <cfRule type="cellIs" dxfId="132" priority="41" operator="equal">
      <formula>"-"</formula>
    </cfRule>
    <cfRule type="cellIs" dxfId="131" priority="42" operator="between">
      <formula>0.9</formula>
      <formula>1</formula>
    </cfRule>
    <cfRule type="cellIs" dxfId="130" priority="43" operator="between">
      <formula>0.7</formula>
      <formula>0.899</formula>
    </cfRule>
    <cfRule type="cellIs" dxfId="129" priority="44" operator="lessThan">
      <formula>0.699</formula>
    </cfRule>
  </conditionalFormatting>
  <conditionalFormatting sqref="R4:R32">
    <cfRule type="cellIs" dxfId="128" priority="37" operator="equal">
      <formula>"-"</formula>
    </cfRule>
    <cfRule type="cellIs" dxfId="127" priority="38" operator="lessThan">
      <formula>0.699</formula>
    </cfRule>
    <cfRule type="cellIs" dxfId="126" priority="39" operator="between">
      <formula>0.9</formula>
      <formula>1</formula>
    </cfRule>
    <cfRule type="cellIs" dxfId="125" priority="40" operator="between">
      <formula>0.7</formula>
      <formula>"89.99%"</formula>
    </cfRule>
  </conditionalFormatting>
  <conditionalFormatting sqref="R4:R32">
    <cfRule type="cellIs" dxfId="124" priority="33" operator="equal">
      <formula>"-"</formula>
    </cfRule>
    <cfRule type="cellIs" dxfId="123" priority="34" operator="lessThan">
      <formula>0.699</formula>
    </cfRule>
    <cfRule type="cellIs" dxfId="122" priority="35" operator="between">
      <formula>0.7</formula>
      <formula>0.899</formula>
    </cfRule>
    <cfRule type="cellIs" dxfId="121" priority="36" operator="between">
      <formula>0.9</formula>
      <formula>1</formula>
    </cfRule>
  </conditionalFormatting>
  <conditionalFormatting sqref="R4:R32">
    <cfRule type="cellIs" dxfId="120" priority="29" operator="equal">
      <formula>"-"</formula>
    </cfRule>
    <cfRule type="cellIs" dxfId="119" priority="30" operator="lessThan">
      <formula>0.699</formula>
    </cfRule>
    <cfRule type="cellIs" dxfId="118" priority="31" operator="between">
      <formula>0.7</formula>
      <formula>0.9166666</formula>
    </cfRule>
    <cfRule type="cellIs" dxfId="117" priority="32" operator="between">
      <formula>0.9167</formula>
      <formula>1</formula>
    </cfRule>
  </conditionalFormatting>
  <conditionalFormatting sqref="Q4:Q32">
    <cfRule type="cellIs" dxfId="116" priority="25" operator="equal">
      <formula>"-"</formula>
    </cfRule>
    <cfRule type="cellIs" dxfId="115" priority="26" operator="between">
      <formula>0.9</formula>
      <formula>1</formula>
    </cfRule>
    <cfRule type="cellIs" dxfId="114" priority="27" operator="between">
      <formula>0.7</formula>
      <formula>0.899</formula>
    </cfRule>
    <cfRule type="cellIs" dxfId="113" priority="28" operator="between">
      <formula>0</formula>
      <formula>0.699</formula>
    </cfRule>
  </conditionalFormatting>
  <conditionalFormatting sqref="Q4:Q32">
    <cfRule type="cellIs" dxfId="112" priority="21" operator="equal">
      <formula>"-"</formula>
    </cfRule>
    <cfRule type="cellIs" dxfId="111" priority="22" operator="lessThan">
      <formula>0.699</formula>
    </cfRule>
    <cfRule type="cellIs" dxfId="110" priority="23" operator="between">
      <formula>0.7</formula>
      <formula>0.8999</formula>
    </cfRule>
    <cfRule type="cellIs" dxfId="109" priority="24" operator="between">
      <formula>0.9</formula>
      <formula>1</formula>
    </cfRule>
  </conditionalFormatting>
  <conditionalFormatting sqref="Q4:Q32">
    <cfRule type="cellIs" dxfId="108" priority="17" operator="equal">
      <formula>"-"</formula>
    </cfRule>
    <cfRule type="cellIs" dxfId="107" priority="18" operator="lessThan">
      <formula>0.69999</formula>
    </cfRule>
    <cfRule type="cellIs" dxfId="106" priority="19" operator="between">
      <formula>0.7</formula>
      <formula>0.8999</formula>
    </cfRule>
    <cfRule type="cellIs" dxfId="105" priority="20" operator="between">
      <formula>0.9</formula>
      <formula>1</formula>
    </cfRule>
  </conditionalFormatting>
  <conditionalFormatting sqref="Q4:Q32">
    <cfRule type="cellIs" dxfId="104" priority="13" operator="equal">
      <formula>"-"</formula>
    </cfRule>
    <cfRule type="cellIs" dxfId="103" priority="14" operator="between">
      <formula>0.9</formula>
      <formula>1</formula>
    </cfRule>
    <cfRule type="cellIs" dxfId="102" priority="15" operator="between">
      <formula>0.7</formula>
      <formula>0.899</formula>
    </cfRule>
    <cfRule type="cellIs" dxfId="101" priority="16" operator="lessThan">
      <formula>0.699</formula>
    </cfRule>
  </conditionalFormatting>
  <conditionalFormatting sqref="Q4:Q32">
    <cfRule type="cellIs" dxfId="100" priority="9" operator="equal">
      <formula>"-"</formula>
    </cfRule>
    <cfRule type="cellIs" dxfId="99" priority="10" operator="lessThan">
      <formula>0.699</formula>
    </cfRule>
    <cfRule type="cellIs" dxfId="98" priority="11" operator="between">
      <formula>0.9</formula>
      <formula>1</formula>
    </cfRule>
    <cfRule type="cellIs" dxfId="97" priority="12" operator="between">
      <formula>0.7</formula>
      <formula>"89.99%"</formula>
    </cfRule>
  </conditionalFormatting>
  <conditionalFormatting sqref="Q4:Q32">
    <cfRule type="cellIs" dxfId="96" priority="5" operator="equal">
      <formula>"-"</formula>
    </cfRule>
    <cfRule type="cellIs" dxfId="95" priority="6" operator="lessThan">
      <formula>0.699</formula>
    </cfRule>
    <cfRule type="cellIs" dxfId="94" priority="7" operator="between">
      <formula>0.7</formula>
      <formula>0.899</formula>
    </cfRule>
    <cfRule type="cellIs" dxfId="93" priority="8" operator="between">
      <formula>0.9</formula>
      <formula>1</formula>
    </cfRule>
  </conditionalFormatting>
  <conditionalFormatting sqref="Q4:Q32">
    <cfRule type="cellIs" dxfId="92" priority="1" operator="equal">
      <formula>"-"</formula>
    </cfRule>
    <cfRule type="cellIs" dxfId="91" priority="2" operator="lessThan">
      <formula>0.699</formula>
    </cfRule>
    <cfRule type="cellIs" dxfId="90" priority="3" operator="between">
      <formula>0.7</formula>
      <formula>0.9166666</formula>
    </cfRule>
    <cfRule type="cellIs" dxfId="89"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28"/>
  <sheetViews>
    <sheetView topLeftCell="D1" zoomScale="70" zoomScaleNormal="70" zoomScaleSheetLayoutView="70" zoomScalePageLayoutView="70" workbookViewId="0">
      <selection activeCell="E18" sqref="E18"/>
    </sheetView>
  </sheetViews>
  <sheetFormatPr baseColWidth="10" defaultColWidth="10.85546875" defaultRowHeight="15" x14ac:dyDescent="0.2"/>
  <cols>
    <col min="1" max="1" width="2.85546875" style="1" customWidth="1"/>
    <col min="2" max="2" width="19.140625" style="1" customWidth="1"/>
    <col min="3" max="3" width="18.140625" style="1" customWidth="1"/>
    <col min="4" max="4" width="21.140625" style="1" customWidth="1"/>
    <col min="5" max="5" width="54.5703125" style="2" customWidth="1"/>
    <col min="6" max="6" width="62.7109375" style="1" hidden="1" customWidth="1"/>
    <col min="7" max="7" width="20.42578125" style="1" customWidth="1"/>
    <col min="8" max="8" width="16.28515625" style="1" customWidth="1"/>
    <col min="9" max="9" width="15.5703125" style="1" customWidth="1"/>
    <col min="10" max="10" width="15.28515625" style="1" customWidth="1"/>
    <col min="11" max="11" width="16.5703125" style="1" customWidth="1"/>
    <col min="12" max="12" width="15.42578125" style="67" customWidth="1"/>
    <col min="13" max="13" width="15.42578125" style="1" customWidth="1"/>
    <col min="14" max="14" width="0.140625" style="1" customWidth="1"/>
    <col min="15" max="15" width="0.85546875" style="1" customWidth="1"/>
    <col min="16" max="16" width="14.7109375" style="1" customWidth="1"/>
    <col min="17" max="17" width="17.140625" style="1" customWidth="1"/>
    <col min="18" max="18" width="15.85546875" style="1" customWidth="1"/>
    <col min="19" max="16384" width="10.85546875" style="1"/>
  </cols>
  <sheetData>
    <row r="1" spans="1:21" ht="15.75" x14ac:dyDescent="0.2">
      <c r="B1" s="412" t="s">
        <v>1249</v>
      </c>
      <c r="C1" s="412"/>
      <c r="D1" s="412"/>
      <c r="E1" s="412"/>
      <c r="F1" s="412"/>
      <c r="G1" s="412"/>
      <c r="H1" s="412"/>
      <c r="I1" s="412"/>
      <c r="J1" s="412"/>
      <c r="K1" s="412"/>
      <c r="L1" s="412"/>
      <c r="M1" s="412"/>
      <c r="N1" s="412"/>
      <c r="O1" s="412"/>
      <c r="P1" s="412"/>
      <c r="Q1" s="412"/>
    </row>
    <row r="2" spans="1:21" ht="16.5" thickBot="1" x14ac:dyDescent="0.25">
      <c r="D2" s="2"/>
      <c r="E2" s="117"/>
      <c r="F2" s="116"/>
      <c r="G2" s="116"/>
      <c r="H2" s="116"/>
      <c r="I2" s="116"/>
      <c r="J2" s="116"/>
      <c r="K2" s="116"/>
      <c r="L2" s="60"/>
      <c r="M2" s="116"/>
      <c r="N2" s="116"/>
      <c r="O2" s="116"/>
      <c r="P2" s="116"/>
      <c r="Q2" s="116"/>
    </row>
    <row r="3" spans="1:21" ht="71.25" customHeight="1" thickBot="1" x14ac:dyDescent="0.25">
      <c r="B3" s="167" t="s">
        <v>0</v>
      </c>
      <c r="C3" s="49" t="s">
        <v>35</v>
      </c>
      <c r="D3" s="5" t="s">
        <v>1</v>
      </c>
      <c r="E3" s="141" t="s">
        <v>2</v>
      </c>
      <c r="F3" s="6" t="s">
        <v>18</v>
      </c>
      <c r="G3" s="7" t="s">
        <v>3</v>
      </c>
      <c r="H3" s="7" t="s">
        <v>4</v>
      </c>
      <c r="I3" s="7" t="s">
        <v>5</v>
      </c>
      <c r="J3" s="7" t="s">
        <v>6</v>
      </c>
      <c r="K3" s="7" t="s">
        <v>7</v>
      </c>
      <c r="L3" s="61" t="s">
        <v>8</v>
      </c>
      <c r="M3" s="7" t="s">
        <v>9</v>
      </c>
      <c r="N3" s="7" t="s">
        <v>10</v>
      </c>
      <c r="O3" s="7" t="s">
        <v>11</v>
      </c>
      <c r="P3" s="8" t="s">
        <v>17</v>
      </c>
      <c r="Q3" s="8" t="s">
        <v>1343</v>
      </c>
      <c r="R3" s="9" t="s">
        <v>12</v>
      </c>
    </row>
    <row r="4" spans="1:21" ht="45.75" thickBot="1" x14ac:dyDescent="0.25">
      <c r="A4" s="2"/>
      <c r="B4" s="489" t="s">
        <v>1296</v>
      </c>
      <c r="C4" s="524" t="s">
        <v>1297</v>
      </c>
      <c r="D4" s="413" t="s">
        <v>1248</v>
      </c>
      <c r="E4" s="264" t="s">
        <v>1247</v>
      </c>
      <c r="F4" s="45" t="s">
        <v>1246</v>
      </c>
      <c r="G4" s="255">
        <v>1</v>
      </c>
      <c r="H4" s="10">
        <v>0.25</v>
      </c>
      <c r="I4" s="243">
        <v>0.25</v>
      </c>
      <c r="J4" s="255">
        <v>0.5</v>
      </c>
      <c r="K4" s="10">
        <v>0</v>
      </c>
      <c r="L4" s="62">
        <v>0.25</v>
      </c>
      <c r="M4" s="243">
        <v>0.18</v>
      </c>
      <c r="N4" s="11"/>
      <c r="O4" s="12"/>
      <c r="P4" s="147">
        <f t="shared" ref="P4:Q24" si="0">IF(H4=0,"-",IF((L4/H4)&lt;=1,(L4/H4),1))</f>
        <v>1</v>
      </c>
      <c r="Q4" s="13">
        <f t="shared" si="0"/>
        <v>0.72</v>
      </c>
      <c r="R4" s="14">
        <f>IF(((L4+M4+N4+O4)/(G4))&lt;=1,((L4+M4+N4+O4)/(G4)),1)</f>
        <v>0.43</v>
      </c>
      <c r="S4" s="2"/>
      <c r="U4" s="15"/>
    </row>
    <row r="5" spans="1:21" s="18" customFormat="1" ht="30.75" thickBot="1" x14ac:dyDescent="0.25">
      <c r="A5" s="2"/>
      <c r="B5" s="489"/>
      <c r="C5" s="525"/>
      <c r="D5" s="414"/>
      <c r="E5" s="261" t="s">
        <v>1245</v>
      </c>
      <c r="F5" s="20" t="s">
        <v>1244</v>
      </c>
      <c r="G5" s="16">
        <v>1</v>
      </c>
      <c r="H5" s="16">
        <v>0</v>
      </c>
      <c r="I5" s="16">
        <v>0</v>
      </c>
      <c r="J5" s="256">
        <v>0</v>
      </c>
      <c r="K5" s="16">
        <v>1</v>
      </c>
      <c r="L5" s="63">
        <v>0</v>
      </c>
      <c r="M5" s="16">
        <v>0</v>
      </c>
      <c r="N5" s="16"/>
      <c r="O5" s="17"/>
      <c r="P5" s="147" t="str">
        <f t="shared" si="0"/>
        <v>-</v>
      </c>
      <c r="Q5" s="13" t="str">
        <f t="shared" si="0"/>
        <v>-</v>
      </c>
      <c r="R5" s="14">
        <f t="shared" ref="R5:R24" si="1">IF(((L5+M5+N5+O5)/(G5))&lt;=1,((L5+M5+N5+O5)/(G5)),1)</f>
        <v>0</v>
      </c>
      <c r="S5" s="2"/>
      <c r="U5" s="19"/>
    </row>
    <row r="6" spans="1:21" s="18" customFormat="1" ht="30.75" thickBot="1" x14ac:dyDescent="0.25">
      <c r="A6" s="2"/>
      <c r="B6" s="489"/>
      <c r="C6" s="525"/>
      <c r="D6" s="414"/>
      <c r="E6" s="261" t="s">
        <v>1243</v>
      </c>
      <c r="F6" s="20" t="s">
        <v>164</v>
      </c>
      <c r="G6" s="16">
        <v>1</v>
      </c>
      <c r="H6" s="16">
        <v>0</v>
      </c>
      <c r="I6" s="308">
        <v>0</v>
      </c>
      <c r="J6" s="302">
        <v>0.5</v>
      </c>
      <c r="K6" s="95">
        <v>0.5</v>
      </c>
      <c r="L6" s="63">
        <v>0</v>
      </c>
      <c r="M6" s="16">
        <v>0</v>
      </c>
      <c r="N6" s="16"/>
      <c r="O6" s="17"/>
      <c r="P6" s="147" t="str">
        <f t="shared" si="0"/>
        <v>-</v>
      </c>
      <c r="Q6" s="13" t="str">
        <f t="shared" si="0"/>
        <v>-</v>
      </c>
      <c r="R6" s="14">
        <f t="shared" si="1"/>
        <v>0</v>
      </c>
      <c r="S6" s="2"/>
      <c r="U6" s="19"/>
    </row>
    <row r="7" spans="1:21" s="18" customFormat="1" ht="30.75" thickBot="1" x14ac:dyDescent="0.25">
      <c r="A7" s="2"/>
      <c r="B7" s="489"/>
      <c r="C7" s="525"/>
      <c r="D7" s="414"/>
      <c r="E7" s="261" t="s">
        <v>1242</v>
      </c>
      <c r="F7" s="20" t="s">
        <v>1241</v>
      </c>
      <c r="G7" s="16">
        <v>1</v>
      </c>
      <c r="H7" s="16">
        <v>0</v>
      </c>
      <c r="I7" s="16">
        <v>0</v>
      </c>
      <c r="J7" s="256">
        <v>1</v>
      </c>
      <c r="K7" s="16">
        <v>0</v>
      </c>
      <c r="L7" s="63">
        <v>0</v>
      </c>
      <c r="M7" s="16">
        <v>0</v>
      </c>
      <c r="N7" s="16"/>
      <c r="O7" s="17"/>
      <c r="P7" s="147" t="str">
        <f t="shared" si="0"/>
        <v>-</v>
      </c>
      <c r="Q7" s="13" t="str">
        <f t="shared" si="0"/>
        <v>-</v>
      </c>
      <c r="R7" s="14">
        <f t="shared" si="1"/>
        <v>0</v>
      </c>
      <c r="S7" s="2"/>
      <c r="U7" s="19"/>
    </row>
    <row r="8" spans="1:21" s="18" customFormat="1" ht="45.75" thickBot="1" x14ac:dyDescent="0.25">
      <c r="A8" s="2"/>
      <c r="B8" s="489"/>
      <c r="C8" s="525"/>
      <c r="D8" s="414"/>
      <c r="E8" s="261" t="s">
        <v>1240</v>
      </c>
      <c r="F8" s="20" t="s">
        <v>1239</v>
      </c>
      <c r="G8" s="256">
        <v>5</v>
      </c>
      <c r="H8" s="16">
        <f>4/5</f>
        <v>0.8</v>
      </c>
      <c r="I8" s="239">
        <v>1</v>
      </c>
      <c r="J8" s="256">
        <v>2</v>
      </c>
      <c r="K8" s="16">
        <v>1</v>
      </c>
      <c r="L8" s="63">
        <v>0.9</v>
      </c>
      <c r="M8" s="254">
        <v>0.22</v>
      </c>
      <c r="N8" s="16"/>
      <c r="O8" s="17"/>
      <c r="P8" s="147">
        <f t="shared" si="0"/>
        <v>1</v>
      </c>
      <c r="Q8" s="13">
        <f t="shared" si="0"/>
        <v>0.22</v>
      </c>
      <c r="R8" s="14">
        <f t="shared" si="1"/>
        <v>0.22400000000000003</v>
      </c>
      <c r="S8" s="2"/>
      <c r="U8" s="19"/>
    </row>
    <row r="9" spans="1:21" s="18" customFormat="1" ht="45.75" thickBot="1" x14ac:dyDescent="0.25">
      <c r="A9" s="2"/>
      <c r="B9" s="489"/>
      <c r="C9" s="525"/>
      <c r="D9" s="414"/>
      <c r="E9" s="261" t="s">
        <v>1238</v>
      </c>
      <c r="F9" s="20" t="s">
        <v>1237</v>
      </c>
      <c r="G9" s="256">
        <v>5</v>
      </c>
      <c r="H9" s="16">
        <f>4/5</f>
        <v>0.8</v>
      </c>
      <c r="I9" s="239">
        <v>1</v>
      </c>
      <c r="J9" s="256">
        <v>2</v>
      </c>
      <c r="K9" s="16">
        <v>1</v>
      </c>
      <c r="L9" s="63">
        <v>0.9</v>
      </c>
      <c r="M9" s="254">
        <v>0.1</v>
      </c>
      <c r="N9" s="16"/>
      <c r="O9" s="17"/>
      <c r="P9" s="147">
        <f t="shared" si="0"/>
        <v>1</v>
      </c>
      <c r="Q9" s="13">
        <f t="shared" si="0"/>
        <v>0.1</v>
      </c>
      <c r="R9" s="14">
        <f t="shared" si="1"/>
        <v>0.2</v>
      </c>
      <c r="S9" s="2"/>
      <c r="U9" s="19"/>
    </row>
    <row r="10" spans="1:21" s="18" customFormat="1" ht="45.75" thickBot="1" x14ac:dyDescent="0.25">
      <c r="A10" s="2"/>
      <c r="B10" s="489"/>
      <c r="C10" s="525"/>
      <c r="D10" s="414"/>
      <c r="E10" s="261" t="s">
        <v>1236</v>
      </c>
      <c r="F10" s="20" t="s">
        <v>1235</v>
      </c>
      <c r="G10" s="256">
        <v>300</v>
      </c>
      <c r="H10" s="16">
        <v>100</v>
      </c>
      <c r="I10" s="239">
        <v>50</v>
      </c>
      <c r="J10" s="256">
        <v>100</v>
      </c>
      <c r="K10" s="16">
        <v>50</v>
      </c>
      <c r="L10" s="63">
        <v>100</v>
      </c>
      <c r="M10" s="276">
        <v>972</v>
      </c>
      <c r="N10" s="16"/>
      <c r="O10" s="17"/>
      <c r="P10" s="147">
        <f t="shared" si="0"/>
        <v>1</v>
      </c>
      <c r="Q10" s="13">
        <f t="shared" si="0"/>
        <v>1</v>
      </c>
      <c r="R10" s="14">
        <f t="shared" si="1"/>
        <v>1</v>
      </c>
      <c r="S10" s="2"/>
      <c r="U10" s="19"/>
    </row>
    <row r="11" spans="1:21" s="18" customFormat="1" ht="45.75" thickBot="1" x14ac:dyDescent="0.25">
      <c r="A11" s="2"/>
      <c r="B11" s="489"/>
      <c r="C11" s="525"/>
      <c r="D11" s="414"/>
      <c r="E11" s="261" t="s">
        <v>1234</v>
      </c>
      <c r="F11" s="20" t="s">
        <v>1233</v>
      </c>
      <c r="G11" s="259">
        <v>0.3</v>
      </c>
      <c r="H11" s="24">
        <v>0.05</v>
      </c>
      <c r="I11" s="268">
        <v>0.1</v>
      </c>
      <c r="J11" s="259">
        <v>0.1</v>
      </c>
      <c r="K11" s="24">
        <v>0.05</v>
      </c>
      <c r="L11" s="71">
        <v>0.05</v>
      </c>
      <c r="M11" s="268">
        <v>0.05</v>
      </c>
      <c r="N11" s="21"/>
      <c r="O11" s="22"/>
      <c r="P11" s="147">
        <f t="shared" si="0"/>
        <v>1</v>
      </c>
      <c r="Q11" s="13">
        <f t="shared" si="0"/>
        <v>0.5</v>
      </c>
      <c r="R11" s="14">
        <f t="shared" si="1"/>
        <v>0.33333333333333337</v>
      </c>
      <c r="S11" s="2"/>
      <c r="U11" s="19"/>
    </row>
    <row r="12" spans="1:21" ht="30.75" thickBot="1" x14ac:dyDescent="0.25">
      <c r="A12" s="2"/>
      <c r="B12" s="489"/>
      <c r="C12" s="525"/>
      <c r="D12" s="414"/>
      <c r="E12" s="261" t="s">
        <v>1232</v>
      </c>
      <c r="F12" s="20" t="s">
        <v>1231</v>
      </c>
      <c r="G12" s="256">
        <v>1</v>
      </c>
      <c r="H12" s="73">
        <v>0.25</v>
      </c>
      <c r="I12" s="244">
        <v>0.25</v>
      </c>
      <c r="J12" s="303">
        <v>0.25</v>
      </c>
      <c r="K12" s="73">
        <v>0.25</v>
      </c>
      <c r="L12" s="74">
        <v>0.25</v>
      </c>
      <c r="M12" s="276">
        <v>0.19</v>
      </c>
      <c r="N12" s="16"/>
      <c r="O12" s="23"/>
      <c r="P12" s="147">
        <f t="shared" si="0"/>
        <v>1</v>
      </c>
      <c r="Q12" s="13">
        <f t="shared" si="0"/>
        <v>0.76</v>
      </c>
      <c r="R12" s="14">
        <f t="shared" si="1"/>
        <v>0.44</v>
      </c>
      <c r="S12" s="2"/>
      <c r="U12" s="15"/>
    </row>
    <row r="13" spans="1:21" ht="30.75" thickBot="1" x14ac:dyDescent="0.25">
      <c r="B13" s="489"/>
      <c r="C13" s="525"/>
      <c r="D13" s="414"/>
      <c r="E13" s="261" t="s">
        <v>1230</v>
      </c>
      <c r="F13" s="20" t="s">
        <v>165</v>
      </c>
      <c r="G13" s="257">
        <v>1</v>
      </c>
      <c r="H13" s="21">
        <v>0.25</v>
      </c>
      <c r="I13" s="85">
        <v>0.25</v>
      </c>
      <c r="J13" s="257">
        <v>0.25</v>
      </c>
      <c r="K13" s="21">
        <v>0.25</v>
      </c>
      <c r="L13" s="64">
        <v>0.25</v>
      </c>
      <c r="M13" s="276">
        <v>0.19</v>
      </c>
      <c r="N13" s="21"/>
      <c r="O13" s="22"/>
      <c r="P13" s="147">
        <f t="shared" si="0"/>
        <v>1</v>
      </c>
      <c r="Q13" s="13">
        <f t="shared" si="0"/>
        <v>0.76</v>
      </c>
      <c r="R13" s="14">
        <f t="shared" si="1"/>
        <v>0.44</v>
      </c>
      <c r="S13" s="2"/>
      <c r="U13" s="15"/>
    </row>
    <row r="14" spans="1:21" ht="30.75" thickBot="1" x14ac:dyDescent="0.25">
      <c r="B14" s="489"/>
      <c r="C14" s="525"/>
      <c r="D14" s="415"/>
      <c r="E14" s="261" t="s">
        <v>1229</v>
      </c>
      <c r="F14" s="20" t="s">
        <v>1228</v>
      </c>
      <c r="G14" s="21">
        <v>1</v>
      </c>
      <c r="H14" s="21">
        <v>0</v>
      </c>
      <c r="I14" s="21">
        <v>0</v>
      </c>
      <c r="J14" s="257">
        <v>0.5</v>
      </c>
      <c r="K14" s="21">
        <v>0.5</v>
      </c>
      <c r="L14" s="64">
        <v>0</v>
      </c>
      <c r="M14" s="21">
        <v>0</v>
      </c>
      <c r="N14" s="21"/>
      <c r="O14" s="22"/>
      <c r="P14" s="147" t="str">
        <f t="shared" si="0"/>
        <v>-</v>
      </c>
      <c r="Q14" s="13" t="str">
        <f t="shared" si="0"/>
        <v>-</v>
      </c>
      <c r="R14" s="14">
        <f t="shared" si="1"/>
        <v>0</v>
      </c>
      <c r="U14" s="15"/>
    </row>
    <row r="15" spans="1:21" ht="45.75" thickBot="1" x14ac:dyDescent="0.25">
      <c r="B15" s="489" t="s">
        <v>1277</v>
      </c>
      <c r="C15" s="525"/>
      <c r="D15" s="416" t="s">
        <v>1227</v>
      </c>
      <c r="E15" s="261" t="s">
        <v>1226</v>
      </c>
      <c r="F15" s="20" t="s">
        <v>1225</v>
      </c>
      <c r="G15" s="257">
        <v>1</v>
      </c>
      <c r="H15" s="21">
        <v>0.25</v>
      </c>
      <c r="I15" s="85">
        <v>0.25</v>
      </c>
      <c r="J15" s="257">
        <v>0.25</v>
      </c>
      <c r="K15" s="21">
        <v>0.25</v>
      </c>
      <c r="L15" s="64">
        <v>0.25</v>
      </c>
      <c r="M15" s="85">
        <v>0.19</v>
      </c>
      <c r="N15" s="21"/>
      <c r="O15" s="22"/>
      <c r="P15" s="147">
        <f t="shared" si="0"/>
        <v>1</v>
      </c>
      <c r="Q15" s="13">
        <f t="shared" si="0"/>
        <v>0.76</v>
      </c>
      <c r="R15" s="14">
        <f t="shared" si="1"/>
        <v>0.44</v>
      </c>
      <c r="U15" s="15"/>
    </row>
    <row r="16" spans="1:21" ht="45.75" thickBot="1" x14ac:dyDescent="0.25">
      <c r="B16" s="489"/>
      <c r="C16" s="525"/>
      <c r="D16" s="414"/>
      <c r="E16" s="261" t="s">
        <v>1224</v>
      </c>
      <c r="F16" s="20" t="s">
        <v>1223</v>
      </c>
      <c r="G16" s="257">
        <v>1</v>
      </c>
      <c r="H16" s="21">
        <v>0.25</v>
      </c>
      <c r="I16" s="85">
        <v>0.25</v>
      </c>
      <c r="J16" s="257">
        <v>0.25</v>
      </c>
      <c r="K16" s="21">
        <v>0.25</v>
      </c>
      <c r="L16" s="64">
        <v>0.25</v>
      </c>
      <c r="M16" s="85">
        <v>0.19</v>
      </c>
      <c r="N16" s="21"/>
      <c r="O16" s="22"/>
      <c r="P16" s="147">
        <f t="shared" si="0"/>
        <v>1</v>
      </c>
      <c r="Q16" s="13">
        <f t="shared" si="0"/>
        <v>0.76</v>
      </c>
      <c r="R16" s="14">
        <f t="shared" si="1"/>
        <v>0.44</v>
      </c>
      <c r="U16" s="15"/>
    </row>
    <row r="17" spans="2:21" ht="30.75" thickBot="1" x14ac:dyDescent="0.25">
      <c r="B17" s="489"/>
      <c r="C17" s="525"/>
      <c r="D17" s="414"/>
      <c r="E17" s="261" t="s">
        <v>1222</v>
      </c>
      <c r="F17" s="20" t="s">
        <v>1221</v>
      </c>
      <c r="G17" s="257">
        <v>4</v>
      </c>
      <c r="H17" s="21">
        <v>0.25</v>
      </c>
      <c r="I17" s="85">
        <v>0.25</v>
      </c>
      <c r="J17" s="257">
        <v>0.25</v>
      </c>
      <c r="K17" s="21">
        <v>0.25</v>
      </c>
      <c r="L17" s="64">
        <v>0.25</v>
      </c>
      <c r="M17" s="85">
        <v>0</v>
      </c>
      <c r="N17" s="21"/>
      <c r="O17" s="22"/>
      <c r="P17" s="147">
        <f t="shared" si="0"/>
        <v>1</v>
      </c>
      <c r="Q17" s="13">
        <f t="shared" si="0"/>
        <v>0</v>
      </c>
      <c r="R17" s="14">
        <f t="shared" si="1"/>
        <v>6.25E-2</v>
      </c>
      <c r="U17" s="15"/>
    </row>
    <row r="18" spans="2:21" ht="60.75" thickBot="1" x14ac:dyDescent="0.25">
      <c r="B18" s="489"/>
      <c r="C18" s="525"/>
      <c r="D18" s="414"/>
      <c r="E18" s="261" t="s">
        <v>1220</v>
      </c>
      <c r="F18" s="20" t="s">
        <v>1219</v>
      </c>
      <c r="G18" s="257">
        <v>2</v>
      </c>
      <c r="H18" s="21">
        <v>1</v>
      </c>
      <c r="I18" s="85">
        <v>1</v>
      </c>
      <c r="J18" s="257">
        <v>0</v>
      </c>
      <c r="K18" s="21">
        <v>0</v>
      </c>
      <c r="L18" s="64">
        <v>1</v>
      </c>
      <c r="M18" s="85">
        <v>0.5</v>
      </c>
      <c r="N18" s="21"/>
      <c r="O18" s="22"/>
      <c r="P18" s="147">
        <f t="shared" si="0"/>
        <v>1</v>
      </c>
      <c r="Q18" s="13">
        <f t="shared" si="0"/>
        <v>0.5</v>
      </c>
      <c r="R18" s="14">
        <f t="shared" si="1"/>
        <v>0.75</v>
      </c>
      <c r="U18" s="15"/>
    </row>
    <row r="19" spans="2:21" ht="30.75" thickBot="1" x14ac:dyDescent="0.25">
      <c r="B19" s="489"/>
      <c r="C19" s="525"/>
      <c r="D19" s="414"/>
      <c r="E19" s="261" t="s">
        <v>1218</v>
      </c>
      <c r="F19" s="20" t="s">
        <v>1217</v>
      </c>
      <c r="G19" s="258">
        <v>1</v>
      </c>
      <c r="H19" s="21">
        <v>0.25</v>
      </c>
      <c r="I19" s="85">
        <v>0.25</v>
      </c>
      <c r="J19" s="257">
        <v>0.25</v>
      </c>
      <c r="K19" s="21">
        <v>0.25</v>
      </c>
      <c r="L19" s="64">
        <v>0.25</v>
      </c>
      <c r="M19" s="85">
        <v>0.19</v>
      </c>
      <c r="N19" s="25"/>
      <c r="O19" s="26"/>
      <c r="P19" s="147">
        <f t="shared" si="0"/>
        <v>1</v>
      </c>
      <c r="Q19" s="13">
        <f t="shared" si="0"/>
        <v>0.76</v>
      </c>
      <c r="R19" s="14">
        <f t="shared" si="1"/>
        <v>0.44</v>
      </c>
      <c r="U19" s="15"/>
    </row>
    <row r="20" spans="2:21" ht="60.75" thickBot="1" x14ac:dyDescent="0.25">
      <c r="B20" s="489"/>
      <c r="C20" s="525"/>
      <c r="D20" s="414"/>
      <c r="E20" s="304" t="s">
        <v>1216</v>
      </c>
      <c r="F20" s="20" t="s">
        <v>1215</v>
      </c>
      <c r="G20" s="257">
        <v>4</v>
      </c>
      <c r="H20" s="21">
        <v>1</v>
      </c>
      <c r="I20" s="85">
        <v>1</v>
      </c>
      <c r="J20" s="257">
        <v>1</v>
      </c>
      <c r="K20" s="21">
        <v>1</v>
      </c>
      <c r="L20" s="64">
        <v>1</v>
      </c>
      <c r="M20" s="257">
        <v>0.19</v>
      </c>
      <c r="N20" s="21"/>
      <c r="O20" s="22"/>
      <c r="P20" s="147">
        <f t="shared" si="0"/>
        <v>1</v>
      </c>
      <c r="Q20" s="13">
        <f t="shared" si="0"/>
        <v>0.19</v>
      </c>
      <c r="R20" s="14">
        <f t="shared" si="1"/>
        <v>0.29749999999999999</v>
      </c>
      <c r="U20" s="15"/>
    </row>
    <row r="21" spans="2:21" ht="30.75" thickBot="1" x14ac:dyDescent="0.25">
      <c r="B21" s="489"/>
      <c r="C21" s="525"/>
      <c r="D21" s="414"/>
      <c r="E21" s="261" t="s">
        <v>1214</v>
      </c>
      <c r="F21" s="20" t="s">
        <v>1213</v>
      </c>
      <c r="G21" s="21">
        <v>1</v>
      </c>
      <c r="H21" s="21">
        <v>0.5</v>
      </c>
      <c r="I21" s="21">
        <v>0</v>
      </c>
      <c r="J21" s="257">
        <v>0</v>
      </c>
      <c r="K21" s="285">
        <v>0.5</v>
      </c>
      <c r="L21" s="64">
        <v>0.5</v>
      </c>
      <c r="M21" s="21">
        <v>0</v>
      </c>
      <c r="N21" s="21"/>
      <c r="O21" s="22"/>
      <c r="P21" s="147">
        <f t="shared" si="0"/>
        <v>1</v>
      </c>
      <c r="Q21" s="13" t="str">
        <f t="shared" si="0"/>
        <v>-</v>
      </c>
      <c r="R21" s="14">
        <f t="shared" si="1"/>
        <v>0.5</v>
      </c>
      <c r="U21" s="15"/>
    </row>
    <row r="22" spans="2:21" ht="30.75" thickBot="1" x14ac:dyDescent="0.25">
      <c r="B22" s="489"/>
      <c r="C22" s="525"/>
      <c r="D22" s="414"/>
      <c r="E22" s="261" t="s">
        <v>1212</v>
      </c>
      <c r="F22" s="20" t="s">
        <v>1211</v>
      </c>
      <c r="G22" s="21">
        <v>1</v>
      </c>
      <c r="H22" s="21">
        <v>0.15</v>
      </c>
      <c r="I22" s="305">
        <v>0</v>
      </c>
      <c r="J22" s="257">
        <v>0.35</v>
      </c>
      <c r="K22" s="306">
        <v>0.5</v>
      </c>
      <c r="L22" s="64">
        <v>0.15</v>
      </c>
      <c r="M22" s="21">
        <v>0</v>
      </c>
      <c r="N22" s="21"/>
      <c r="O22" s="22"/>
      <c r="P22" s="147">
        <f t="shared" si="0"/>
        <v>1</v>
      </c>
      <c r="Q22" s="13" t="str">
        <f t="shared" si="0"/>
        <v>-</v>
      </c>
      <c r="R22" s="14">
        <f t="shared" si="1"/>
        <v>0.15</v>
      </c>
      <c r="U22" s="15"/>
    </row>
    <row r="23" spans="2:21" ht="30.75" thickBot="1" x14ac:dyDescent="0.25">
      <c r="B23" s="489"/>
      <c r="C23" s="526"/>
      <c r="D23" s="415"/>
      <c r="E23" s="261" t="s">
        <v>1210</v>
      </c>
      <c r="F23" s="20" t="s">
        <v>1209</v>
      </c>
      <c r="G23" s="21">
        <v>1</v>
      </c>
      <c r="H23" s="21">
        <v>0.25</v>
      </c>
      <c r="I23" s="305">
        <v>0</v>
      </c>
      <c r="J23" s="257">
        <v>0.25</v>
      </c>
      <c r="K23" s="306">
        <v>0.5</v>
      </c>
      <c r="L23" s="64">
        <v>0.25</v>
      </c>
      <c r="M23" s="21">
        <v>0</v>
      </c>
      <c r="N23" s="21"/>
      <c r="O23" s="22"/>
      <c r="P23" s="147">
        <f t="shared" si="0"/>
        <v>1</v>
      </c>
      <c r="Q23" s="13" t="str">
        <f t="shared" si="0"/>
        <v>-</v>
      </c>
      <c r="R23" s="14">
        <f t="shared" si="1"/>
        <v>0.25</v>
      </c>
      <c r="U23" s="15"/>
    </row>
    <row r="24" spans="2:21" ht="57" thickBot="1" x14ac:dyDescent="0.25">
      <c r="B24" s="199" t="s">
        <v>1299</v>
      </c>
      <c r="C24" s="200" t="s">
        <v>1298</v>
      </c>
      <c r="D24" s="119"/>
      <c r="E24" s="261" t="s">
        <v>1208</v>
      </c>
      <c r="F24" s="20" t="s">
        <v>1207</v>
      </c>
      <c r="G24" s="21">
        <v>2</v>
      </c>
      <c r="H24" s="21">
        <v>1</v>
      </c>
      <c r="I24" s="305">
        <v>0</v>
      </c>
      <c r="J24" s="305">
        <v>1</v>
      </c>
      <c r="K24" s="305">
        <v>1</v>
      </c>
      <c r="L24" s="64">
        <v>0</v>
      </c>
      <c r="M24" s="21">
        <v>0</v>
      </c>
      <c r="N24" s="21"/>
      <c r="O24" s="22"/>
      <c r="P24" s="147">
        <f t="shared" si="0"/>
        <v>0</v>
      </c>
      <c r="Q24" s="13" t="str">
        <f t="shared" si="0"/>
        <v>-</v>
      </c>
      <c r="R24" s="14">
        <f t="shared" si="1"/>
        <v>0</v>
      </c>
      <c r="U24" s="15"/>
    </row>
    <row r="25" spans="2:21" ht="72.75" customHeight="1" thickBot="1" x14ac:dyDescent="0.25">
      <c r="B25" s="406" t="s">
        <v>86</v>
      </c>
      <c r="C25" s="406" t="s">
        <v>87</v>
      </c>
      <c r="D25" s="408" t="s">
        <v>1206</v>
      </c>
      <c r="E25" s="129" t="s">
        <v>15</v>
      </c>
      <c r="F25" s="47"/>
      <c r="G25" s="410" t="s">
        <v>16</v>
      </c>
      <c r="H25" s="115" t="s">
        <v>43</v>
      </c>
      <c r="I25" s="33" t="s">
        <v>44</v>
      </c>
      <c r="J25" s="34" t="s">
        <v>45</v>
      </c>
      <c r="K25" s="34" t="s">
        <v>39</v>
      </c>
      <c r="L25" s="65" t="s">
        <v>36</v>
      </c>
      <c r="M25" s="33" t="s">
        <v>37</v>
      </c>
      <c r="N25" s="34" t="s">
        <v>38</v>
      </c>
      <c r="O25" s="34" t="s">
        <v>39</v>
      </c>
      <c r="P25" s="35" t="s">
        <v>17</v>
      </c>
      <c r="Q25" s="35" t="s">
        <v>1343</v>
      </c>
      <c r="R25" s="36" t="s">
        <v>12</v>
      </c>
    </row>
    <row r="26" spans="2:21" ht="16.5" thickBot="1" x14ac:dyDescent="0.25">
      <c r="B26" s="407"/>
      <c r="C26" s="407"/>
      <c r="D26" s="409"/>
      <c r="E26" s="142">
        <v>21</v>
      </c>
      <c r="F26" s="48"/>
      <c r="G26" s="411"/>
      <c r="H26" s="39">
        <f t="shared" ref="H26:O26" si="2">COUNTIF(H4:H23,"&gt;0")</f>
        <v>16</v>
      </c>
      <c r="I26" s="39">
        <f t="shared" si="2"/>
        <v>13</v>
      </c>
      <c r="J26" s="39">
        <f t="shared" si="2"/>
        <v>17</v>
      </c>
      <c r="K26" s="39">
        <f t="shared" si="2"/>
        <v>17</v>
      </c>
      <c r="L26" s="66">
        <f t="shared" si="2"/>
        <v>16</v>
      </c>
      <c r="M26" s="228">
        <f t="shared" si="2"/>
        <v>12</v>
      </c>
      <c r="N26" s="39">
        <f t="shared" si="2"/>
        <v>0</v>
      </c>
      <c r="O26" s="39">
        <f t="shared" si="2"/>
        <v>0</v>
      </c>
      <c r="P26" s="40">
        <f>AVERAGE(P4:P24)</f>
        <v>0.94117647058823528</v>
      </c>
      <c r="Q26" s="40">
        <f>AVERAGE(Q4:Q23)</f>
        <v>0.54076923076923067</v>
      </c>
      <c r="R26" s="40">
        <f>AVERAGE(R4:R23)</f>
        <v>0.31986666666666669</v>
      </c>
    </row>
    <row r="27" spans="2:21" ht="48.75" thickBot="1" x14ac:dyDescent="0.25">
      <c r="B27" s="438" t="s">
        <v>1300</v>
      </c>
      <c r="C27" s="439"/>
      <c r="D27" s="440"/>
      <c r="E27" s="438" t="s">
        <v>1302</v>
      </c>
      <c r="F27" s="440"/>
      <c r="G27" s="438" t="s">
        <v>1303</v>
      </c>
      <c r="H27" s="439"/>
      <c r="I27" s="440"/>
      <c r="J27" s="152" t="s">
        <v>1256</v>
      </c>
      <c r="K27" s="153" t="s">
        <v>1257</v>
      </c>
      <c r="L27" s="153" t="s">
        <v>1258</v>
      </c>
      <c r="M27" s="153"/>
      <c r="N27" s="153"/>
      <c r="O27" s="153"/>
      <c r="P27" s="153" t="s">
        <v>1259</v>
      </c>
      <c r="Q27" s="154" t="s">
        <v>1260</v>
      </c>
    </row>
    <row r="28" spans="2:21" ht="15.75" thickBot="1" x14ac:dyDescent="0.25">
      <c r="B28" s="456" t="s">
        <v>1301</v>
      </c>
      <c r="C28" s="457"/>
      <c r="D28" s="458"/>
      <c r="E28" s="456" t="s">
        <v>1304</v>
      </c>
      <c r="F28" s="458"/>
      <c r="G28" s="441" t="s">
        <v>1275</v>
      </c>
      <c r="H28" s="442"/>
      <c r="I28" s="443"/>
      <c r="J28" s="161"/>
      <c r="K28" s="156"/>
      <c r="L28" s="157"/>
      <c r="M28" s="158"/>
      <c r="N28" s="158"/>
      <c r="O28" s="158"/>
      <c r="P28" s="159"/>
      <c r="Q28" s="160"/>
    </row>
  </sheetData>
  <sheetProtection formatCells="0" formatColumns="0" formatRows="0"/>
  <mergeCells count="16">
    <mergeCell ref="B27:D27"/>
    <mergeCell ref="E27:F27"/>
    <mergeCell ref="G27:I27"/>
    <mergeCell ref="B28:D28"/>
    <mergeCell ref="E28:F28"/>
    <mergeCell ref="G28:I28"/>
    <mergeCell ref="B1:Q1"/>
    <mergeCell ref="D4:D14"/>
    <mergeCell ref="D15:D23"/>
    <mergeCell ref="B25:B26"/>
    <mergeCell ref="C25:C26"/>
    <mergeCell ref="D25:D26"/>
    <mergeCell ref="G25:G26"/>
    <mergeCell ref="C4:C23"/>
    <mergeCell ref="B15:B23"/>
    <mergeCell ref="B4:B14"/>
  </mergeCells>
  <conditionalFormatting sqref="P4:P24">
    <cfRule type="cellIs" dxfId="88" priority="86" operator="equal">
      <formula>"-"</formula>
    </cfRule>
    <cfRule type="cellIs" dxfId="87" priority="87" operator="lessThan">
      <formula>0.5</formula>
    </cfRule>
    <cfRule type="cellIs" dxfId="86" priority="88" operator="between">
      <formula>0.5</formula>
      <formula>0.75</formula>
    </cfRule>
    <cfRule type="cellIs" dxfId="85" priority="89" operator="between">
      <formula>0.75</formula>
      <formula>1</formula>
    </cfRule>
  </conditionalFormatting>
  <conditionalFormatting sqref="P4:P24">
    <cfRule type="cellIs" dxfId="84" priority="85" operator="equal">
      <formula>0</formula>
    </cfRule>
  </conditionalFormatting>
  <conditionalFormatting sqref="R4:R23">
    <cfRule type="cellIs" dxfId="83" priority="81" operator="equal">
      <formula>"-"</formula>
    </cfRule>
    <cfRule type="cellIs" dxfId="82" priority="82" operator="between">
      <formula>0.9</formula>
      <formula>1</formula>
    </cfRule>
    <cfRule type="cellIs" dxfId="81" priority="83" operator="between">
      <formula>0.7</formula>
      <formula>0.899</formula>
    </cfRule>
    <cfRule type="cellIs" dxfId="80" priority="84" operator="between">
      <formula>0</formula>
      <formula>0.699</formula>
    </cfRule>
  </conditionalFormatting>
  <conditionalFormatting sqref="R4:R23">
    <cfRule type="cellIs" dxfId="79" priority="77" operator="equal">
      <formula>"-"</formula>
    </cfRule>
    <cfRule type="cellIs" dxfId="78" priority="78" operator="lessThan">
      <formula>0.699</formula>
    </cfRule>
    <cfRule type="cellIs" dxfId="77" priority="79" operator="between">
      <formula>0.7</formula>
      <formula>0.8999</formula>
    </cfRule>
    <cfRule type="cellIs" dxfId="76" priority="80" operator="between">
      <formula>0.9</formula>
      <formula>1</formula>
    </cfRule>
  </conditionalFormatting>
  <conditionalFormatting sqref="R4:R23">
    <cfRule type="cellIs" dxfId="75" priority="73" operator="equal">
      <formula>"-"</formula>
    </cfRule>
    <cfRule type="cellIs" dxfId="74" priority="74" operator="lessThan">
      <formula>0.69999</formula>
    </cfRule>
    <cfRule type="cellIs" dxfId="73" priority="75" operator="between">
      <formula>0.7</formula>
      <formula>0.8999</formula>
    </cfRule>
    <cfRule type="cellIs" dxfId="72" priority="76" operator="between">
      <formula>0.9</formula>
      <formula>1</formula>
    </cfRule>
  </conditionalFormatting>
  <conditionalFormatting sqref="R4:R23">
    <cfRule type="cellIs" dxfId="71" priority="69" operator="equal">
      <formula>"-"</formula>
    </cfRule>
    <cfRule type="cellIs" dxfId="70" priority="70" operator="between">
      <formula>0.9</formula>
      <formula>1</formula>
    </cfRule>
    <cfRule type="cellIs" dxfId="69" priority="71" operator="between">
      <formula>0.7</formula>
      <formula>0.899</formula>
    </cfRule>
    <cfRule type="cellIs" dxfId="68" priority="72" operator="lessThan">
      <formula>0.699</formula>
    </cfRule>
  </conditionalFormatting>
  <conditionalFormatting sqref="R4:R23">
    <cfRule type="cellIs" dxfId="67" priority="65" operator="equal">
      <formula>"-"</formula>
    </cfRule>
    <cfRule type="cellIs" dxfId="66" priority="66" operator="lessThan">
      <formula>0.699</formula>
    </cfRule>
    <cfRule type="cellIs" dxfId="65" priority="67" operator="between">
      <formula>0.9</formula>
      <formula>1</formula>
    </cfRule>
    <cfRule type="cellIs" dxfId="64" priority="68" operator="between">
      <formula>0.7</formula>
      <formula>"89.99%"</formula>
    </cfRule>
  </conditionalFormatting>
  <conditionalFormatting sqref="R4:R23">
    <cfRule type="cellIs" dxfId="63" priority="61" operator="equal">
      <formula>"-"</formula>
    </cfRule>
    <cfRule type="cellIs" dxfId="62" priority="62" operator="lessThan">
      <formula>0.699</formula>
    </cfRule>
    <cfRule type="cellIs" dxfId="61" priority="63" operator="between">
      <formula>0.7</formula>
      <formula>0.899</formula>
    </cfRule>
    <cfRule type="cellIs" dxfId="60" priority="64" operator="between">
      <formula>0.9</formula>
      <formula>1</formula>
    </cfRule>
  </conditionalFormatting>
  <conditionalFormatting sqref="R4:R23">
    <cfRule type="cellIs" dxfId="59" priority="57" operator="equal">
      <formula>"-"</formula>
    </cfRule>
    <cfRule type="cellIs" dxfId="58" priority="58" operator="lessThan">
      <formula>0.699</formula>
    </cfRule>
    <cfRule type="cellIs" dxfId="57" priority="59" operator="between">
      <formula>0.7</formula>
      <formula>0.9166666</formula>
    </cfRule>
    <cfRule type="cellIs" dxfId="56" priority="60" operator="between">
      <formula>0.9167</formula>
      <formula>1</formula>
    </cfRule>
  </conditionalFormatting>
  <conditionalFormatting sqref="R24">
    <cfRule type="cellIs" dxfId="55" priority="53" operator="equal">
      <formula>"-"</formula>
    </cfRule>
    <cfRule type="cellIs" dxfId="54" priority="54" operator="between">
      <formula>0.9</formula>
      <formula>1</formula>
    </cfRule>
    <cfRule type="cellIs" dxfId="53" priority="55" operator="between">
      <formula>0.7</formula>
      <formula>0.899</formula>
    </cfRule>
    <cfRule type="cellIs" dxfId="52" priority="56" operator="between">
      <formula>0</formula>
      <formula>0.699</formula>
    </cfRule>
  </conditionalFormatting>
  <conditionalFormatting sqref="R24">
    <cfRule type="cellIs" dxfId="51" priority="49" operator="equal">
      <formula>"-"</formula>
    </cfRule>
    <cfRule type="cellIs" dxfId="50" priority="50" operator="lessThan">
      <formula>0.699</formula>
    </cfRule>
    <cfRule type="cellIs" dxfId="49" priority="51" operator="between">
      <formula>0.7</formula>
      <formula>0.8999</formula>
    </cfRule>
    <cfRule type="cellIs" dxfId="48" priority="52" operator="between">
      <formula>0.9</formula>
      <formula>1</formula>
    </cfRule>
  </conditionalFormatting>
  <conditionalFormatting sqref="R24">
    <cfRule type="cellIs" dxfId="47" priority="45" operator="equal">
      <formula>"-"</formula>
    </cfRule>
    <cfRule type="cellIs" dxfId="46" priority="46" operator="lessThan">
      <formula>0.69999</formula>
    </cfRule>
    <cfRule type="cellIs" dxfId="45" priority="47" operator="between">
      <formula>0.7</formula>
      <formula>0.8999</formula>
    </cfRule>
    <cfRule type="cellIs" dxfId="44" priority="48" operator="between">
      <formula>0.9</formula>
      <formula>1</formula>
    </cfRule>
  </conditionalFormatting>
  <conditionalFormatting sqref="R24">
    <cfRule type="cellIs" dxfId="43" priority="41" operator="equal">
      <formula>"-"</formula>
    </cfRule>
    <cfRule type="cellIs" dxfId="42" priority="42" operator="between">
      <formula>0.9</formula>
      <formula>1</formula>
    </cfRule>
    <cfRule type="cellIs" dxfId="41" priority="43" operator="between">
      <formula>0.7</formula>
      <formula>0.899</formula>
    </cfRule>
    <cfRule type="cellIs" dxfId="40" priority="44" operator="lessThan">
      <formula>0.699</formula>
    </cfRule>
  </conditionalFormatting>
  <conditionalFormatting sqref="R24">
    <cfRule type="cellIs" dxfId="39" priority="37" operator="equal">
      <formula>"-"</formula>
    </cfRule>
    <cfRule type="cellIs" dxfId="38" priority="38" operator="lessThan">
      <formula>0.699</formula>
    </cfRule>
    <cfRule type="cellIs" dxfId="37" priority="39" operator="between">
      <formula>0.9</formula>
      <formula>1</formula>
    </cfRule>
    <cfRule type="cellIs" dxfId="36" priority="40" operator="between">
      <formula>0.7</formula>
      <formula>"89.99%"</formula>
    </cfRule>
  </conditionalFormatting>
  <conditionalFormatting sqref="R24">
    <cfRule type="cellIs" dxfId="35" priority="33" operator="equal">
      <formula>"-"</formula>
    </cfRule>
    <cfRule type="cellIs" dxfId="34" priority="34" operator="lessThan">
      <formula>0.699</formula>
    </cfRule>
    <cfRule type="cellIs" dxfId="33" priority="35" operator="between">
      <formula>0.7</formula>
      <formula>0.899</formula>
    </cfRule>
    <cfRule type="cellIs" dxfId="32" priority="36" operator="between">
      <formula>0.9</formula>
      <formula>1</formula>
    </cfRule>
  </conditionalFormatting>
  <conditionalFormatting sqref="R24">
    <cfRule type="cellIs" dxfId="31" priority="29" operator="equal">
      <formula>"-"</formula>
    </cfRule>
    <cfRule type="cellIs" dxfId="30" priority="30" operator="lessThan">
      <formula>0.699</formula>
    </cfRule>
    <cfRule type="cellIs" dxfId="29" priority="31" operator="between">
      <formula>0.7</formula>
      <formula>0.9166666</formula>
    </cfRule>
    <cfRule type="cellIs" dxfId="28" priority="32" operator="between">
      <formula>0.9167</formula>
      <formula>1</formula>
    </cfRule>
  </conditionalFormatting>
  <conditionalFormatting sqref="Q4:Q24">
    <cfRule type="cellIs" dxfId="27" priority="25" operator="equal">
      <formula>"-"</formula>
    </cfRule>
    <cfRule type="cellIs" dxfId="26" priority="26" operator="between">
      <formula>0.9</formula>
      <formula>1</formula>
    </cfRule>
    <cfRule type="cellIs" dxfId="25" priority="27" operator="between">
      <formula>0.7</formula>
      <formula>0.899</formula>
    </cfRule>
    <cfRule type="cellIs" dxfId="24" priority="28" operator="between">
      <formula>0</formula>
      <formula>0.699</formula>
    </cfRule>
  </conditionalFormatting>
  <conditionalFormatting sqref="Q4:Q24">
    <cfRule type="cellIs" dxfId="23" priority="21" operator="equal">
      <formula>"-"</formula>
    </cfRule>
    <cfRule type="cellIs" dxfId="22" priority="22" operator="lessThan">
      <formula>0.699</formula>
    </cfRule>
    <cfRule type="cellIs" dxfId="21" priority="23" operator="between">
      <formula>0.7</formula>
      <formula>0.8999</formula>
    </cfRule>
    <cfRule type="cellIs" dxfId="20" priority="24" operator="between">
      <formula>0.9</formula>
      <formula>1</formula>
    </cfRule>
  </conditionalFormatting>
  <conditionalFormatting sqref="Q4:Q24">
    <cfRule type="cellIs" dxfId="19" priority="17" operator="equal">
      <formula>"-"</formula>
    </cfRule>
    <cfRule type="cellIs" dxfId="18" priority="18" operator="lessThan">
      <formula>0.69999</formula>
    </cfRule>
    <cfRule type="cellIs" dxfId="17" priority="19" operator="between">
      <formula>0.7</formula>
      <formula>0.8999</formula>
    </cfRule>
    <cfRule type="cellIs" dxfId="16" priority="20" operator="between">
      <formula>0.9</formula>
      <formula>1</formula>
    </cfRule>
  </conditionalFormatting>
  <conditionalFormatting sqref="Q4:Q24">
    <cfRule type="cellIs" dxfId="15" priority="13" operator="equal">
      <formula>"-"</formula>
    </cfRule>
    <cfRule type="cellIs" dxfId="14" priority="14" operator="between">
      <formula>0.9</formula>
      <formula>1</formula>
    </cfRule>
    <cfRule type="cellIs" dxfId="13" priority="15" operator="between">
      <formula>0.7</formula>
      <formula>0.899</formula>
    </cfRule>
    <cfRule type="cellIs" dxfId="12" priority="16" operator="lessThan">
      <formula>0.699</formula>
    </cfRule>
  </conditionalFormatting>
  <conditionalFormatting sqref="Q4:Q24">
    <cfRule type="cellIs" dxfId="11" priority="9" operator="equal">
      <formula>"-"</formula>
    </cfRule>
    <cfRule type="cellIs" dxfId="10" priority="10" operator="lessThan">
      <formula>0.699</formula>
    </cfRule>
    <cfRule type="cellIs" dxfId="9" priority="11" operator="between">
      <formula>0.9</formula>
      <formula>1</formula>
    </cfRule>
    <cfRule type="cellIs" dxfId="8" priority="12" operator="between">
      <formula>0.7</formula>
      <formula>"89.99%"</formula>
    </cfRule>
  </conditionalFormatting>
  <conditionalFormatting sqref="Q4:Q24">
    <cfRule type="cellIs" dxfId="7" priority="5" operator="equal">
      <formula>"-"</formula>
    </cfRule>
    <cfRule type="cellIs" dxfId="6" priority="6" operator="lessThan">
      <formula>0.699</formula>
    </cfRule>
    <cfRule type="cellIs" dxfId="5" priority="7" operator="between">
      <formula>0.7</formula>
      <formula>0.899</formula>
    </cfRule>
    <cfRule type="cellIs" dxfId="4" priority="8" operator="between">
      <formula>0.9</formula>
      <formula>1</formula>
    </cfRule>
  </conditionalFormatting>
  <conditionalFormatting sqref="Q4:Q24">
    <cfRule type="cellIs" dxfId="3" priority="1" operator="equal">
      <formula>"-"</formula>
    </cfRule>
    <cfRule type="cellIs" dxfId="2" priority="2" operator="lessThan">
      <formula>0.699</formula>
    </cfRule>
    <cfRule type="cellIs" dxfId="1" priority="3" operator="between">
      <formula>0.7</formula>
      <formula>0.9166666</formula>
    </cfRule>
    <cfRule type="cellIs" dxfId="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50"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T42"/>
  <sheetViews>
    <sheetView view="pageBreakPreview" topLeftCell="E1" zoomScale="60" zoomScaleNormal="70" workbookViewId="0">
      <selection activeCell="G8" sqref="G8"/>
    </sheetView>
  </sheetViews>
  <sheetFormatPr baseColWidth="10" defaultColWidth="11.42578125" defaultRowHeight="15" x14ac:dyDescent="0.2"/>
  <cols>
    <col min="1" max="1" width="2.85546875" style="1" customWidth="1"/>
    <col min="2" max="2" width="27.7109375" style="1" customWidth="1"/>
    <col min="3" max="3" width="18.42578125" style="1" customWidth="1"/>
    <col min="4" max="4" width="15.85546875" style="1" customWidth="1"/>
    <col min="5" max="6" width="62.7109375" style="1" customWidth="1"/>
    <col min="7" max="11" width="20.5703125" style="1" customWidth="1"/>
    <col min="12" max="12" width="18.42578125" style="67"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B1" s="412" t="s">
        <v>701</v>
      </c>
      <c r="C1" s="412"/>
      <c r="D1" s="412"/>
      <c r="E1" s="412"/>
      <c r="F1" s="412"/>
      <c r="G1" s="412"/>
      <c r="H1" s="412"/>
      <c r="I1" s="412"/>
      <c r="J1" s="412"/>
      <c r="K1" s="412"/>
      <c r="L1" s="412"/>
      <c r="M1" s="412"/>
      <c r="N1" s="412"/>
      <c r="O1" s="412"/>
      <c r="P1" s="412"/>
      <c r="Q1" s="412"/>
    </row>
    <row r="2" spans="1:20" ht="16.5" thickBot="1" x14ac:dyDescent="0.25">
      <c r="D2" s="2"/>
      <c r="E2" s="58"/>
      <c r="F2" s="58"/>
      <c r="G2" s="58"/>
      <c r="H2" s="58"/>
      <c r="I2" s="58"/>
      <c r="J2" s="58"/>
      <c r="K2" s="58"/>
      <c r="L2" s="60"/>
      <c r="M2" s="58"/>
      <c r="N2" s="58"/>
      <c r="O2" s="58"/>
      <c r="P2" s="58"/>
      <c r="Q2" s="58"/>
    </row>
    <row r="3" spans="1:20" ht="32.25"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8" t="s">
        <v>17</v>
      </c>
      <c r="Q3" s="9" t="s">
        <v>12</v>
      </c>
    </row>
    <row r="4" spans="1:20" s="18" customFormat="1" ht="48" customHeight="1" thickBot="1" x14ac:dyDescent="0.25">
      <c r="A4" s="2"/>
      <c r="B4" s="88"/>
      <c r="C4" s="51"/>
      <c r="D4" s="414"/>
      <c r="E4" s="20" t="s">
        <v>589</v>
      </c>
      <c r="F4" s="20" t="s">
        <v>590</v>
      </c>
      <c r="G4" s="16">
        <v>5314</v>
      </c>
      <c r="H4" s="16">
        <v>250</v>
      </c>
      <c r="I4" s="16">
        <v>250</v>
      </c>
      <c r="J4" s="16">
        <v>250</v>
      </c>
      <c r="K4" s="16">
        <v>250</v>
      </c>
      <c r="L4" s="84">
        <v>423</v>
      </c>
      <c r="M4" s="16"/>
      <c r="N4" s="16"/>
      <c r="O4" s="17"/>
      <c r="P4" s="13">
        <f t="shared" ref="P4:P36" si="0">IF(H4=0,"-",IF((L4/H4)&lt;=1,(L4/H4),1))</f>
        <v>1</v>
      </c>
      <c r="Q4" s="14">
        <f t="shared" ref="Q4:Q36" si="1">IF(((L4+M4+N4+O4)/(G4))&lt;=1,((L4+M4+N4+O4)/(G4)),1)</f>
        <v>7.9601053820097856E-2</v>
      </c>
      <c r="R4" s="2"/>
      <c r="T4" s="19"/>
    </row>
    <row r="5" spans="1:20" s="18" customFormat="1" ht="30.75" thickBot="1" x14ac:dyDescent="0.25">
      <c r="A5" s="2"/>
      <c r="B5" s="88"/>
      <c r="C5" s="51"/>
      <c r="D5" s="414"/>
      <c r="E5" s="20" t="s">
        <v>591</v>
      </c>
      <c r="F5" s="20" t="s">
        <v>592</v>
      </c>
      <c r="G5" s="21">
        <v>1859</v>
      </c>
      <c r="H5" s="21">
        <v>125</v>
      </c>
      <c r="I5" s="21">
        <v>125</v>
      </c>
      <c r="J5" s="21">
        <v>125</v>
      </c>
      <c r="K5" s="21">
        <v>125</v>
      </c>
      <c r="L5" s="85">
        <v>707</v>
      </c>
      <c r="M5" s="21"/>
      <c r="N5" s="21"/>
      <c r="O5" s="22"/>
      <c r="P5" s="13">
        <f t="shared" si="0"/>
        <v>1</v>
      </c>
      <c r="Q5" s="14">
        <f t="shared" si="1"/>
        <v>0.38031199569661106</v>
      </c>
      <c r="R5" s="2"/>
      <c r="T5" s="19"/>
    </row>
    <row r="6" spans="1:20" ht="45.75" thickBot="1" x14ac:dyDescent="0.25">
      <c r="A6" s="2"/>
      <c r="B6" s="88"/>
      <c r="C6" s="51"/>
      <c r="D6" s="414"/>
      <c r="E6" s="20" t="s">
        <v>593</v>
      </c>
      <c r="F6" s="20" t="s">
        <v>584</v>
      </c>
      <c r="G6" s="16">
        <v>1</v>
      </c>
      <c r="H6" s="16">
        <v>1</v>
      </c>
      <c r="I6" s="16">
        <v>1</v>
      </c>
      <c r="J6" s="16">
        <v>1</v>
      </c>
      <c r="K6" s="16">
        <v>1</v>
      </c>
      <c r="L6" s="68">
        <v>1</v>
      </c>
      <c r="M6" s="16"/>
      <c r="N6" s="16"/>
      <c r="O6" s="23"/>
      <c r="P6" s="13">
        <f t="shared" si="0"/>
        <v>1</v>
      </c>
      <c r="Q6" s="14">
        <f t="shared" si="1"/>
        <v>1</v>
      </c>
      <c r="R6" s="2"/>
      <c r="T6" s="15"/>
    </row>
    <row r="7" spans="1:20" ht="48" customHeight="1" thickBot="1" x14ac:dyDescent="0.25">
      <c r="B7" s="88"/>
      <c r="C7" s="51"/>
      <c r="D7" s="414"/>
      <c r="E7" s="20" t="s">
        <v>598</v>
      </c>
      <c r="F7" s="20" t="s">
        <v>599</v>
      </c>
      <c r="G7" s="21">
        <v>4181</v>
      </c>
      <c r="H7" s="21">
        <v>125</v>
      </c>
      <c r="I7" s="21">
        <v>125</v>
      </c>
      <c r="J7" s="21">
        <v>125</v>
      </c>
      <c r="K7" s="21">
        <v>125</v>
      </c>
      <c r="L7" s="85">
        <f>612.5+282.6</f>
        <v>895.1</v>
      </c>
      <c r="M7" s="21"/>
      <c r="N7" s="21"/>
      <c r="O7" s="22"/>
      <c r="P7" s="13">
        <f t="shared" si="0"/>
        <v>1</v>
      </c>
      <c r="Q7" s="14">
        <f t="shared" si="1"/>
        <v>0.21408753886629994</v>
      </c>
      <c r="R7" s="2"/>
      <c r="T7" s="15"/>
    </row>
    <row r="8" spans="1:20" ht="64.5" customHeight="1" thickBot="1" x14ac:dyDescent="0.25">
      <c r="B8" s="88"/>
      <c r="C8" s="51"/>
      <c r="D8" s="414"/>
      <c r="E8" s="20" t="s">
        <v>608</v>
      </c>
      <c r="F8" s="20" t="s">
        <v>609</v>
      </c>
      <c r="G8" s="21">
        <v>1</v>
      </c>
      <c r="H8" s="21">
        <v>0.25</v>
      </c>
      <c r="I8" s="21">
        <v>0.25</v>
      </c>
      <c r="J8" s="21">
        <v>0.25</v>
      </c>
      <c r="K8" s="21">
        <v>0.25</v>
      </c>
      <c r="L8" s="64">
        <v>0.25</v>
      </c>
      <c r="M8" s="21"/>
      <c r="N8" s="21"/>
      <c r="O8" s="22"/>
      <c r="P8" s="13">
        <f t="shared" si="0"/>
        <v>1</v>
      </c>
      <c r="Q8" s="14">
        <f t="shared" si="1"/>
        <v>0.25</v>
      </c>
      <c r="R8" s="2"/>
      <c r="T8" s="15"/>
    </row>
    <row r="9" spans="1:20" ht="48" customHeight="1" thickBot="1" x14ac:dyDescent="0.25">
      <c r="B9" s="88"/>
      <c r="C9" s="51"/>
      <c r="D9" s="414"/>
      <c r="E9" s="20" t="s">
        <v>641</v>
      </c>
      <c r="F9" s="20" t="s">
        <v>642</v>
      </c>
      <c r="G9" s="21">
        <v>22208</v>
      </c>
      <c r="H9" s="21">
        <v>100</v>
      </c>
      <c r="I9" s="21">
        <v>400</v>
      </c>
      <c r="J9" s="21">
        <v>100</v>
      </c>
      <c r="K9" s="21">
        <v>100</v>
      </c>
      <c r="L9" s="86">
        <f>23290+6408</f>
        <v>29698</v>
      </c>
      <c r="M9" s="21"/>
      <c r="N9" s="21"/>
      <c r="O9" s="22"/>
      <c r="P9" s="13">
        <f t="shared" si="0"/>
        <v>1</v>
      </c>
      <c r="Q9" s="14">
        <f t="shared" si="1"/>
        <v>1</v>
      </c>
      <c r="R9" s="2"/>
      <c r="T9" s="15"/>
    </row>
    <row r="10" spans="1:20" ht="48" customHeight="1" thickBot="1" x14ac:dyDescent="0.25">
      <c r="B10" s="88"/>
      <c r="C10" s="51"/>
      <c r="D10" s="414"/>
      <c r="E10" s="20" t="s">
        <v>643</v>
      </c>
      <c r="F10" s="20" t="s">
        <v>642</v>
      </c>
      <c r="G10" s="21">
        <v>7822</v>
      </c>
      <c r="H10" s="21">
        <v>104</v>
      </c>
      <c r="I10" s="21">
        <v>800</v>
      </c>
      <c r="J10" s="21">
        <v>200</v>
      </c>
      <c r="K10" s="21">
        <v>200</v>
      </c>
      <c r="L10" s="86">
        <f>6134+132</f>
        <v>6266</v>
      </c>
      <c r="M10" s="21"/>
      <c r="N10" s="21"/>
      <c r="O10" s="22"/>
      <c r="P10" s="13">
        <f t="shared" si="0"/>
        <v>1</v>
      </c>
      <c r="Q10" s="14">
        <f t="shared" si="1"/>
        <v>0.80107389414471997</v>
      </c>
      <c r="R10" s="2"/>
      <c r="T10" s="15"/>
    </row>
    <row r="11" spans="1:20" ht="45.75" thickBot="1" x14ac:dyDescent="0.25">
      <c r="B11" s="88"/>
      <c r="C11" s="51"/>
      <c r="D11" s="414"/>
      <c r="E11" s="20" t="s">
        <v>644</v>
      </c>
      <c r="F11" s="20" t="s">
        <v>645</v>
      </c>
      <c r="G11" s="21">
        <v>18277</v>
      </c>
      <c r="H11" s="21">
        <v>222</v>
      </c>
      <c r="I11" s="21">
        <v>3000</v>
      </c>
      <c r="J11" s="21">
        <v>1000</v>
      </c>
      <c r="K11" s="21">
        <v>1000</v>
      </c>
      <c r="L11" s="64">
        <v>0</v>
      </c>
      <c r="M11" s="21"/>
      <c r="N11" s="21"/>
      <c r="O11" s="22"/>
      <c r="P11" s="13">
        <f t="shared" si="0"/>
        <v>0</v>
      </c>
      <c r="Q11" s="14">
        <f t="shared" si="1"/>
        <v>0</v>
      </c>
      <c r="R11" s="2"/>
      <c r="T11" s="15"/>
    </row>
    <row r="12" spans="1:20" ht="61.5" customHeight="1" thickBot="1" x14ac:dyDescent="0.25">
      <c r="B12" s="88"/>
      <c r="C12" s="51"/>
      <c r="D12" s="414"/>
      <c r="E12" s="20" t="s">
        <v>646</v>
      </c>
      <c r="F12" s="20" t="s">
        <v>647</v>
      </c>
      <c r="G12" s="21">
        <v>740</v>
      </c>
      <c r="H12" s="21">
        <v>50</v>
      </c>
      <c r="I12" s="21">
        <v>50</v>
      </c>
      <c r="J12" s="21">
        <v>50</v>
      </c>
      <c r="K12" s="21">
        <v>50</v>
      </c>
      <c r="L12" s="87">
        <f>46+15</f>
        <v>61</v>
      </c>
      <c r="M12" s="21"/>
      <c r="N12" s="21"/>
      <c r="O12" s="22"/>
      <c r="P12" s="13">
        <f t="shared" si="0"/>
        <v>1</v>
      </c>
      <c r="Q12" s="14">
        <f t="shared" si="1"/>
        <v>8.2432432432432437E-2</v>
      </c>
      <c r="R12" s="2"/>
      <c r="T12" s="15"/>
    </row>
    <row r="13" spans="1:20" ht="45.75" thickBot="1" x14ac:dyDescent="0.25">
      <c r="B13" s="88"/>
      <c r="C13" s="51"/>
      <c r="D13" s="414"/>
      <c r="E13" s="20" t="s">
        <v>648</v>
      </c>
      <c r="F13" s="20" t="s">
        <v>649</v>
      </c>
      <c r="G13" s="21">
        <v>1</v>
      </c>
      <c r="H13" s="21">
        <v>0</v>
      </c>
      <c r="I13" s="21">
        <v>0</v>
      </c>
      <c r="J13" s="21">
        <v>0</v>
      </c>
      <c r="K13" s="21">
        <v>1</v>
      </c>
      <c r="L13" s="64">
        <v>0</v>
      </c>
      <c r="M13" s="21"/>
      <c r="N13" s="21"/>
      <c r="O13" s="22"/>
      <c r="P13" s="13" t="str">
        <f t="shared" si="0"/>
        <v>-</v>
      </c>
      <c r="Q13" s="14">
        <f t="shared" si="1"/>
        <v>0</v>
      </c>
      <c r="R13" s="2"/>
      <c r="T13" s="15"/>
    </row>
    <row r="14" spans="1:20" ht="30.75" thickBot="1" x14ac:dyDescent="0.25">
      <c r="B14" s="88"/>
      <c r="C14" s="51"/>
      <c r="D14" s="414"/>
      <c r="E14" s="20" t="s">
        <v>650</v>
      </c>
      <c r="F14" s="20" t="s">
        <v>651</v>
      </c>
      <c r="G14" s="21">
        <v>0.1</v>
      </c>
      <c r="H14" s="21">
        <v>0</v>
      </c>
      <c r="I14" s="21">
        <v>0</v>
      </c>
      <c r="J14" s="21">
        <v>0.05</v>
      </c>
      <c r="K14" s="21">
        <v>0.05</v>
      </c>
      <c r="L14" s="64">
        <v>0</v>
      </c>
      <c r="M14" s="21"/>
      <c r="N14" s="21"/>
      <c r="O14" s="22"/>
      <c r="P14" s="13" t="str">
        <f t="shared" si="0"/>
        <v>-</v>
      </c>
      <c r="Q14" s="14">
        <f t="shared" si="1"/>
        <v>0</v>
      </c>
      <c r="R14" s="2"/>
      <c r="T14" s="15"/>
    </row>
    <row r="15" spans="1:20" ht="30.75" thickBot="1" x14ac:dyDescent="0.25">
      <c r="B15" s="88"/>
      <c r="C15" s="51"/>
      <c r="D15" s="415"/>
      <c r="E15" s="20" t="s">
        <v>652</v>
      </c>
      <c r="F15" s="20" t="s">
        <v>653</v>
      </c>
      <c r="G15" s="21">
        <v>1</v>
      </c>
      <c r="H15" s="21">
        <v>0</v>
      </c>
      <c r="I15" s="21">
        <v>0</v>
      </c>
      <c r="J15" s="21">
        <v>1</v>
      </c>
      <c r="K15" s="21">
        <v>0</v>
      </c>
      <c r="L15" s="64">
        <v>0</v>
      </c>
      <c r="M15" s="21"/>
      <c r="N15" s="21"/>
      <c r="O15" s="22"/>
      <c r="P15" s="13" t="str">
        <f t="shared" si="0"/>
        <v>-</v>
      </c>
      <c r="Q15" s="14">
        <f t="shared" si="1"/>
        <v>0</v>
      </c>
      <c r="R15" s="2"/>
      <c r="T15" s="15"/>
    </row>
    <row r="16" spans="1:20" ht="30.75" thickBot="1" x14ac:dyDescent="0.25">
      <c r="B16" s="88"/>
      <c r="C16" s="51"/>
      <c r="D16" s="416" t="s">
        <v>697</v>
      </c>
      <c r="E16" s="20" t="s">
        <v>654</v>
      </c>
      <c r="F16" s="20" t="s">
        <v>655</v>
      </c>
      <c r="G16" s="21">
        <v>1</v>
      </c>
      <c r="H16" s="21">
        <v>1</v>
      </c>
      <c r="I16" s="21">
        <v>1</v>
      </c>
      <c r="J16" s="21">
        <v>1</v>
      </c>
      <c r="K16" s="21">
        <v>1</v>
      </c>
      <c r="L16" s="64">
        <v>4</v>
      </c>
      <c r="M16" s="21"/>
      <c r="N16" s="21"/>
      <c r="O16" s="22"/>
      <c r="P16" s="13">
        <f t="shared" si="0"/>
        <v>1</v>
      </c>
      <c r="Q16" s="14">
        <f t="shared" si="1"/>
        <v>1</v>
      </c>
      <c r="R16" s="2"/>
      <c r="T16" s="15"/>
    </row>
    <row r="17" spans="2:20" ht="45.75" thickBot="1" x14ac:dyDescent="0.25">
      <c r="B17" s="88"/>
      <c r="C17" s="51"/>
      <c r="D17" s="415"/>
      <c r="E17" s="20" t="s">
        <v>656</v>
      </c>
      <c r="F17" s="20" t="s">
        <v>657</v>
      </c>
      <c r="G17" s="21">
        <v>2</v>
      </c>
      <c r="H17" s="21">
        <v>0</v>
      </c>
      <c r="I17" s="21">
        <v>0</v>
      </c>
      <c r="J17" s="21">
        <v>1</v>
      </c>
      <c r="K17" s="21">
        <v>1</v>
      </c>
      <c r="L17" s="64">
        <v>0</v>
      </c>
      <c r="M17" s="21"/>
      <c r="N17" s="21"/>
      <c r="O17" s="22"/>
      <c r="P17" s="13" t="str">
        <f t="shared" si="0"/>
        <v>-</v>
      </c>
      <c r="Q17" s="14">
        <f t="shared" si="1"/>
        <v>0</v>
      </c>
      <c r="R17" s="2"/>
      <c r="T17" s="15"/>
    </row>
    <row r="18" spans="2:20" ht="30.75" thickBot="1" x14ac:dyDescent="0.25">
      <c r="B18" s="88"/>
      <c r="C18" s="51"/>
      <c r="D18" s="416" t="s">
        <v>698</v>
      </c>
      <c r="E18" s="20" t="s">
        <v>658</v>
      </c>
      <c r="F18" s="20" t="s">
        <v>659</v>
      </c>
      <c r="G18" s="21">
        <v>1</v>
      </c>
      <c r="H18" s="21">
        <v>0.2</v>
      </c>
      <c r="I18" s="21">
        <v>0.2</v>
      </c>
      <c r="J18" s="21">
        <v>0.3</v>
      </c>
      <c r="K18" s="21">
        <v>0.3</v>
      </c>
      <c r="L18" s="64">
        <v>0</v>
      </c>
      <c r="M18" s="21"/>
      <c r="N18" s="21"/>
      <c r="O18" s="22"/>
      <c r="P18" s="13">
        <f t="shared" si="0"/>
        <v>0</v>
      </c>
      <c r="Q18" s="14">
        <f t="shared" si="1"/>
        <v>0</v>
      </c>
      <c r="R18" s="2"/>
      <c r="T18" s="15"/>
    </row>
    <row r="19" spans="2:20" ht="45.75" thickBot="1" x14ac:dyDescent="0.25">
      <c r="B19" s="88"/>
      <c r="C19" s="51"/>
      <c r="D19" s="414"/>
      <c r="E19" s="20" t="s">
        <v>660</v>
      </c>
      <c r="F19" s="20" t="s">
        <v>661</v>
      </c>
      <c r="G19" s="21">
        <v>2</v>
      </c>
      <c r="H19" s="21">
        <v>0</v>
      </c>
      <c r="I19" s="21">
        <v>1</v>
      </c>
      <c r="J19" s="21">
        <v>1</v>
      </c>
      <c r="K19" s="21">
        <v>0</v>
      </c>
      <c r="L19" s="64">
        <v>0</v>
      </c>
      <c r="M19" s="21"/>
      <c r="N19" s="21"/>
      <c r="O19" s="22"/>
      <c r="P19" s="13" t="str">
        <f t="shared" si="0"/>
        <v>-</v>
      </c>
      <c r="Q19" s="14">
        <f t="shared" si="1"/>
        <v>0</v>
      </c>
      <c r="R19" s="2"/>
      <c r="T19" s="15"/>
    </row>
    <row r="20" spans="2:20" ht="45.75" thickBot="1" x14ac:dyDescent="0.25">
      <c r="B20" s="88"/>
      <c r="C20" s="51"/>
      <c r="D20" s="414"/>
      <c r="E20" s="20" t="s">
        <v>662</v>
      </c>
      <c r="F20" s="20" t="s">
        <v>663</v>
      </c>
      <c r="G20" s="21">
        <v>8046</v>
      </c>
      <c r="H20" s="21">
        <v>50</v>
      </c>
      <c r="I20" s="21">
        <v>150</v>
      </c>
      <c r="J20" s="21">
        <v>150</v>
      </c>
      <c r="K20" s="21">
        <v>150</v>
      </c>
      <c r="L20" s="64">
        <v>2520</v>
      </c>
      <c r="M20" s="21"/>
      <c r="N20" s="21"/>
      <c r="O20" s="22"/>
      <c r="P20" s="13">
        <f t="shared" si="0"/>
        <v>1</v>
      </c>
      <c r="Q20" s="14">
        <f t="shared" si="1"/>
        <v>0.31319910514541388</v>
      </c>
      <c r="R20" s="2"/>
      <c r="T20" s="15"/>
    </row>
    <row r="21" spans="2:20" ht="30.75" thickBot="1" x14ac:dyDescent="0.25">
      <c r="B21" s="88"/>
      <c r="C21" s="51"/>
      <c r="D21" s="414"/>
      <c r="E21" s="20" t="s">
        <v>664</v>
      </c>
      <c r="F21" s="20" t="s">
        <v>665</v>
      </c>
      <c r="G21" s="21">
        <v>75</v>
      </c>
      <c r="H21" s="21">
        <v>1</v>
      </c>
      <c r="I21" s="21">
        <v>3</v>
      </c>
      <c r="J21" s="21">
        <v>3</v>
      </c>
      <c r="K21" s="21">
        <v>3</v>
      </c>
      <c r="L21" s="64">
        <v>7</v>
      </c>
      <c r="M21" s="21"/>
      <c r="N21" s="21"/>
      <c r="O21" s="22"/>
      <c r="P21" s="13">
        <f t="shared" si="0"/>
        <v>1</v>
      </c>
      <c r="Q21" s="14">
        <f t="shared" si="1"/>
        <v>9.3333333333333338E-2</v>
      </c>
      <c r="R21" s="2"/>
      <c r="T21" s="15"/>
    </row>
    <row r="22" spans="2:20" ht="30.75" thickBot="1" x14ac:dyDescent="0.25">
      <c r="B22" s="88"/>
      <c r="C22" s="51"/>
      <c r="D22" s="414"/>
      <c r="E22" s="20" t="s">
        <v>666</v>
      </c>
      <c r="F22" s="20" t="s">
        <v>667</v>
      </c>
      <c r="G22" s="21">
        <v>6</v>
      </c>
      <c r="H22" s="21">
        <v>1</v>
      </c>
      <c r="I22" s="21">
        <v>0</v>
      </c>
      <c r="J22" s="21">
        <v>1</v>
      </c>
      <c r="K22" s="21">
        <v>0</v>
      </c>
      <c r="L22" s="64">
        <v>4</v>
      </c>
      <c r="M22" s="21"/>
      <c r="N22" s="21"/>
      <c r="O22" s="22"/>
      <c r="P22" s="13">
        <f t="shared" si="0"/>
        <v>1</v>
      </c>
      <c r="Q22" s="14">
        <f t="shared" si="1"/>
        <v>0.66666666666666663</v>
      </c>
      <c r="R22" s="2"/>
      <c r="T22" s="15"/>
    </row>
    <row r="23" spans="2:20" ht="30.75" thickBot="1" x14ac:dyDescent="0.25">
      <c r="B23" s="88"/>
      <c r="C23" s="51"/>
      <c r="D23" s="414"/>
      <c r="E23" s="20" t="s">
        <v>668</v>
      </c>
      <c r="F23" s="20" t="s">
        <v>669</v>
      </c>
      <c r="G23" s="21">
        <v>1</v>
      </c>
      <c r="H23" s="21">
        <v>0</v>
      </c>
      <c r="I23" s="21">
        <v>1</v>
      </c>
      <c r="J23" s="21">
        <v>0</v>
      </c>
      <c r="K23" s="21">
        <v>0</v>
      </c>
      <c r="L23" s="64">
        <v>0</v>
      </c>
      <c r="M23" s="21"/>
      <c r="N23" s="21"/>
      <c r="O23" s="22"/>
      <c r="P23" s="13" t="str">
        <f t="shared" si="0"/>
        <v>-</v>
      </c>
      <c r="Q23" s="14">
        <f t="shared" si="1"/>
        <v>0</v>
      </c>
      <c r="R23" s="2"/>
      <c r="T23" s="15"/>
    </row>
    <row r="24" spans="2:20" ht="60.75" thickBot="1" x14ac:dyDescent="0.25">
      <c r="B24" s="88"/>
      <c r="C24" s="51"/>
      <c r="D24" s="415"/>
      <c r="E24" s="20" t="s">
        <v>670</v>
      </c>
      <c r="F24" s="20" t="s">
        <v>671</v>
      </c>
      <c r="G24" s="21">
        <v>1</v>
      </c>
      <c r="H24" s="21">
        <v>0.1</v>
      </c>
      <c r="I24" s="21">
        <v>0.3</v>
      </c>
      <c r="J24" s="21">
        <v>0.3</v>
      </c>
      <c r="K24" s="21">
        <v>0.3</v>
      </c>
      <c r="L24" s="64">
        <v>1</v>
      </c>
      <c r="M24" s="21"/>
      <c r="N24" s="21"/>
      <c r="O24" s="22"/>
      <c r="P24" s="13">
        <f t="shared" si="0"/>
        <v>1</v>
      </c>
      <c r="Q24" s="14">
        <f t="shared" si="1"/>
        <v>1</v>
      </c>
      <c r="R24" s="2"/>
      <c r="T24" s="15"/>
    </row>
    <row r="25" spans="2:20" ht="30.75" thickBot="1" x14ac:dyDescent="0.25">
      <c r="B25" s="88"/>
      <c r="C25" s="51"/>
      <c r="D25" s="416" t="s">
        <v>699</v>
      </c>
      <c r="E25" s="20" t="s">
        <v>672</v>
      </c>
      <c r="F25" s="20" t="s">
        <v>673</v>
      </c>
      <c r="G25" s="21">
        <v>187</v>
      </c>
      <c r="H25" s="21">
        <v>0</v>
      </c>
      <c r="I25" s="21">
        <v>1.5</v>
      </c>
      <c r="J25" s="21">
        <v>2</v>
      </c>
      <c r="K25" s="21">
        <v>1.5</v>
      </c>
      <c r="L25" s="64">
        <v>0</v>
      </c>
      <c r="M25" s="21"/>
      <c r="N25" s="21"/>
      <c r="O25" s="22"/>
      <c r="P25" s="13" t="str">
        <f t="shared" si="0"/>
        <v>-</v>
      </c>
      <c r="Q25" s="14">
        <f t="shared" si="1"/>
        <v>0</v>
      </c>
      <c r="R25" s="2"/>
      <c r="T25" s="15"/>
    </row>
    <row r="26" spans="2:20" ht="32.25" customHeight="1" thickBot="1" x14ac:dyDescent="0.25">
      <c r="B26" s="88"/>
      <c r="C26" s="51"/>
      <c r="D26" s="414"/>
      <c r="E26" s="20" t="s">
        <v>674</v>
      </c>
      <c r="F26" s="20" t="s">
        <v>675</v>
      </c>
      <c r="G26" s="21">
        <v>388</v>
      </c>
      <c r="H26" s="21">
        <v>0.5</v>
      </c>
      <c r="I26" s="21">
        <v>7</v>
      </c>
      <c r="J26" s="21">
        <v>10</v>
      </c>
      <c r="K26" s="21">
        <v>7.5</v>
      </c>
      <c r="L26" s="87">
        <f>1.79+780.21</f>
        <v>782</v>
      </c>
      <c r="M26" s="21"/>
      <c r="N26" s="21"/>
      <c r="O26" s="22"/>
      <c r="P26" s="13">
        <f t="shared" si="0"/>
        <v>1</v>
      </c>
      <c r="Q26" s="14">
        <f t="shared" si="1"/>
        <v>1</v>
      </c>
      <c r="R26" s="2"/>
      <c r="T26" s="15"/>
    </row>
    <row r="27" spans="2:20" ht="30.75" thickBot="1" x14ac:dyDescent="0.25">
      <c r="B27" s="88"/>
      <c r="C27" s="51"/>
      <c r="D27" s="414"/>
      <c r="E27" s="20" t="s">
        <v>676</v>
      </c>
      <c r="F27" s="20" t="s">
        <v>677</v>
      </c>
      <c r="G27" s="21">
        <v>67</v>
      </c>
      <c r="H27" s="21">
        <v>0.6</v>
      </c>
      <c r="I27" s="21">
        <v>1</v>
      </c>
      <c r="J27" s="21">
        <v>1.4</v>
      </c>
      <c r="K27" s="21">
        <v>1</v>
      </c>
      <c r="L27" s="87">
        <f>1.84+1.06+3.84</f>
        <v>6.74</v>
      </c>
      <c r="M27" s="21"/>
      <c r="N27" s="21"/>
      <c r="O27" s="22"/>
      <c r="P27" s="13">
        <f t="shared" si="0"/>
        <v>1</v>
      </c>
      <c r="Q27" s="14">
        <f t="shared" si="1"/>
        <v>0.10059701492537314</v>
      </c>
      <c r="R27" s="2"/>
      <c r="T27" s="15"/>
    </row>
    <row r="28" spans="2:20" ht="60.75" thickBot="1" x14ac:dyDescent="0.25">
      <c r="B28" s="88"/>
      <c r="C28" s="51"/>
      <c r="D28" s="414"/>
      <c r="E28" s="20" t="s">
        <v>678</v>
      </c>
      <c r="F28" s="20" t="s">
        <v>679</v>
      </c>
      <c r="G28" s="21">
        <v>1</v>
      </c>
      <c r="H28" s="21">
        <v>0</v>
      </c>
      <c r="I28" s="21">
        <v>0.25</v>
      </c>
      <c r="J28" s="21">
        <v>0.5</v>
      </c>
      <c r="K28" s="21">
        <v>0.25</v>
      </c>
      <c r="L28" s="64">
        <v>0</v>
      </c>
      <c r="M28" s="21"/>
      <c r="N28" s="21"/>
      <c r="O28" s="22"/>
      <c r="P28" s="13" t="str">
        <f t="shared" si="0"/>
        <v>-</v>
      </c>
      <c r="Q28" s="14">
        <f t="shared" si="1"/>
        <v>0</v>
      </c>
      <c r="R28" s="2"/>
      <c r="T28" s="15"/>
    </row>
    <row r="29" spans="2:20" ht="48" customHeight="1" thickBot="1" x14ac:dyDescent="0.25">
      <c r="B29" s="88"/>
      <c r="C29" s="51"/>
      <c r="D29" s="414"/>
      <c r="E29" s="20" t="s">
        <v>680</v>
      </c>
      <c r="F29" s="20" t="s">
        <v>681</v>
      </c>
      <c r="G29" s="21">
        <v>7</v>
      </c>
      <c r="H29" s="21">
        <v>0</v>
      </c>
      <c r="I29" s="21">
        <v>1</v>
      </c>
      <c r="J29" s="21">
        <v>0</v>
      </c>
      <c r="K29" s="21">
        <v>1</v>
      </c>
      <c r="L29" s="64">
        <v>0</v>
      </c>
      <c r="M29" s="21"/>
      <c r="N29" s="21"/>
      <c r="O29" s="22"/>
      <c r="P29" s="13" t="str">
        <f t="shared" si="0"/>
        <v>-</v>
      </c>
      <c r="Q29" s="14">
        <f t="shared" si="1"/>
        <v>0</v>
      </c>
      <c r="R29" s="2"/>
      <c r="T29" s="15"/>
    </row>
    <row r="30" spans="2:20" ht="30.75" thickBot="1" x14ac:dyDescent="0.25">
      <c r="B30" s="88"/>
      <c r="C30" s="51"/>
      <c r="D30" s="414"/>
      <c r="E30" s="20" t="s">
        <v>682</v>
      </c>
      <c r="F30" s="20" t="s">
        <v>683</v>
      </c>
      <c r="G30" s="21">
        <v>1</v>
      </c>
      <c r="H30" s="21">
        <v>0</v>
      </c>
      <c r="I30" s="21">
        <v>0</v>
      </c>
      <c r="J30" s="21">
        <v>0</v>
      </c>
      <c r="K30" s="21">
        <v>1</v>
      </c>
      <c r="L30" s="64">
        <v>0</v>
      </c>
      <c r="M30" s="21"/>
      <c r="N30" s="21"/>
      <c r="O30" s="22"/>
      <c r="P30" s="13" t="str">
        <f t="shared" si="0"/>
        <v>-</v>
      </c>
      <c r="Q30" s="14">
        <f t="shared" si="1"/>
        <v>0</v>
      </c>
      <c r="T30" s="15"/>
    </row>
    <row r="31" spans="2:20" ht="30.75" thickBot="1" x14ac:dyDescent="0.25">
      <c r="B31" s="88"/>
      <c r="C31" s="51"/>
      <c r="D31" s="415"/>
      <c r="E31" s="20" t="s">
        <v>684</v>
      </c>
      <c r="F31" s="20" t="s">
        <v>685</v>
      </c>
      <c r="G31" s="21">
        <v>780</v>
      </c>
      <c r="H31" s="21">
        <v>20</v>
      </c>
      <c r="I31" s="21">
        <v>60</v>
      </c>
      <c r="J31" s="21">
        <v>60</v>
      </c>
      <c r="K31" s="21">
        <v>60</v>
      </c>
      <c r="L31" s="87">
        <f>59+24</f>
        <v>83</v>
      </c>
      <c r="M31" s="21"/>
      <c r="N31" s="21"/>
      <c r="O31" s="22"/>
      <c r="P31" s="13">
        <f t="shared" si="0"/>
        <v>1</v>
      </c>
      <c r="Q31" s="14">
        <f t="shared" si="1"/>
        <v>0.10641025641025641</v>
      </c>
      <c r="T31" s="15"/>
    </row>
    <row r="32" spans="2:20" ht="36" customHeight="1" thickBot="1" x14ac:dyDescent="0.25">
      <c r="B32" s="88"/>
      <c r="C32" s="51"/>
      <c r="D32" s="416" t="s">
        <v>700</v>
      </c>
      <c r="E32" s="20" t="s">
        <v>686</v>
      </c>
      <c r="F32" s="20" t="s">
        <v>687</v>
      </c>
      <c r="G32" s="21">
        <v>5</v>
      </c>
      <c r="H32" s="21">
        <v>0</v>
      </c>
      <c r="I32" s="21">
        <v>1</v>
      </c>
      <c r="J32" s="21">
        <v>2</v>
      </c>
      <c r="K32" s="21">
        <v>2</v>
      </c>
      <c r="L32" s="64">
        <v>0</v>
      </c>
      <c r="M32" s="21"/>
      <c r="N32" s="21"/>
      <c r="O32" s="22"/>
      <c r="P32" s="13" t="str">
        <f t="shared" si="0"/>
        <v>-</v>
      </c>
      <c r="Q32" s="14">
        <f t="shared" si="1"/>
        <v>0</v>
      </c>
      <c r="T32" s="15"/>
    </row>
    <row r="33" spans="2:20" ht="60.75" customHeight="1" thickBot="1" x14ac:dyDescent="0.25">
      <c r="B33" s="88"/>
      <c r="C33" s="51"/>
      <c r="D33" s="414"/>
      <c r="E33" s="20" t="s">
        <v>688</v>
      </c>
      <c r="F33" s="20" t="s">
        <v>689</v>
      </c>
      <c r="G33" s="21">
        <v>5</v>
      </c>
      <c r="H33" s="21">
        <v>0</v>
      </c>
      <c r="I33" s="21">
        <v>1</v>
      </c>
      <c r="J33" s="21">
        <v>2</v>
      </c>
      <c r="K33" s="21">
        <v>2</v>
      </c>
      <c r="L33" s="64">
        <v>0</v>
      </c>
      <c r="M33" s="21"/>
      <c r="N33" s="21"/>
      <c r="O33" s="22"/>
      <c r="P33" s="13" t="str">
        <f t="shared" si="0"/>
        <v>-</v>
      </c>
      <c r="Q33" s="14">
        <f t="shared" si="1"/>
        <v>0</v>
      </c>
      <c r="T33" s="15"/>
    </row>
    <row r="34" spans="2:20" ht="30.75" thickBot="1" x14ac:dyDescent="0.25">
      <c r="B34" s="88"/>
      <c r="C34" s="51"/>
      <c r="D34" s="414"/>
      <c r="E34" s="20" t="s">
        <v>690</v>
      </c>
      <c r="F34" s="20" t="s">
        <v>691</v>
      </c>
      <c r="G34" s="21">
        <v>9</v>
      </c>
      <c r="H34" s="21">
        <v>0</v>
      </c>
      <c r="I34" s="21">
        <v>2</v>
      </c>
      <c r="J34" s="21">
        <v>1</v>
      </c>
      <c r="K34" s="21">
        <v>0</v>
      </c>
      <c r="L34" s="64">
        <v>0</v>
      </c>
      <c r="M34" s="21"/>
      <c r="N34" s="21"/>
      <c r="O34" s="22"/>
      <c r="P34" s="13" t="str">
        <f t="shared" si="0"/>
        <v>-</v>
      </c>
      <c r="Q34" s="14">
        <f t="shared" si="1"/>
        <v>0</v>
      </c>
      <c r="T34" s="15"/>
    </row>
    <row r="35" spans="2:20" ht="30.75" thickBot="1" x14ac:dyDescent="0.25">
      <c r="B35" s="88"/>
      <c r="C35" s="51"/>
      <c r="D35" s="414"/>
      <c r="E35" s="20" t="s">
        <v>692</v>
      </c>
      <c r="F35" s="20" t="s">
        <v>693</v>
      </c>
      <c r="G35" s="27">
        <v>6</v>
      </c>
      <c r="H35" s="27">
        <v>0</v>
      </c>
      <c r="I35" s="27">
        <v>1</v>
      </c>
      <c r="J35" s="27">
        <v>2</v>
      </c>
      <c r="K35" s="27">
        <v>1</v>
      </c>
      <c r="L35" s="70">
        <v>0</v>
      </c>
      <c r="M35" s="24"/>
      <c r="N35" s="25"/>
      <c r="O35" s="26"/>
      <c r="P35" s="13" t="str">
        <f t="shared" si="0"/>
        <v>-</v>
      </c>
      <c r="Q35" s="14">
        <f t="shared" si="1"/>
        <v>0</v>
      </c>
      <c r="T35" s="15"/>
    </row>
    <row r="36" spans="2:20" ht="45.75" thickBot="1" x14ac:dyDescent="0.25">
      <c r="B36" s="88"/>
      <c r="C36" s="51"/>
      <c r="D36" s="415"/>
      <c r="E36" s="20" t="s">
        <v>694</v>
      </c>
      <c r="F36" s="20" t="s">
        <v>695</v>
      </c>
      <c r="G36" s="21">
        <v>4</v>
      </c>
      <c r="H36" s="21">
        <v>0</v>
      </c>
      <c r="I36" s="21">
        <v>1</v>
      </c>
      <c r="J36" s="21">
        <v>0</v>
      </c>
      <c r="K36" s="21">
        <v>1</v>
      </c>
      <c r="L36" s="64">
        <v>0</v>
      </c>
      <c r="M36" s="21"/>
      <c r="N36" s="21"/>
      <c r="O36" s="22"/>
      <c r="P36" s="13" t="str">
        <f t="shared" si="0"/>
        <v>-</v>
      </c>
      <c r="Q36" s="14">
        <f t="shared" si="1"/>
        <v>0</v>
      </c>
      <c r="T36" s="15"/>
    </row>
    <row r="37" spans="2:20" ht="48" thickBot="1" x14ac:dyDescent="0.25">
      <c r="B37" s="406" t="s">
        <v>86</v>
      </c>
      <c r="C37" s="406" t="s">
        <v>87</v>
      </c>
      <c r="D37" s="408" t="s">
        <v>163</v>
      </c>
      <c r="E37" s="33" t="s">
        <v>15</v>
      </c>
      <c r="F37" s="47"/>
      <c r="G37" s="410" t="s">
        <v>16</v>
      </c>
      <c r="H37" s="59" t="s">
        <v>43</v>
      </c>
      <c r="I37" s="33" t="s">
        <v>44</v>
      </c>
      <c r="J37" s="34" t="s">
        <v>45</v>
      </c>
      <c r="K37" s="34" t="s">
        <v>39</v>
      </c>
      <c r="L37" s="65" t="s">
        <v>36</v>
      </c>
      <c r="M37" s="33" t="s">
        <v>37</v>
      </c>
      <c r="N37" s="34" t="s">
        <v>38</v>
      </c>
      <c r="O37" s="34" t="s">
        <v>39</v>
      </c>
      <c r="P37" s="35" t="s">
        <v>17</v>
      </c>
      <c r="Q37" s="36" t="s">
        <v>12</v>
      </c>
    </row>
    <row r="38" spans="2:20" ht="23.25" customHeight="1" thickBot="1" x14ac:dyDescent="0.25">
      <c r="B38" s="407"/>
      <c r="C38" s="407"/>
      <c r="D38" s="409"/>
      <c r="E38" s="37">
        <f>COUNTA(E4:E36)</f>
        <v>33</v>
      </c>
      <c r="F38" s="48"/>
      <c r="G38" s="411"/>
      <c r="H38" s="39">
        <f t="shared" ref="H38:O38" si="2">COUNTIF(H4:H36,"&gt;0")</f>
        <v>18</v>
      </c>
      <c r="I38" s="39">
        <f t="shared" si="2"/>
        <v>27</v>
      </c>
      <c r="J38" s="39">
        <f t="shared" si="2"/>
        <v>28</v>
      </c>
      <c r="K38" s="39">
        <f t="shared" si="2"/>
        <v>28</v>
      </c>
      <c r="L38" s="66">
        <f t="shared" si="2"/>
        <v>16</v>
      </c>
      <c r="M38" s="39">
        <f t="shared" si="2"/>
        <v>0</v>
      </c>
      <c r="N38" s="39">
        <f t="shared" si="2"/>
        <v>0</v>
      </c>
      <c r="O38" s="39">
        <f t="shared" si="2"/>
        <v>0</v>
      </c>
      <c r="P38" s="40">
        <f>AVERAGE(P4:P36)</f>
        <v>0.88888888888888884</v>
      </c>
      <c r="Q38" s="40">
        <f>AVERAGE(Q4:Q36)</f>
        <v>0.24508222095276383</v>
      </c>
    </row>
    <row r="39" spans="2:20" ht="27.75" customHeight="1" x14ac:dyDescent="0.2"/>
    <row r="41" spans="2:20" ht="12" customHeight="1" x14ac:dyDescent="0.2"/>
    <row r="42" spans="2:20" ht="55.5" customHeight="1" x14ac:dyDescent="0.2"/>
  </sheetData>
  <autoFilter ref="B3:Q38">
    <filterColumn colId="14">
      <colorFilter dxfId="1052"/>
    </filterColumn>
  </autoFilter>
  <mergeCells count="10">
    <mergeCell ref="B37:B38"/>
    <mergeCell ref="C37:C38"/>
    <mergeCell ref="D37:D38"/>
    <mergeCell ref="G37:G38"/>
    <mergeCell ref="B1:Q1"/>
    <mergeCell ref="D4:D15"/>
    <mergeCell ref="D16:D17"/>
    <mergeCell ref="D18:D24"/>
    <mergeCell ref="D25:D31"/>
    <mergeCell ref="D32:D36"/>
  </mergeCells>
  <conditionalFormatting sqref="P4:Q36">
    <cfRule type="cellIs" dxfId="1051" priority="53" operator="equal">
      <formula>"-"</formula>
    </cfRule>
    <cfRule type="cellIs" dxfId="1050" priority="54" operator="between">
      <formula>0.9</formula>
      <formula>1</formula>
    </cfRule>
    <cfRule type="cellIs" dxfId="1049" priority="55" operator="between">
      <formula>0.7</formula>
      <formula>0.899</formula>
    </cfRule>
    <cfRule type="cellIs" dxfId="1048" priority="56" operator="between">
      <formula>0</formula>
      <formula>0.699</formula>
    </cfRule>
  </conditionalFormatting>
  <conditionalFormatting sqref="P4:Q36">
    <cfRule type="cellIs" dxfId="1047" priority="49" operator="equal">
      <formula>"-"</formula>
    </cfRule>
    <cfRule type="cellIs" dxfId="1046" priority="50" operator="lessThan">
      <formula>0.699</formula>
    </cfRule>
    <cfRule type="cellIs" dxfId="1045" priority="51" operator="between">
      <formula>0.7</formula>
      <formula>0.8999</formula>
    </cfRule>
    <cfRule type="cellIs" dxfId="1044" priority="52" operator="between">
      <formula>0.9</formula>
      <formula>1</formula>
    </cfRule>
  </conditionalFormatting>
  <conditionalFormatting sqref="P4:Q36">
    <cfRule type="cellIs" dxfId="1043" priority="45" operator="equal">
      <formula>"-"</formula>
    </cfRule>
    <cfRule type="cellIs" dxfId="1042" priority="46" operator="lessThan">
      <formula>0.69999</formula>
    </cfRule>
    <cfRule type="cellIs" dxfId="1041" priority="47" operator="between">
      <formula>0.7</formula>
      <formula>0.8999</formula>
    </cfRule>
    <cfRule type="cellIs" dxfId="1040" priority="48" operator="between">
      <formula>0.9</formula>
      <formula>1</formula>
    </cfRule>
  </conditionalFormatting>
  <conditionalFormatting sqref="P4:Q36">
    <cfRule type="cellIs" dxfId="1039" priority="41" operator="equal">
      <formula>"-"</formula>
    </cfRule>
    <cfRule type="cellIs" dxfId="1038" priority="42" operator="between">
      <formula>0.9</formula>
      <formula>1</formula>
    </cfRule>
    <cfRule type="cellIs" dxfId="1037" priority="43" operator="between">
      <formula>0.7</formula>
      <formula>0.899</formula>
    </cfRule>
    <cfRule type="cellIs" dxfId="1036" priority="44" operator="lessThan">
      <formula>0.699</formula>
    </cfRule>
  </conditionalFormatting>
  <conditionalFormatting sqref="P4:Q36">
    <cfRule type="cellIs" dxfId="1035" priority="37" operator="equal">
      <formula>"-"</formula>
    </cfRule>
    <cfRule type="cellIs" dxfId="1034" priority="38" operator="lessThan">
      <formula>0.699</formula>
    </cfRule>
    <cfRule type="cellIs" dxfId="1033" priority="39" operator="between">
      <formula>0.9</formula>
      <formula>1</formula>
    </cfRule>
    <cfRule type="cellIs" dxfId="1032" priority="40" operator="between">
      <formula>0.7</formula>
      <formula>"89.99%"</formula>
    </cfRule>
  </conditionalFormatting>
  <conditionalFormatting sqref="P4:Q36">
    <cfRule type="cellIs" dxfId="1031" priority="33" operator="equal">
      <formula>"-"</formula>
    </cfRule>
    <cfRule type="cellIs" dxfId="1030" priority="34" operator="lessThan">
      <formula>0.699</formula>
    </cfRule>
    <cfRule type="cellIs" dxfId="1029" priority="35" operator="between">
      <formula>0.7</formula>
      <formula>0.899</formula>
    </cfRule>
    <cfRule type="cellIs" dxfId="1028" priority="36" operator="between">
      <formula>0.9</formula>
      <formula>1</formula>
    </cfRule>
  </conditionalFormatting>
  <conditionalFormatting sqref="P4:Q36">
    <cfRule type="cellIs" dxfId="1027" priority="29" operator="equal">
      <formula>"-"</formula>
    </cfRule>
    <cfRule type="cellIs" dxfId="1026" priority="30" operator="lessThan">
      <formula>0.699</formula>
    </cfRule>
    <cfRule type="cellIs" dxfId="1025" priority="31" operator="between">
      <formula>0.7</formula>
      <formula>0.9166666</formula>
    </cfRule>
    <cfRule type="cellIs" dxfId="1024"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1"/>
  <sheetViews>
    <sheetView zoomScale="120" zoomScaleNormal="120" workbookViewId="0">
      <selection activeCell="H14" sqref="H14"/>
    </sheetView>
  </sheetViews>
  <sheetFormatPr baseColWidth="10" defaultRowHeight="15" x14ac:dyDescent="0.25"/>
  <cols>
    <col min="2" max="2" width="26.7109375" bestFit="1" customWidth="1"/>
    <col min="3" max="5" width="13.42578125" customWidth="1"/>
  </cols>
  <sheetData>
    <row r="1" spans="2:5" ht="30" x14ac:dyDescent="0.25">
      <c r="B1" s="205" t="s">
        <v>1342</v>
      </c>
      <c r="C1" s="206" t="s">
        <v>17</v>
      </c>
      <c r="D1" s="206" t="s">
        <v>1343</v>
      </c>
      <c r="E1" s="206" t="s">
        <v>12</v>
      </c>
    </row>
    <row r="2" spans="2:5" x14ac:dyDescent="0.25">
      <c r="B2" s="203" t="s">
        <v>1188</v>
      </c>
      <c r="C2" s="201">
        <f>EDUBA!P13</f>
        <v>0.83333333333333337</v>
      </c>
      <c r="D2" s="57">
        <f>+EDUBA!Q13</f>
        <v>0.74992481203007522</v>
      </c>
      <c r="E2" s="57">
        <f>+EDUBA!R13</f>
        <v>0.68587500000000012</v>
      </c>
    </row>
    <row r="3" spans="2:5" x14ac:dyDescent="0.25">
      <c r="B3" s="203" t="s">
        <v>1189</v>
      </c>
      <c r="C3" s="201">
        <f>'INDERBA '!P23</f>
        <v>0.98666666666666669</v>
      </c>
      <c r="D3" s="57">
        <f>+'INDERBA '!Q23</f>
        <v>0.80555555555555558</v>
      </c>
      <c r="E3" s="57">
        <f>+'INDERBA '!R23</f>
        <v>0.68500881834215166</v>
      </c>
    </row>
    <row r="4" spans="2:5" x14ac:dyDescent="0.25">
      <c r="B4" s="203" t="s">
        <v>1190</v>
      </c>
      <c r="C4" s="201">
        <f>'Tránsito y Transporte'!P40</f>
        <v>0.89553503787878785</v>
      </c>
      <c r="D4" s="201">
        <f>'Tránsito y Transporte'!Q40</f>
        <v>0.66430394465069376</v>
      </c>
      <c r="E4" s="201">
        <f>'Tránsito y Transporte'!R40</f>
        <v>0.50037214285714282</v>
      </c>
    </row>
    <row r="5" spans="2:5" x14ac:dyDescent="0.25">
      <c r="B5" s="203" t="s">
        <v>1191</v>
      </c>
      <c r="C5" s="201">
        <f>Planeacion!P26</f>
        <v>0.94117647058823528</v>
      </c>
      <c r="D5" s="201">
        <f>+Planeacion!Q26</f>
        <v>0.54076923076923067</v>
      </c>
      <c r="E5" s="201">
        <f>+Planeacion!R26</f>
        <v>0.31986666666666669</v>
      </c>
    </row>
    <row r="6" spans="2:5" x14ac:dyDescent="0.25">
      <c r="B6" s="203" t="s">
        <v>1192</v>
      </c>
      <c r="C6" s="201">
        <f>Desarrollo!P93</f>
        <v>0.76973684210526316</v>
      </c>
      <c r="D6" s="201">
        <f>Desarrollo!Q93</f>
        <v>0.40809152325661752</v>
      </c>
      <c r="E6" s="201">
        <f>Desarrollo!R93</f>
        <v>0.34041738923096115</v>
      </c>
    </row>
    <row r="7" spans="2:5" x14ac:dyDescent="0.25">
      <c r="B7" s="203" t="s">
        <v>1193</v>
      </c>
      <c r="C7" s="201">
        <f>Educación!P63</f>
        <v>0.8746469706076998</v>
      </c>
      <c r="D7" s="201">
        <f>Educación!Q63</f>
        <v>0.4728577507598784</v>
      </c>
      <c r="E7" s="201">
        <f>Educación!R63</f>
        <v>0.50555555555555565</v>
      </c>
    </row>
    <row r="8" spans="2:5" x14ac:dyDescent="0.25">
      <c r="B8" s="203" t="s">
        <v>1194</v>
      </c>
      <c r="C8" s="201">
        <f>Gobierno!P64</f>
        <v>0.69500000000000006</v>
      </c>
      <c r="D8" s="201">
        <f>Gobierno!Q64</f>
        <v>0.84032051282051279</v>
      </c>
      <c r="E8" s="201">
        <f>Gobierno!R64</f>
        <v>0.44103107344632775</v>
      </c>
    </row>
    <row r="9" spans="2:5" x14ac:dyDescent="0.25">
      <c r="B9" s="203" t="s">
        <v>1195</v>
      </c>
      <c r="C9" s="201">
        <f>Hacienda!P6</f>
        <v>0.95907021227505673</v>
      </c>
      <c r="D9" s="201">
        <f>Hacienda!Q6</f>
        <v>0.81240554064438453</v>
      </c>
      <c r="E9" s="201">
        <f>Hacienda!R6</f>
        <v>0.44274502180573094</v>
      </c>
    </row>
    <row r="10" spans="2:5" x14ac:dyDescent="0.25">
      <c r="B10" s="203" t="s">
        <v>1196</v>
      </c>
      <c r="C10" s="201">
        <f>INFRAESTRUCTURA!P66</f>
        <v>0.96153846153846156</v>
      </c>
      <c r="D10" s="201">
        <f>INFRAESTRUCTURA!Q66</f>
        <v>0.26553274682306938</v>
      </c>
      <c r="E10" s="201">
        <f>INFRAESTRUCTURA!R66</f>
        <v>0.30156742570626521</v>
      </c>
    </row>
    <row r="11" spans="2:5" x14ac:dyDescent="0.25">
      <c r="B11" s="203" t="s">
        <v>1197</v>
      </c>
      <c r="C11" s="201">
        <f>TIC!P25</f>
        <v>0.88746438746438749</v>
      </c>
      <c r="D11" s="201">
        <f>TIC!Q25</f>
        <v>0.35972222222222228</v>
      </c>
      <c r="E11" s="201">
        <f>TIC!R25</f>
        <v>0.24588141025641028</v>
      </c>
    </row>
    <row r="12" spans="2:5" x14ac:dyDescent="0.25">
      <c r="B12" s="203" t="s">
        <v>1198</v>
      </c>
      <c r="C12" s="201">
        <f>'Medio Ambiente'!P31</f>
        <v>0.8571428571428571</v>
      </c>
      <c r="D12" s="201">
        <f>'Medio Ambiente'!Q31</f>
        <v>0.44736842105263158</v>
      </c>
      <c r="E12" s="201">
        <f>'Medio Ambiente'!R31</f>
        <v>0.27307692307692305</v>
      </c>
    </row>
    <row r="13" spans="2:5" x14ac:dyDescent="0.25">
      <c r="B13" s="203" t="s">
        <v>1199</v>
      </c>
      <c r="C13" s="202">
        <f>General!P18</f>
        <v>0.69</v>
      </c>
      <c r="D13" s="202">
        <f>General!Q18</f>
        <v>0.62923076923076926</v>
      </c>
      <c r="E13" s="202">
        <f>+General!R18</f>
        <v>0.76698717948717965</v>
      </c>
    </row>
    <row r="14" spans="2:5" x14ac:dyDescent="0.25">
      <c r="B14" s="203" t="s">
        <v>1200</v>
      </c>
      <c r="C14" s="201">
        <f>Juridica!P7</f>
        <v>1</v>
      </c>
      <c r="D14" s="201">
        <f>Juridica!Q7</f>
        <v>0.75</v>
      </c>
      <c r="E14" s="201">
        <f>Juridica!R7</f>
        <v>1</v>
      </c>
    </row>
    <row r="15" spans="2:5" x14ac:dyDescent="0.25">
      <c r="B15" s="203" t="s">
        <v>1201</v>
      </c>
      <c r="C15" s="201">
        <f>+Salud!P168</f>
        <v>0.95126108374384233</v>
      </c>
      <c r="D15" s="201">
        <f>+Salud!Q168</f>
        <v>0.54859864267676772</v>
      </c>
      <c r="E15" s="201">
        <f>+Salud!R168</f>
        <v>0.36990902687992588</v>
      </c>
    </row>
    <row r="16" spans="2:5" x14ac:dyDescent="0.25">
      <c r="B16" s="203" t="s">
        <v>1202</v>
      </c>
      <c r="C16" s="201">
        <f>UMATA!P34</f>
        <v>0.80952380952380953</v>
      </c>
      <c r="D16" s="201">
        <f>+UMATA!Q34</f>
        <v>0.6428571428571429</v>
      </c>
      <c r="E16" s="201">
        <f>+UMATA!R34</f>
        <v>0.59449002908184467</v>
      </c>
    </row>
    <row r="17" spans="2:6" x14ac:dyDescent="0.25">
      <c r="B17" s="204" t="s">
        <v>1203</v>
      </c>
      <c r="C17" s="207">
        <f>AVERAGE(C2:C16)</f>
        <v>0.87413974219122681</v>
      </c>
      <c r="D17" s="207">
        <f>AVERAGE(D2:D16)</f>
        <v>0.59583592102330341</v>
      </c>
      <c r="E17" s="207">
        <f>AVERAGE(E2:E16)</f>
        <v>0.4981855774928724</v>
      </c>
    </row>
    <row r="20" spans="2:6" x14ac:dyDescent="0.25">
      <c r="F20" s="230"/>
    </row>
    <row r="21" spans="2:6" x14ac:dyDescent="0.25">
      <c r="F21" s="231"/>
    </row>
  </sheetData>
  <sheetProtection formatCells="0" formatColumns="0" formatRow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17"/>
  <sheetViews>
    <sheetView topLeftCell="D1" zoomScale="70" zoomScaleNormal="70" workbookViewId="0">
      <pane xSplit="1" ySplit="3" topLeftCell="E4" activePane="bottomRight" state="frozen"/>
      <selection activeCell="D1" sqref="D1"/>
      <selection pane="topRight" activeCell="E1" sqref="E1"/>
      <selection pane="bottomLeft" activeCell="D4" sqref="D4"/>
      <selection pane="bottomRight" activeCell="L11" sqref="L11:M11"/>
    </sheetView>
  </sheetViews>
  <sheetFormatPr baseColWidth="10" defaultColWidth="11.42578125" defaultRowHeight="15" x14ac:dyDescent="0.2"/>
  <cols>
    <col min="1" max="1" width="2.85546875" style="1" customWidth="1"/>
    <col min="2" max="2" width="21" style="1" customWidth="1"/>
    <col min="3" max="3" width="18" style="1" customWidth="1"/>
    <col min="4" max="4" width="21.42578125" style="1" customWidth="1"/>
    <col min="5" max="5" width="45.28515625" style="1" customWidth="1"/>
    <col min="6" max="6" width="25" style="1" customWidth="1"/>
    <col min="7" max="7" width="18.85546875" style="1" customWidth="1"/>
    <col min="8" max="8" width="19.140625" style="1" customWidth="1"/>
    <col min="9" max="9" width="17.28515625" style="1" customWidth="1"/>
    <col min="10" max="10" width="20.85546875" style="1" customWidth="1"/>
    <col min="11" max="11" width="19.85546875" style="1" customWidth="1"/>
    <col min="12" max="12" width="21" style="67" customWidth="1"/>
    <col min="13" max="13" width="15.140625" style="1" customWidth="1"/>
    <col min="14" max="14" width="0.5703125" style="1" customWidth="1"/>
    <col min="15" max="15" width="0.42578125" style="1" customWidth="1"/>
    <col min="16" max="16" width="15.7109375" style="1" customWidth="1"/>
    <col min="17" max="17" width="19.85546875" style="1" customWidth="1"/>
    <col min="18" max="18" width="15" style="1" customWidth="1"/>
    <col min="19" max="19" width="11.42578125" style="1" customWidth="1"/>
    <col min="20" max="16384" width="11.42578125" style="1"/>
  </cols>
  <sheetData>
    <row r="1" spans="1:21" ht="42" customHeight="1" x14ac:dyDescent="0.2">
      <c r="B1" s="412" t="s">
        <v>1344</v>
      </c>
      <c r="C1" s="412"/>
      <c r="D1" s="412"/>
      <c r="E1" s="412"/>
      <c r="F1" s="412"/>
      <c r="G1" s="412"/>
      <c r="H1" s="412"/>
      <c r="I1" s="412"/>
      <c r="J1" s="412"/>
      <c r="K1" s="412"/>
      <c r="L1" s="412"/>
      <c r="M1" s="412"/>
      <c r="N1" s="412"/>
      <c r="O1" s="412"/>
      <c r="P1" s="412"/>
      <c r="Q1" s="412"/>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145" t="s">
        <v>17</v>
      </c>
      <c r="Q3" s="8" t="s">
        <v>1343</v>
      </c>
      <c r="R3" s="146" t="s">
        <v>12</v>
      </c>
    </row>
    <row r="4" spans="1:21" ht="73.5" customHeight="1" thickBot="1" x14ac:dyDescent="0.25">
      <c r="A4" s="2"/>
      <c r="B4" s="426" t="s">
        <v>1337</v>
      </c>
      <c r="C4" s="429" t="s">
        <v>1338</v>
      </c>
      <c r="D4" s="413" t="s">
        <v>34</v>
      </c>
      <c r="E4" s="334" t="s">
        <v>19</v>
      </c>
      <c r="F4" s="45" t="s">
        <v>20</v>
      </c>
      <c r="G4" s="10">
        <v>1</v>
      </c>
      <c r="H4" s="330">
        <v>0</v>
      </c>
      <c r="I4" s="330">
        <v>1</v>
      </c>
      <c r="J4" s="330">
        <v>0</v>
      </c>
      <c r="K4" s="330">
        <v>0</v>
      </c>
      <c r="L4" s="386">
        <v>0</v>
      </c>
      <c r="M4" s="404">
        <v>0</v>
      </c>
      <c r="N4" s="11"/>
      <c r="O4" s="12"/>
      <c r="P4" s="147" t="str">
        <f t="shared" ref="P4:Q11" si="0">IF(H4=0,"-",IF((L4/H4)&lt;=1,(L4/H4),1))</f>
        <v>-</v>
      </c>
      <c r="Q4" s="13">
        <f>IF(I4=0,"-",IF((M4/I4)&lt;=1,(M4/I4),1))</f>
        <v>0</v>
      </c>
      <c r="R4" s="147">
        <f>IF(((L4+M4+N4+O4)/(G4))&lt;=1,((L4+M4+N4+O4)/(G4)),1)</f>
        <v>0</v>
      </c>
      <c r="S4" s="2"/>
      <c r="U4" s="15"/>
    </row>
    <row r="5" spans="1:21" s="18" customFormat="1" ht="92.25" customHeight="1" thickBot="1" x14ac:dyDescent="0.25">
      <c r="A5" s="2"/>
      <c r="B5" s="427"/>
      <c r="C5" s="430"/>
      <c r="D5" s="414"/>
      <c r="E5" s="333" t="s">
        <v>21</v>
      </c>
      <c r="F5" s="20" t="s">
        <v>22</v>
      </c>
      <c r="G5" s="16">
        <v>1</v>
      </c>
      <c r="H5" s="331">
        <v>0</v>
      </c>
      <c r="I5" s="331">
        <v>1</v>
      </c>
      <c r="J5" s="331">
        <v>0</v>
      </c>
      <c r="K5" s="331">
        <v>0</v>
      </c>
      <c r="L5" s="388">
        <v>0</v>
      </c>
      <c r="M5" s="336">
        <v>0.7</v>
      </c>
      <c r="N5" s="16"/>
      <c r="O5" s="17"/>
      <c r="P5" s="147" t="str">
        <f t="shared" si="0"/>
        <v>-</v>
      </c>
      <c r="Q5" s="13">
        <f t="shared" si="0"/>
        <v>0.7</v>
      </c>
      <c r="R5" s="147">
        <f t="shared" ref="R5:R11" si="1">IF(((L5+M5+N5+O5)/(G5))&lt;=1,((L5+M5+N5+O5)/(G5)),1)</f>
        <v>0.7</v>
      </c>
      <c r="S5" s="2"/>
      <c r="U5" s="19"/>
    </row>
    <row r="6" spans="1:21" s="18" customFormat="1" ht="114" customHeight="1" thickBot="1" x14ac:dyDescent="0.25">
      <c r="A6" s="2"/>
      <c r="B6" s="427"/>
      <c r="C6" s="430"/>
      <c r="D6" s="414"/>
      <c r="E6" s="333" t="s">
        <v>23</v>
      </c>
      <c r="F6" s="20" t="s">
        <v>24</v>
      </c>
      <c r="G6" s="16">
        <v>3</v>
      </c>
      <c r="H6" s="331">
        <v>1</v>
      </c>
      <c r="I6" s="331">
        <v>2</v>
      </c>
      <c r="J6" s="331">
        <v>0</v>
      </c>
      <c r="K6" s="331">
        <v>0</v>
      </c>
      <c r="L6" s="388">
        <v>3</v>
      </c>
      <c r="M6" s="338">
        <v>2</v>
      </c>
      <c r="N6" s="16"/>
      <c r="O6" s="17"/>
      <c r="P6" s="147">
        <f t="shared" si="0"/>
        <v>1</v>
      </c>
      <c r="Q6" s="13">
        <f t="shared" si="0"/>
        <v>1</v>
      </c>
      <c r="R6" s="147">
        <f t="shared" si="1"/>
        <v>1</v>
      </c>
      <c r="S6" s="2"/>
      <c r="U6" s="19"/>
    </row>
    <row r="7" spans="1:21" s="18" customFormat="1" ht="69" customHeight="1" thickBot="1" x14ac:dyDescent="0.25">
      <c r="A7" s="2"/>
      <c r="B7" s="427"/>
      <c r="C7" s="430"/>
      <c r="D7" s="414"/>
      <c r="E7" s="333" t="s">
        <v>1361</v>
      </c>
      <c r="F7" s="20" t="s">
        <v>25</v>
      </c>
      <c r="G7" s="16">
        <v>400</v>
      </c>
      <c r="H7" s="331">
        <v>150</v>
      </c>
      <c r="I7" s="331">
        <v>100</v>
      </c>
      <c r="J7" s="331">
        <v>100</v>
      </c>
      <c r="K7" s="331">
        <v>50</v>
      </c>
      <c r="L7" s="388">
        <v>150</v>
      </c>
      <c r="M7" s="338">
        <v>184</v>
      </c>
      <c r="N7" s="16"/>
      <c r="O7" s="17"/>
      <c r="P7" s="147">
        <f t="shared" si="0"/>
        <v>1</v>
      </c>
      <c r="Q7" s="13">
        <f t="shared" si="0"/>
        <v>1</v>
      </c>
      <c r="R7" s="147">
        <f t="shared" si="1"/>
        <v>0.83499999999999996</v>
      </c>
      <c r="S7" s="2"/>
      <c r="U7" s="19"/>
    </row>
    <row r="8" spans="1:21" s="18" customFormat="1" ht="49.5" customHeight="1" thickBot="1" x14ac:dyDescent="0.25">
      <c r="A8" s="2"/>
      <c r="B8" s="427"/>
      <c r="C8" s="430"/>
      <c r="D8" s="414"/>
      <c r="E8" s="333" t="s">
        <v>26</v>
      </c>
      <c r="F8" s="20" t="s">
        <v>27</v>
      </c>
      <c r="G8" s="16">
        <v>2000</v>
      </c>
      <c r="H8" s="331">
        <v>120</v>
      </c>
      <c r="I8" s="331">
        <v>380</v>
      </c>
      <c r="J8" s="331">
        <v>500</v>
      </c>
      <c r="K8" s="331">
        <v>1000</v>
      </c>
      <c r="L8" s="388">
        <v>120</v>
      </c>
      <c r="M8" s="342">
        <v>224</v>
      </c>
      <c r="N8" s="16"/>
      <c r="O8" s="17"/>
      <c r="P8" s="147">
        <f t="shared" si="0"/>
        <v>1</v>
      </c>
      <c r="Q8" s="13">
        <f t="shared" si="0"/>
        <v>0.58947368421052626</v>
      </c>
      <c r="R8" s="147">
        <f t="shared" si="1"/>
        <v>0.17199999999999999</v>
      </c>
      <c r="S8" s="2"/>
      <c r="U8" s="19"/>
    </row>
    <row r="9" spans="1:21" s="18" customFormat="1" ht="84" customHeight="1" thickBot="1" x14ac:dyDescent="0.25">
      <c r="A9" s="2"/>
      <c r="B9" s="427"/>
      <c r="C9" s="430"/>
      <c r="D9" s="414"/>
      <c r="E9" s="333" t="s">
        <v>28</v>
      </c>
      <c r="F9" s="20" t="s">
        <v>29</v>
      </c>
      <c r="G9" s="16">
        <v>1</v>
      </c>
      <c r="H9" s="331">
        <v>1</v>
      </c>
      <c r="I9" s="331">
        <v>0</v>
      </c>
      <c r="J9" s="331">
        <v>0</v>
      </c>
      <c r="K9" s="331">
        <v>0</v>
      </c>
      <c r="L9" s="388">
        <v>1</v>
      </c>
      <c r="M9" s="338">
        <v>0</v>
      </c>
      <c r="N9" s="16"/>
      <c r="O9" s="17"/>
      <c r="P9" s="147">
        <f t="shared" si="0"/>
        <v>1</v>
      </c>
      <c r="Q9" s="13" t="str">
        <f t="shared" si="0"/>
        <v>-</v>
      </c>
      <c r="R9" s="147">
        <f t="shared" si="1"/>
        <v>1</v>
      </c>
      <c r="S9" s="2"/>
      <c r="U9" s="19"/>
    </row>
    <row r="10" spans="1:21" s="18" customFormat="1" ht="72" customHeight="1" thickBot="1" x14ac:dyDescent="0.25">
      <c r="A10" s="2"/>
      <c r="B10" s="427"/>
      <c r="C10" s="430"/>
      <c r="D10" s="414"/>
      <c r="E10" s="333" t="s">
        <v>30</v>
      </c>
      <c r="F10" s="20" t="s">
        <v>31</v>
      </c>
      <c r="G10" s="16">
        <v>1</v>
      </c>
      <c r="H10" s="331">
        <v>0.25</v>
      </c>
      <c r="I10" s="331">
        <v>1</v>
      </c>
      <c r="J10" s="331">
        <v>1</v>
      </c>
      <c r="K10" s="331">
        <v>1</v>
      </c>
      <c r="L10" s="388">
        <v>0</v>
      </c>
      <c r="M10" s="338">
        <v>1</v>
      </c>
      <c r="N10" s="16"/>
      <c r="O10" s="17"/>
      <c r="P10" s="147">
        <f t="shared" si="0"/>
        <v>0</v>
      </c>
      <c r="Q10" s="13">
        <f t="shared" si="0"/>
        <v>1</v>
      </c>
      <c r="R10" s="147">
        <f t="shared" si="1"/>
        <v>1</v>
      </c>
      <c r="S10" s="2"/>
      <c r="U10" s="19"/>
    </row>
    <row r="11" spans="1:21" s="18" customFormat="1" ht="78" customHeight="1" thickBot="1" x14ac:dyDescent="0.25">
      <c r="A11" s="2"/>
      <c r="B11" s="428"/>
      <c r="C11" s="431"/>
      <c r="D11" s="415"/>
      <c r="E11" s="333" t="s">
        <v>32</v>
      </c>
      <c r="F11" s="20" t="s">
        <v>33</v>
      </c>
      <c r="G11" s="21">
        <v>500</v>
      </c>
      <c r="H11" s="329">
        <v>150</v>
      </c>
      <c r="I11" s="329">
        <v>125</v>
      </c>
      <c r="J11" s="329">
        <v>125</v>
      </c>
      <c r="K11" s="329">
        <v>100</v>
      </c>
      <c r="L11" s="329">
        <v>270</v>
      </c>
      <c r="M11" s="338">
        <v>120</v>
      </c>
      <c r="N11" s="21"/>
      <c r="O11" s="22"/>
      <c r="P11" s="147">
        <f t="shared" si="0"/>
        <v>1</v>
      </c>
      <c r="Q11" s="13">
        <f t="shared" si="0"/>
        <v>0.96</v>
      </c>
      <c r="R11" s="147">
        <f t="shared" si="1"/>
        <v>0.78</v>
      </c>
      <c r="S11" s="2"/>
      <c r="U11" s="19"/>
    </row>
    <row r="12" spans="1:21" ht="69" customHeight="1" thickBot="1" x14ac:dyDescent="0.25">
      <c r="B12" s="406" t="s">
        <v>41</v>
      </c>
      <c r="C12" s="406" t="s">
        <v>42</v>
      </c>
      <c r="D12" s="408" t="s">
        <v>40</v>
      </c>
      <c r="E12" s="33" t="s">
        <v>15</v>
      </c>
      <c r="F12" s="47"/>
      <c r="G12" s="410" t="s">
        <v>16</v>
      </c>
      <c r="H12" s="38" t="s">
        <v>43</v>
      </c>
      <c r="I12" s="33" t="s">
        <v>44</v>
      </c>
      <c r="J12" s="34" t="s">
        <v>45</v>
      </c>
      <c r="K12" s="34" t="s">
        <v>39</v>
      </c>
      <c r="L12" s="65" t="s">
        <v>36</v>
      </c>
      <c r="M12" s="33" t="s">
        <v>37</v>
      </c>
      <c r="N12" s="34" t="s">
        <v>38</v>
      </c>
      <c r="O12" s="34" t="s">
        <v>39</v>
      </c>
      <c r="P12" s="144" t="s">
        <v>17</v>
      </c>
      <c r="Q12" s="35" t="s">
        <v>1343</v>
      </c>
      <c r="R12" s="150" t="s">
        <v>12</v>
      </c>
    </row>
    <row r="13" spans="1:21" ht="33.75" customHeight="1" thickBot="1" x14ac:dyDescent="0.25">
      <c r="B13" s="407"/>
      <c r="C13" s="407"/>
      <c r="D13" s="409"/>
      <c r="E13" s="37">
        <f>COUNTA(E4:E11)</f>
        <v>8</v>
      </c>
      <c r="F13" s="48"/>
      <c r="G13" s="410"/>
      <c r="H13" s="148">
        <f t="shared" ref="H13:O13" si="2">COUNTIF(H4:H11,"&gt;0")</f>
        <v>6</v>
      </c>
      <c r="I13" s="148">
        <f t="shared" si="2"/>
        <v>7</v>
      </c>
      <c r="J13" s="148">
        <f t="shared" si="2"/>
        <v>4</v>
      </c>
      <c r="K13" s="148">
        <f t="shared" si="2"/>
        <v>4</v>
      </c>
      <c r="L13" s="149">
        <f t="shared" si="2"/>
        <v>5</v>
      </c>
      <c r="M13" s="148">
        <f t="shared" si="2"/>
        <v>6</v>
      </c>
      <c r="N13" s="148">
        <f t="shared" si="2"/>
        <v>0</v>
      </c>
      <c r="O13" s="148">
        <f t="shared" si="2"/>
        <v>0</v>
      </c>
      <c r="P13" s="151">
        <f>AVERAGE(P4:P11)</f>
        <v>0.83333333333333337</v>
      </c>
      <c r="Q13" s="40">
        <f>AVERAGE(Q4:Q11)</f>
        <v>0.74992481203007522</v>
      </c>
      <c r="R13" s="151">
        <f>AVERAGE(R4:R11)</f>
        <v>0.68587500000000012</v>
      </c>
    </row>
    <row r="14" spans="1:21" ht="60" customHeight="1" thickBot="1" x14ac:dyDescent="0.3">
      <c r="B14" s="417" t="s">
        <v>1250</v>
      </c>
      <c r="C14" s="418"/>
      <c r="D14" s="419"/>
      <c r="E14" s="417" t="s">
        <v>1252</v>
      </c>
      <c r="F14" s="419"/>
      <c r="G14" s="417" t="s">
        <v>1254</v>
      </c>
      <c r="H14" s="418"/>
      <c r="I14" s="419"/>
      <c r="J14" s="174" t="s">
        <v>1256</v>
      </c>
      <c r="K14" s="175" t="s">
        <v>1257</v>
      </c>
      <c r="L14" s="175" t="s">
        <v>1258</v>
      </c>
      <c r="M14" s="175"/>
      <c r="N14" s="175"/>
      <c r="O14" s="175"/>
      <c r="P14" s="175" t="s">
        <v>1259</v>
      </c>
      <c r="Q14" s="176" t="s">
        <v>1260</v>
      </c>
      <c r="R14" s="2"/>
    </row>
    <row r="15" spans="1:21" ht="39.75" customHeight="1" thickBot="1" x14ac:dyDescent="0.25">
      <c r="B15" s="420" t="s">
        <v>1251</v>
      </c>
      <c r="C15" s="421"/>
      <c r="D15" s="422"/>
      <c r="E15" s="420" t="s">
        <v>1253</v>
      </c>
      <c r="F15" s="422"/>
      <c r="G15" s="423" t="s">
        <v>1255</v>
      </c>
      <c r="H15" s="424"/>
      <c r="I15" s="425"/>
      <c r="J15" s="155"/>
      <c r="K15" s="156"/>
      <c r="L15" s="157"/>
      <c r="M15" s="158"/>
      <c r="N15" s="158"/>
      <c r="O15" s="158"/>
      <c r="P15" s="159"/>
      <c r="Q15" s="160"/>
      <c r="R15" s="2"/>
    </row>
    <row r="16" spans="1:21" ht="12" customHeight="1" x14ac:dyDescent="0.2"/>
    <row r="17" ht="55.5" customHeight="1" x14ac:dyDescent="0.2"/>
  </sheetData>
  <sheetProtection formatCells="0" formatColumns="0" formatRows="0"/>
  <mergeCells count="14">
    <mergeCell ref="B1:Q1"/>
    <mergeCell ref="B12:B13"/>
    <mergeCell ref="D12:D13"/>
    <mergeCell ref="G12:G13"/>
    <mergeCell ref="D4:D11"/>
    <mergeCell ref="C12:C13"/>
    <mergeCell ref="B4:B11"/>
    <mergeCell ref="C4:C11"/>
    <mergeCell ref="B14:D14"/>
    <mergeCell ref="E14:F14"/>
    <mergeCell ref="B15:D15"/>
    <mergeCell ref="E15:F15"/>
    <mergeCell ref="G14:I14"/>
    <mergeCell ref="G15:I15"/>
  </mergeCells>
  <conditionalFormatting sqref="P4:P11">
    <cfRule type="cellIs" dxfId="1023" priority="30" operator="equal">
      <formula>"-"</formula>
    </cfRule>
    <cfRule type="cellIs" dxfId="1022" priority="31" operator="lessThan">
      <formula>0.5</formula>
    </cfRule>
    <cfRule type="cellIs" dxfId="1021" priority="32" operator="between">
      <formula>0.5</formula>
      <formula>0.75</formula>
    </cfRule>
    <cfRule type="cellIs" dxfId="1020" priority="33" operator="between">
      <formula>0.75</formula>
      <formula>1</formula>
    </cfRule>
  </conditionalFormatting>
  <conditionalFormatting sqref="P4:P11 R4:R11">
    <cfRule type="cellIs" dxfId="1019" priority="29" operator="equal">
      <formula>0</formula>
    </cfRule>
  </conditionalFormatting>
  <conditionalFormatting sqref="Q4:Q11">
    <cfRule type="cellIs" dxfId="1018" priority="25" operator="equal">
      <formula>"-"</formula>
    </cfRule>
    <cfRule type="cellIs" dxfId="1017" priority="26" operator="between">
      <formula>0.9</formula>
      <formula>1</formula>
    </cfRule>
    <cfRule type="cellIs" dxfId="1016" priority="27" operator="between">
      <formula>0.7</formula>
      <formula>0.899</formula>
    </cfRule>
    <cfRule type="cellIs" dxfId="1015" priority="28" operator="between">
      <formula>0</formula>
      <formula>0.699</formula>
    </cfRule>
  </conditionalFormatting>
  <conditionalFormatting sqref="Q4:Q11">
    <cfRule type="cellIs" dxfId="1014" priority="21" operator="equal">
      <formula>"-"</formula>
    </cfRule>
    <cfRule type="cellIs" dxfId="1013" priority="22" operator="lessThan">
      <formula>0.699</formula>
    </cfRule>
    <cfRule type="cellIs" dxfId="1012" priority="23" operator="between">
      <formula>0.7</formula>
      <formula>0.8999</formula>
    </cfRule>
    <cfRule type="cellIs" dxfId="1011" priority="24" operator="between">
      <formula>0.9</formula>
      <formula>1</formula>
    </cfRule>
  </conditionalFormatting>
  <conditionalFormatting sqref="Q4:Q11">
    <cfRule type="cellIs" dxfId="1010" priority="17" operator="equal">
      <formula>"-"</formula>
    </cfRule>
    <cfRule type="cellIs" dxfId="1009" priority="18" operator="lessThan">
      <formula>0.69999</formula>
    </cfRule>
    <cfRule type="cellIs" dxfId="1008" priority="19" operator="between">
      <formula>0.7</formula>
      <formula>0.8999</formula>
    </cfRule>
    <cfRule type="cellIs" dxfId="1007" priority="20" operator="between">
      <formula>0.9</formula>
      <formula>1</formula>
    </cfRule>
  </conditionalFormatting>
  <conditionalFormatting sqref="Q4:Q11">
    <cfRule type="cellIs" dxfId="1006" priority="13" operator="equal">
      <formula>"-"</formula>
    </cfRule>
    <cfRule type="cellIs" dxfId="1005" priority="14" operator="between">
      <formula>0.9</formula>
      <formula>1</formula>
    </cfRule>
    <cfRule type="cellIs" dxfId="1004" priority="15" operator="between">
      <formula>0.7</formula>
      <formula>0.899</formula>
    </cfRule>
    <cfRule type="cellIs" dxfId="1003" priority="16" operator="lessThan">
      <formula>0.699</formula>
    </cfRule>
  </conditionalFormatting>
  <conditionalFormatting sqref="Q4:Q11">
    <cfRule type="cellIs" dxfId="1002" priority="9" operator="equal">
      <formula>"-"</formula>
    </cfRule>
    <cfRule type="cellIs" dxfId="1001" priority="10" operator="lessThan">
      <formula>0.699</formula>
    </cfRule>
    <cfRule type="cellIs" dxfId="1000" priority="11" operator="between">
      <formula>0.9</formula>
      <formula>1</formula>
    </cfRule>
    <cfRule type="cellIs" dxfId="999" priority="12" operator="between">
      <formula>0.7</formula>
      <formula>"89.99%"</formula>
    </cfRule>
  </conditionalFormatting>
  <conditionalFormatting sqref="Q4:Q11">
    <cfRule type="cellIs" dxfId="998" priority="5" operator="equal">
      <formula>"-"</formula>
    </cfRule>
    <cfRule type="cellIs" dxfId="997" priority="6" operator="lessThan">
      <formula>0.699</formula>
    </cfRule>
    <cfRule type="cellIs" dxfId="996" priority="7" operator="between">
      <formula>0.7</formula>
      <formula>0.899</formula>
    </cfRule>
    <cfRule type="cellIs" dxfId="995" priority="8" operator="between">
      <formula>0.9</formula>
      <formula>1</formula>
    </cfRule>
  </conditionalFormatting>
  <conditionalFormatting sqref="Q4:Q11">
    <cfRule type="cellIs" dxfId="994" priority="1" operator="equal">
      <formula>"-"</formula>
    </cfRule>
    <cfRule type="cellIs" dxfId="993" priority="2" operator="lessThan">
      <formula>0.699</formula>
    </cfRule>
    <cfRule type="cellIs" dxfId="992" priority="3" operator="between">
      <formula>0.7</formula>
      <formula>0.9166666</formula>
    </cfRule>
    <cfRule type="cellIs" dxfId="991"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27"/>
  <sheetViews>
    <sheetView topLeftCell="C1" zoomScale="70" zoomScaleNormal="70" zoomScaleSheetLayoutView="50" workbookViewId="0">
      <pane xSplit="2" ySplit="3" topLeftCell="E19" activePane="bottomRight" state="frozen"/>
      <selection activeCell="C1" sqref="C1"/>
      <selection pane="topRight" activeCell="E1" sqref="E1"/>
      <selection pane="bottomLeft" activeCell="C4" sqref="C4"/>
      <selection pane="bottomRight" activeCell="G24" sqref="G24:I24"/>
    </sheetView>
  </sheetViews>
  <sheetFormatPr baseColWidth="10" defaultColWidth="11.42578125" defaultRowHeight="15" x14ac:dyDescent="0.2"/>
  <cols>
    <col min="1" max="1" width="2.85546875" style="1" customWidth="1"/>
    <col min="2" max="2" width="27.7109375" style="1" customWidth="1"/>
    <col min="3" max="3" width="19.140625" style="1" customWidth="1"/>
    <col min="4" max="4" width="27.7109375" style="1" customWidth="1"/>
    <col min="5" max="5" width="43.42578125" style="1" customWidth="1"/>
    <col min="6" max="6" width="30.42578125" style="1" customWidth="1"/>
    <col min="7" max="7" width="20.5703125" style="1" customWidth="1"/>
    <col min="8" max="8" width="20.42578125" style="1" customWidth="1"/>
    <col min="9" max="9" width="19.140625" style="1" customWidth="1"/>
    <col min="10" max="10" width="20" style="1" customWidth="1"/>
    <col min="11" max="11" width="19.42578125" style="1" customWidth="1"/>
    <col min="12" max="12" width="18.42578125" style="67" customWidth="1"/>
    <col min="13" max="13" width="14.140625" style="1" customWidth="1"/>
    <col min="14" max="14" width="0.85546875" style="1" customWidth="1"/>
    <col min="15" max="15" width="0.42578125" style="1" customWidth="1"/>
    <col min="16" max="16" width="15.7109375" style="1" customWidth="1"/>
    <col min="17" max="17" width="19.85546875" style="1" customWidth="1"/>
    <col min="18" max="18" width="15.5703125" style="1" customWidth="1"/>
    <col min="19" max="19" width="11.42578125" style="1" customWidth="1"/>
    <col min="20" max="16384" width="11.42578125" style="1"/>
  </cols>
  <sheetData>
    <row r="1" spans="1:21" ht="42" customHeight="1" x14ac:dyDescent="0.2">
      <c r="B1" s="412" t="s">
        <v>1345</v>
      </c>
      <c r="C1" s="412"/>
      <c r="D1" s="412"/>
      <c r="E1" s="412"/>
      <c r="F1" s="412"/>
      <c r="G1" s="412"/>
      <c r="H1" s="412"/>
      <c r="I1" s="412"/>
      <c r="J1" s="412"/>
      <c r="K1" s="412"/>
      <c r="L1" s="412"/>
      <c r="M1" s="412"/>
      <c r="N1" s="412"/>
      <c r="O1" s="412"/>
      <c r="P1" s="412"/>
      <c r="Q1" s="412"/>
    </row>
    <row r="2" spans="1:21" ht="16.5" thickBot="1" x14ac:dyDescent="0.25">
      <c r="D2" s="2"/>
      <c r="E2" s="3"/>
      <c r="F2" s="3"/>
      <c r="G2" s="3"/>
      <c r="H2" s="3"/>
      <c r="I2" s="3"/>
      <c r="J2" s="3"/>
      <c r="K2" s="3"/>
      <c r="L2" s="173"/>
      <c r="M2" s="3"/>
      <c r="N2" s="3"/>
      <c r="O2" s="3"/>
      <c r="P2" s="3"/>
      <c r="Q2" s="3"/>
    </row>
    <row r="3" spans="1:21" ht="54" customHeight="1"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8" t="s">
        <v>17</v>
      </c>
      <c r="Q3" s="8" t="s">
        <v>1343</v>
      </c>
      <c r="R3" s="9" t="s">
        <v>12</v>
      </c>
    </row>
    <row r="4" spans="1:21" ht="45.75" thickBot="1" x14ac:dyDescent="0.25">
      <c r="A4" s="2"/>
      <c r="B4" s="435" t="s">
        <v>1299</v>
      </c>
      <c r="C4" s="432" t="s">
        <v>1334</v>
      </c>
      <c r="D4" s="413" t="s">
        <v>80</v>
      </c>
      <c r="E4" s="334" t="s">
        <v>46</v>
      </c>
      <c r="F4" s="45" t="s">
        <v>47</v>
      </c>
      <c r="G4" s="243">
        <v>4</v>
      </c>
      <c r="H4" s="330">
        <v>1</v>
      </c>
      <c r="I4" s="330">
        <v>1</v>
      </c>
      <c r="J4" s="330">
        <v>1</v>
      </c>
      <c r="K4" s="330">
        <v>1</v>
      </c>
      <c r="L4" s="386">
        <v>1</v>
      </c>
      <c r="M4" s="330">
        <v>0</v>
      </c>
      <c r="N4" s="11"/>
      <c r="O4" s="12"/>
      <c r="P4" s="147">
        <f t="shared" ref="P4:Q21" si="0">IF(H4=0,"-",IF((L4/H4)&lt;=1,(L4/H4),1))</f>
        <v>1</v>
      </c>
      <c r="Q4" s="13">
        <f t="shared" si="0"/>
        <v>0</v>
      </c>
      <c r="R4" s="147">
        <f>IF(((L4+M4+N4+O4)/(G4))&lt;=1,((L4+M4+N4+O4)/(G4)),1)</f>
        <v>0.25</v>
      </c>
      <c r="S4" s="2"/>
      <c r="U4" s="15"/>
    </row>
    <row r="5" spans="1:21" s="18" customFormat="1" ht="45.75" thickBot="1" x14ac:dyDescent="0.25">
      <c r="A5" s="2"/>
      <c r="B5" s="436"/>
      <c r="C5" s="433"/>
      <c r="D5" s="414"/>
      <c r="E5" s="333" t="s">
        <v>48</v>
      </c>
      <c r="F5" s="20" t="s">
        <v>49</v>
      </c>
      <c r="G5" s="239">
        <v>4</v>
      </c>
      <c r="H5" s="331">
        <v>1</v>
      </c>
      <c r="I5" s="331">
        <v>1</v>
      </c>
      <c r="J5" s="331">
        <v>2</v>
      </c>
      <c r="K5" s="331">
        <v>0</v>
      </c>
      <c r="L5" s="388">
        <v>7</v>
      </c>
      <c r="M5" s="331">
        <v>7</v>
      </c>
      <c r="N5" s="16"/>
      <c r="O5" s="17"/>
      <c r="P5" s="147">
        <f t="shared" si="0"/>
        <v>1</v>
      </c>
      <c r="Q5" s="13">
        <f t="shared" si="0"/>
        <v>1</v>
      </c>
      <c r="R5" s="147">
        <f t="shared" ref="R5:R21" si="1">IF(((L5+M5+N5+O5)/(G5))&lt;=1,((L5+M5+N5+O5)/(G5)),1)</f>
        <v>1</v>
      </c>
      <c r="S5" s="2"/>
      <c r="U5" s="19"/>
    </row>
    <row r="6" spans="1:21" s="18" customFormat="1" ht="60.75" thickBot="1" x14ac:dyDescent="0.25">
      <c r="A6" s="2"/>
      <c r="B6" s="436"/>
      <c r="C6" s="433"/>
      <c r="D6" s="414"/>
      <c r="E6" s="333" t="s">
        <v>50</v>
      </c>
      <c r="F6" s="20" t="s">
        <v>51</v>
      </c>
      <c r="G6" s="239">
        <v>25</v>
      </c>
      <c r="H6" s="331">
        <v>5</v>
      </c>
      <c r="I6" s="331">
        <v>6</v>
      </c>
      <c r="J6" s="331">
        <v>7</v>
      </c>
      <c r="K6" s="331">
        <v>7</v>
      </c>
      <c r="L6" s="388">
        <v>4</v>
      </c>
      <c r="M6" s="331">
        <v>1</v>
      </c>
      <c r="N6" s="16"/>
      <c r="O6" s="17"/>
      <c r="P6" s="147">
        <f t="shared" si="0"/>
        <v>0.8</v>
      </c>
      <c r="Q6" s="13">
        <f t="shared" si="0"/>
        <v>0.16666666666666666</v>
      </c>
      <c r="R6" s="147">
        <f t="shared" si="1"/>
        <v>0.2</v>
      </c>
      <c r="S6" s="2"/>
      <c r="U6" s="19"/>
    </row>
    <row r="7" spans="1:21" s="18" customFormat="1" ht="60.75" thickBot="1" x14ac:dyDescent="0.25">
      <c r="A7" s="2"/>
      <c r="B7" s="436"/>
      <c r="C7" s="433"/>
      <c r="D7" s="414"/>
      <c r="E7" s="333" t="s">
        <v>52</v>
      </c>
      <c r="F7" s="20" t="s">
        <v>53</v>
      </c>
      <c r="G7" s="239">
        <v>70</v>
      </c>
      <c r="H7" s="331">
        <v>16</v>
      </c>
      <c r="I7" s="331">
        <v>18</v>
      </c>
      <c r="J7" s="331">
        <v>18</v>
      </c>
      <c r="K7" s="331">
        <v>18</v>
      </c>
      <c r="L7" s="388">
        <v>50</v>
      </c>
      <c r="M7" s="331">
        <v>50</v>
      </c>
      <c r="N7" s="16"/>
      <c r="O7" s="17"/>
      <c r="P7" s="147">
        <f t="shared" si="0"/>
        <v>1</v>
      </c>
      <c r="Q7" s="13">
        <f t="shared" si="0"/>
        <v>1</v>
      </c>
      <c r="R7" s="147">
        <f t="shared" si="1"/>
        <v>1</v>
      </c>
      <c r="S7" s="2"/>
      <c r="U7" s="19"/>
    </row>
    <row r="8" spans="1:21" s="18" customFormat="1" ht="45.75" thickBot="1" x14ac:dyDescent="0.25">
      <c r="A8" s="2"/>
      <c r="B8" s="436"/>
      <c r="C8" s="433"/>
      <c r="D8" s="414"/>
      <c r="E8" s="333" t="s">
        <v>54</v>
      </c>
      <c r="F8" s="20" t="s">
        <v>55</v>
      </c>
      <c r="G8" s="239">
        <v>30</v>
      </c>
      <c r="H8" s="331">
        <v>7</v>
      </c>
      <c r="I8" s="331">
        <v>9</v>
      </c>
      <c r="J8" s="331">
        <v>7</v>
      </c>
      <c r="K8" s="331">
        <v>7</v>
      </c>
      <c r="L8" s="388">
        <v>35</v>
      </c>
      <c r="M8" s="338">
        <v>12</v>
      </c>
      <c r="N8" s="16"/>
      <c r="O8" s="17"/>
      <c r="P8" s="147">
        <f t="shared" si="0"/>
        <v>1</v>
      </c>
      <c r="Q8" s="13">
        <f t="shared" si="0"/>
        <v>1</v>
      </c>
      <c r="R8" s="147">
        <f t="shared" si="1"/>
        <v>1</v>
      </c>
      <c r="S8" s="2"/>
      <c r="U8" s="19"/>
    </row>
    <row r="9" spans="1:21" s="18" customFormat="1" ht="45.75" thickBot="1" x14ac:dyDescent="0.25">
      <c r="A9" s="2"/>
      <c r="B9" s="436"/>
      <c r="C9" s="433"/>
      <c r="D9" s="414"/>
      <c r="E9" s="333" t="s">
        <v>56</v>
      </c>
      <c r="F9" s="20" t="s">
        <v>57</v>
      </c>
      <c r="G9" s="239">
        <v>2</v>
      </c>
      <c r="H9" s="331">
        <v>0</v>
      </c>
      <c r="I9" s="331">
        <v>0</v>
      </c>
      <c r="J9" s="331">
        <v>1</v>
      </c>
      <c r="K9" s="331">
        <v>1</v>
      </c>
      <c r="L9" s="388">
        <v>0</v>
      </c>
      <c r="M9" s="331">
        <v>0</v>
      </c>
      <c r="N9" s="16"/>
      <c r="O9" s="17"/>
      <c r="P9" s="147" t="str">
        <f t="shared" si="0"/>
        <v>-</v>
      </c>
      <c r="Q9" s="13" t="str">
        <f t="shared" si="0"/>
        <v>-</v>
      </c>
      <c r="R9" s="147">
        <f t="shared" si="1"/>
        <v>0</v>
      </c>
      <c r="S9" s="2"/>
      <c r="U9" s="19"/>
    </row>
    <row r="10" spans="1:21" s="18" customFormat="1" ht="75.75" thickBot="1" x14ac:dyDescent="0.25">
      <c r="A10" s="2"/>
      <c r="B10" s="436"/>
      <c r="C10" s="433"/>
      <c r="D10" s="414"/>
      <c r="E10" s="333" t="s">
        <v>58</v>
      </c>
      <c r="F10" s="20" t="s">
        <v>59</v>
      </c>
      <c r="G10" s="239">
        <v>4</v>
      </c>
      <c r="H10" s="331">
        <v>33</v>
      </c>
      <c r="I10" s="331">
        <v>34</v>
      </c>
      <c r="J10" s="331">
        <v>35</v>
      </c>
      <c r="K10" s="331">
        <v>35</v>
      </c>
      <c r="L10" s="388">
        <v>34</v>
      </c>
      <c r="M10" s="331">
        <v>34</v>
      </c>
      <c r="N10" s="16"/>
      <c r="O10" s="17"/>
      <c r="P10" s="147">
        <f t="shared" si="0"/>
        <v>1</v>
      </c>
      <c r="Q10" s="13">
        <f t="shared" si="0"/>
        <v>1</v>
      </c>
      <c r="R10" s="147">
        <f t="shared" si="1"/>
        <v>1</v>
      </c>
      <c r="S10" s="2"/>
      <c r="U10" s="19"/>
    </row>
    <row r="11" spans="1:21" s="18" customFormat="1" ht="55.5" customHeight="1" thickBot="1" x14ac:dyDescent="0.25">
      <c r="A11" s="2"/>
      <c r="B11" s="436"/>
      <c r="C11" s="433"/>
      <c r="D11" s="414"/>
      <c r="E11" s="333" t="s">
        <v>1364</v>
      </c>
      <c r="F11" s="20" t="s">
        <v>1365</v>
      </c>
      <c r="G11" s="85">
        <v>1</v>
      </c>
      <c r="H11" s="329">
        <v>1</v>
      </c>
      <c r="I11" s="329">
        <v>1</v>
      </c>
      <c r="J11" s="329">
        <v>1</v>
      </c>
      <c r="K11" s="329">
        <v>1</v>
      </c>
      <c r="L11" s="329">
        <v>1</v>
      </c>
      <c r="M11" s="329">
        <v>1</v>
      </c>
      <c r="N11" s="21"/>
      <c r="O11" s="22"/>
      <c r="P11" s="147">
        <f t="shared" si="0"/>
        <v>1</v>
      </c>
      <c r="Q11" s="13">
        <f t="shared" si="0"/>
        <v>1</v>
      </c>
      <c r="R11" s="147">
        <f t="shared" si="1"/>
        <v>1</v>
      </c>
      <c r="S11" s="2"/>
      <c r="U11" s="19"/>
    </row>
    <row r="12" spans="1:21" ht="60.75" thickBot="1" x14ac:dyDescent="0.25">
      <c r="A12" s="2"/>
      <c r="B12" s="436"/>
      <c r="C12" s="433"/>
      <c r="D12" s="414"/>
      <c r="E12" s="333" t="s">
        <v>60</v>
      </c>
      <c r="F12" s="20" t="s">
        <v>61</v>
      </c>
      <c r="G12" s="239">
        <v>1</v>
      </c>
      <c r="H12" s="331">
        <v>1</v>
      </c>
      <c r="I12" s="331">
        <v>1</v>
      </c>
      <c r="J12" s="331">
        <v>0</v>
      </c>
      <c r="K12" s="331">
        <v>0</v>
      </c>
      <c r="L12" s="331">
        <v>1</v>
      </c>
      <c r="M12" s="331">
        <v>1</v>
      </c>
      <c r="N12" s="16"/>
      <c r="O12" s="23"/>
      <c r="P12" s="147">
        <f t="shared" si="0"/>
        <v>1</v>
      </c>
      <c r="Q12" s="13">
        <f t="shared" si="0"/>
        <v>1</v>
      </c>
      <c r="R12" s="147">
        <f t="shared" si="1"/>
        <v>1</v>
      </c>
      <c r="S12" s="2"/>
      <c r="U12" s="15"/>
    </row>
    <row r="13" spans="1:21" ht="75" x14ac:dyDescent="0.2">
      <c r="B13" s="436"/>
      <c r="C13" s="433"/>
      <c r="D13" s="415"/>
      <c r="E13" s="333" t="s">
        <v>62</v>
      </c>
      <c r="F13" s="20" t="s">
        <v>63</v>
      </c>
      <c r="G13" s="85">
        <v>15</v>
      </c>
      <c r="H13" s="329">
        <v>7</v>
      </c>
      <c r="I13" s="329">
        <v>12</v>
      </c>
      <c r="J13" s="329">
        <v>15</v>
      </c>
      <c r="K13" s="329">
        <v>15</v>
      </c>
      <c r="L13" s="329">
        <v>9</v>
      </c>
      <c r="M13" s="329">
        <v>11</v>
      </c>
      <c r="N13" s="21"/>
      <c r="O13" s="22"/>
      <c r="P13" s="147">
        <f t="shared" si="0"/>
        <v>1</v>
      </c>
      <c r="Q13" s="13">
        <f t="shared" si="0"/>
        <v>0.91666666666666663</v>
      </c>
      <c r="R13" s="147">
        <f t="shared" si="1"/>
        <v>1</v>
      </c>
      <c r="S13" s="2"/>
      <c r="U13" s="15"/>
    </row>
    <row r="14" spans="1:21" ht="120" x14ac:dyDescent="0.2">
      <c r="B14" s="436"/>
      <c r="C14" s="433"/>
      <c r="D14" s="44" t="s">
        <v>81</v>
      </c>
      <c r="E14" s="333" t="s">
        <v>64</v>
      </c>
      <c r="F14" s="20" t="s">
        <v>65</v>
      </c>
      <c r="G14" s="21">
        <v>4</v>
      </c>
      <c r="H14" s="329">
        <v>1</v>
      </c>
      <c r="I14" s="329">
        <v>0</v>
      </c>
      <c r="J14" s="329">
        <v>2</v>
      </c>
      <c r="K14" s="329">
        <v>1</v>
      </c>
      <c r="L14" s="329">
        <v>1</v>
      </c>
      <c r="M14" s="329">
        <v>0</v>
      </c>
      <c r="N14" s="21"/>
      <c r="O14" s="22"/>
      <c r="P14" s="147">
        <f t="shared" si="0"/>
        <v>1</v>
      </c>
      <c r="Q14" s="13" t="str">
        <f t="shared" si="0"/>
        <v>-</v>
      </c>
      <c r="R14" s="147">
        <f t="shared" si="1"/>
        <v>0.25</v>
      </c>
      <c r="U14" s="15"/>
    </row>
    <row r="15" spans="1:21" ht="75" x14ac:dyDescent="0.2">
      <c r="B15" s="436"/>
      <c r="C15" s="433"/>
      <c r="D15" s="44" t="s">
        <v>82</v>
      </c>
      <c r="E15" s="333" t="s">
        <v>66</v>
      </c>
      <c r="F15" s="20" t="s">
        <v>67</v>
      </c>
      <c r="G15" s="85">
        <v>4</v>
      </c>
      <c r="H15" s="329">
        <v>2</v>
      </c>
      <c r="I15" s="329">
        <v>2</v>
      </c>
      <c r="J15" s="329">
        <v>0</v>
      </c>
      <c r="K15" s="329">
        <v>0</v>
      </c>
      <c r="L15" s="329">
        <v>2</v>
      </c>
      <c r="M15" s="329">
        <v>2</v>
      </c>
      <c r="N15" s="21"/>
      <c r="O15" s="22"/>
      <c r="P15" s="147">
        <f t="shared" si="0"/>
        <v>1</v>
      </c>
      <c r="Q15" s="13">
        <f t="shared" si="0"/>
        <v>1</v>
      </c>
      <c r="R15" s="147">
        <f t="shared" si="1"/>
        <v>1</v>
      </c>
      <c r="U15" s="15"/>
    </row>
    <row r="16" spans="1:21" ht="66" customHeight="1" thickBot="1" x14ac:dyDescent="0.25">
      <c r="B16" s="436"/>
      <c r="C16" s="433"/>
      <c r="D16" s="416" t="s">
        <v>83</v>
      </c>
      <c r="E16" s="333" t="s">
        <v>68</v>
      </c>
      <c r="F16" s="20" t="s">
        <v>69</v>
      </c>
      <c r="G16" s="85">
        <v>63</v>
      </c>
      <c r="H16" s="329">
        <v>15</v>
      </c>
      <c r="I16" s="329">
        <v>17</v>
      </c>
      <c r="J16" s="329">
        <v>16</v>
      </c>
      <c r="K16" s="329">
        <v>15</v>
      </c>
      <c r="L16" s="329">
        <v>25</v>
      </c>
      <c r="M16" s="329">
        <v>21</v>
      </c>
      <c r="N16" s="21"/>
      <c r="O16" s="22"/>
      <c r="P16" s="147">
        <f t="shared" si="0"/>
        <v>1</v>
      </c>
      <c r="Q16" s="13">
        <f t="shared" si="0"/>
        <v>1</v>
      </c>
      <c r="R16" s="147">
        <f t="shared" si="1"/>
        <v>0.73015873015873012</v>
      </c>
      <c r="U16" s="15"/>
    </row>
    <row r="17" spans="2:21" ht="49.5" customHeight="1" thickBot="1" x14ac:dyDescent="0.25">
      <c r="B17" s="436"/>
      <c r="C17" s="433"/>
      <c r="D17" s="414"/>
      <c r="E17" s="333" t="s">
        <v>70</v>
      </c>
      <c r="F17" s="20" t="s">
        <v>71</v>
      </c>
      <c r="G17" s="85">
        <v>1</v>
      </c>
      <c r="H17" s="338">
        <v>1</v>
      </c>
      <c r="I17" s="338">
        <v>1</v>
      </c>
      <c r="J17" s="338">
        <v>1</v>
      </c>
      <c r="K17" s="338">
        <v>1</v>
      </c>
      <c r="L17" s="338">
        <v>1</v>
      </c>
      <c r="M17" s="338">
        <v>0</v>
      </c>
      <c r="N17" s="21"/>
      <c r="O17" s="22"/>
      <c r="P17" s="147">
        <f t="shared" si="0"/>
        <v>1</v>
      </c>
      <c r="Q17" s="13">
        <f t="shared" si="0"/>
        <v>0</v>
      </c>
      <c r="R17" s="147">
        <f t="shared" si="1"/>
        <v>1</v>
      </c>
      <c r="U17" s="15"/>
    </row>
    <row r="18" spans="2:21" ht="57" customHeight="1" thickBot="1" x14ac:dyDescent="0.25">
      <c r="B18" s="436"/>
      <c r="C18" s="433"/>
      <c r="D18" s="415"/>
      <c r="E18" s="333" t="s">
        <v>72</v>
      </c>
      <c r="F18" s="20" t="s">
        <v>73</v>
      </c>
      <c r="G18" s="329">
        <v>1</v>
      </c>
      <c r="H18" s="329">
        <v>0</v>
      </c>
      <c r="I18" s="329">
        <v>0</v>
      </c>
      <c r="J18" s="329">
        <v>0</v>
      </c>
      <c r="K18" s="329">
        <v>1</v>
      </c>
      <c r="L18" s="329">
        <v>0</v>
      </c>
      <c r="M18" s="329">
        <v>0</v>
      </c>
      <c r="N18" s="21"/>
      <c r="O18" s="22"/>
      <c r="P18" s="147" t="str">
        <f t="shared" si="0"/>
        <v>-</v>
      </c>
      <c r="Q18" s="13" t="str">
        <f t="shared" si="0"/>
        <v>-</v>
      </c>
      <c r="R18" s="147">
        <f t="shared" si="1"/>
        <v>0</v>
      </c>
      <c r="U18" s="15"/>
    </row>
    <row r="19" spans="2:21" ht="49.5" customHeight="1" thickBot="1" x14ac:dyDescent="0.25">
      <c r="B19" s="436"/>
      <c r="C19" s="433"/>
      <c r="D19" s="416" t="s">
        <v>84</v>
      </c>
      <c r="E19" s="333" t="s">
        <v>74</v>
      </c>
      <c r="F19" s="20" t="s">
        <v>75</v>
      </c>
      <c r="G19" s="268">
        <v>1</v>
      </c>
      <c r="H19" s="385">
        <v>0.25</v>
      </c>
      <c r="I19" s="385">
        <v>0.25</v>
      </c>
      <c r="J19" s="385">
        <v>0.25</v>
      </c>
      <c r="K19" s="385">
        <v>0.25</v>
      </c>
      <c r="L19" s="391">
        <v>0.25</v>
      </c>
      <c r="M19" s="385">
        <v>0.25</v>
      </c>
      <c r="N19" s="25"/>
      <c r="O19" s="26"/>
      <c r="P19" s="147">
        <f t="shared" si="0"/>
        <v>1</v>
      </c>
      <c r="Q19" s="13">
        <f t="shared" si="0"/>
        <v>1</v>
      </c>
      <c r="R19" s="147">
        <f t="shared" si="1"/>
        <v>0.5</v>
      </c>
      <c r="U19" s="15"/>
    </row>
    <row r="20" spans="2:21" ht="78" customHeight="1" thickBot="1" x14ac:dyDescent="0.25">
      <c r="B20" s="436"/>
      <c r="C20" s="433"/>
      <c r="D20" s="415"/>
      <c r="E20" s="333" t="s">
        <v>76</v>
      </c>
      <c r="F20" s="20" t="s">
        <v>77</v>
      </c>
      <c r="G20" s="85">
        <v>1</v>
      </c>
      <c r="H20" s="329">
        <v>0</v>
      </c>
      <c r="I20" s="329">
        <v>1</v>
      </c>
      <c r="J20" s="329">
        <v>0</v>
      </c>
      <c r="K20" s="329">
        <v>0</v>
      </c>
      <c r="L20" s="329">
        <v>0</v>
      </c>
      <c r="M20" s="329">
        <v>1</v>
      </c>
      <c r="N20" s="21"/>
      <c r="O20" s="22"/>
      <c r="P20" s="147" t="str">
        <f t="shared" si="0"/>
        <v>-</v>
      </c>
      <c r="Q20" s="13">
        <f t="shared" si="0"/>
        <v>1</v>
      </c>
      <c r="R20" s="147">
        <f t="shared" si="1"/>
        <v>1</v>
      </c>
      <c r="U20" s="15"/>
    </row>
    <row r="21" spans="2:21" ht="56.25" customHeight="1" thickBot="1" x14ac:dyDescent="0.25">
      <c r="B21" s="437"/>
      <c r="C21" s="434"/>
      <c r="D21" s="44" t="s">
        <v>85</v>
      </c>
      <c r="E21" s="333" t="s">
        <v>78</v>
      </c>
      <c r="F21" s="20" t="s">
        <v>79</v>
      </c>
      <c r="G21" s="85">
        <v>220</v>
      </c>
      <c r="H21" s="329">
        <v>7</v>
      </c>
      <c r="I21" s="329">
        <v>7</v>
      </c>
      <c r="J21" s="329">
        <v>7</v>
      </c>
      <c r="K21" s="329">
        <v>6</v>
      </c>
      <c r="L21" s="329">
        <v>24</v>
      </c>
      <c r="M21" s="329">
        <v>64</v>
      </c>
      <c r="N21" s="21"/>
      <c r="O21" s="22"/>
      <c r="P21" s="147">
        <f t="shared" si="0"/>
        <v>1</v>
      </c>
      <c r="Q21" s="13">
        <f t="shared" si="0"/>
        <v>1</v>
      </c>
      <c r="R21" s="147">
        <f t="shared" si="1"/>
        <v>0.4</v>
      </c>
      <c r="U21" s="15"/>
    </row>
    <row r="22" spans="2:21" ht="69" customHeight="1" thickBot="1" x14ac:dyDescent="0.25">
      <c r="B22" s="406" t="s">
        <v>86</v>
      </c>
      <c r="C22" s="406" t="s">
        <v>87</v>
      </c>
      <c r="D22" s="408" t="s">
        <v>14</v>
      </c>
      <c r="E22" s="33" t="s">
        <v>15</v>
      </c>
      <c r="F22" s="47"/>
      <c r="G22" s="410" t="s">
        <v>16</v>
      </c>
      <c r="H22" s="38" t="s">
        <v>43</v>
      </c>
      <c r="I22" s="33" t="s">
        <v>44</v>
      </c>
      <c r="J22" s="34" t="s">
        <v>45</v>
      </c>
      <c r="K22" s="34" t="s">
        <v>39</v>
      </c>
      <c r="L22" s="65" t="s">
        <v>36</v>
      </c>
      <c r="M22" s="33" t="s">
        <v>37</v>
      </c>
      <c r="N22" s="34" t="s">
        <v>38</v>
      </c>
      <c r="O22" s="34" t="s">
        <v>39</v>
      </c>
      <c r="P22" s="131" t="s">
        <v>17</v>
      </c>
      <c r="Q22" s="35" t="s">
        <v>1343</v>
      </c>
      <c r="R22" s="162" t="s">
        <v>12</v>
      </c>
    </row>
    <row r="23" spans="2:21" ht="16.5" thickBot="1" x14ac:dyDescent="0.25">
      <c r="B23" s="407"/>
      <c r="C23" s="407"/>
      <c r="D23" s="409"/>
      <c r="E23" s="37">
        <f>COUNTA(E4:E21)</f>
        <v>18</v>
      </c>
      <c r="F23" s="48"/>
      <c r="G23" s="411"/>
      <c r="H23" s="39">
        <f t="shared" ref="H23:O23" si="2">COUNTIF(H4:H21,"&gt;0")</f>
        <v>15</v>
      </c>
      <c r="I23" s="39">
        <f t="shared" si="2"/>
        <v>15</v>
      </c>
      <c r="J23" s="39">
        <f t="shared" si="2"/>
        <v>14</v>
      </c>
      <c r="K23" s="39">
        <f t="shared" si="2"/>
        <v>14</v>
      </c>
      <c r="L23" s="66">
        <f t="shared" si="2"/>
        <v>15</v>
      </c>
      <c r="M23" s="213">
        <f t="shared" si="2"/>
        <v>13</v>
      </c>
      <c r="N23" s="39">
        <f t="shared" si="2"/>
        <v>0</v>
      </c>
      <c r="O23" s="39">
        <f t="shared" si="2"/>
        <v>0</v>
      </c>
      <c r="P23" s="40">
        <f>AVERAGE(P4:P21)</f>
        <v>0.98666666666666669</v>
      </c>
      <c r="Q23" s="40">
        <f>AVERAGE(Q4:Q21)</f>
        <v>0.80555555555555558</v>
      </c>
      <c r="R23" s="40">
        <f>AVERAGE(R4:R21)</f>
        <v>0.68500881834215166</v>
      </c>
    </row>
    <row r="24" spans="2:21" ht="60" customHeight="1" thickBot="1" x14ac:dyDescent="0.3">
      <c r="B24" s="417" t="s">
        <v>1262</v>
      </c>
      <c r="C24" s="418"/>
      <c r="D24" s="419"/>
      <c r="E24" s="417" t="s">
        <v>1335</v>
      </c>
      <c r="F24" s="419"/>
      <c r="G24" s="417"/>
      <c r="H24" s="418"/>
      <c r="I24" s="419"/>
      <c r="J24" s="174" t="s">
        <v>1256</v>
      </c>
      <c r="K24" s="175" t="s">
        <v>1257</v>
      </c>
      <c r="L24" s="175" t="s">
        <v>1258</v>
      </c>
      <c r="M24" s="175"/>
      <c r="N24" s="175"/>
      <c r="O24" s="175"/>
      <c r="P24" s="175" t="s">
        <v>1259</v>
      </c>
      <c r="Q24" s="176" t="s">
        <v>1260</v>
      </c>
    </row>
    <row r="25" spans="2:21" ht="42.75" customHeight="1" thickBot="1" x14ac:dyDescent="0.25">
      <c r="B25" s="420" t="s">
        <v>1261</v>
      </c>
      <c r="C25" s="421"/>
      <c r="D25" s="422"/>
      <c r="E25" s="420" t="s">
        <v>1336</v>
      </c>
      <c r="F25" s="422"/>
      <c r="G25" s="423"/>
      <c r="H25" s="424"/>
      <c r="I25" s="425"/>
      <c r="J25" s="161"/>
      <c r="K25" s="156"/>
      <c r="L25" s="157"/>
      <c r="M25" s="158"/>
      <c r="N25" s="158"/>
      <c r="O25" s="158"/>
      <c r="P25" s="159"/>
      <c r="Q25" s="160"/>
    </row>
    <row r="26" spans="2:21" ht="12" customHeight="1" x14ac:dyDescent="0.2">
      <c r="L26" s="2"/>
    </row>
    <row r="27" spans="2:21" ht="55.5" customHeight="1" x14ac:dyDescent="0.2"/>
  </sheetData>
  <sheetProtection formatCells="0" formatColumns="0" formatRows="0"/>
  <autoFilter ref="A3:U25"/>
  <mergeCells count="16">
    <mergeCell ref="B1:Q1"/>
    <mergeCell ref="B22:B23"/>
    <mergeCell ref="D22:D23"/>
    <mergeCell ref="G22:G23"/>
    <mergeCell ref="D4:D13"/>
    <mergeCell ref="D16:D18"/>
    <mergeCell ref="D19:D20"/>
    <mergeCell ref="C22:C23"/>
    <mergeCell ref="C4:C21"/>
    <mergeCell ref="B4:B21"/>
    <mergeCell ref="B24:D24"/>
    <mergeCell ref="E24:F24"/>
    <mergeCell ref="G24:I24"/>
    <mergeCell ref="B25:D25"/>
    <mergeCell ref="E25:F25"/>
    <mergeCell ref="G25:I25"/>
  </mergeCells>
  <conditionalFormatting sqref="P4:P21 R4:R21">
    <cfRule type="cellIs" dxfId="990" priority="30" operator="equal">
      <formula>"-"</formula>
    </cfRule>
    <cfRule type="cellIs" dxfId="989" priority="31" operator="lessThan">
      <formula>0.5</formula>
    </cfRule>
    <cfRule type="cellIs" dxfId="988" priority="32" operator="between">
      <formula>0.5</formula>
      <formula>0.75</formula>
    </cfRule>
    <cfRule type="cellIs" dxfId="987" priority="33" operator="between">
      <formula>0.75</formula>
      <formula>1</formula>
    </cfRule>
  </conditionalFormatting>
  <conditionalFormatting sqref="P4:P21 R4:R21">
    <cfRule type="cellIs" dxfId="986" priority="29" operator="equal">
      <formula>0</formula>
    </cfRule>
  </conditionalFormatting>
  <conditionalFormatting sqref="Q4:Q21">
    <cfRule type="cellIs" dxfId="985" priority="25" operator="equal">
      <formula>"-"</formula>
    </cfRule>
    <cfRule type="cellIs" dxfId="984" priority="26" operator="between">
      <formula>0.9</formula>
      <formula>1</formula>
    </cfRule>
    <cfRule type="cellIs" dxfId="983" priority="27" operator="between">
      <formula>0.7</formula>
      <formula>0.899</formula>
    </cfRule>
    <cfRule type="cellIs" dxfId="982" priority="28" operator="between">
      <formula>0</formula>
      <formula>0.699</formula>
    </cfRule>
  </conditionalFormatting>
  <conditionalFormatting sqref="Q4:Q21">
    <cfRule type="cellIs" dxfId="981" priority="21" operator="equal">
      <formula>"-"</formula>
    </cfRule>
    <cfRule type="cellIs" dxfId="980" priority="22" operator="lessThan">
      <formula>0.699</formula>
    </cfRule>
    <cfRule type="cellIs" dxfId="979" priority="23" operator="between">
      <formula>0.7</formula>
      <formula>0.8999</formula>
    </cfRule>
    <cfRule type="cellIs" dxfId="978" priority="24" operator="between">
      <formula>0.9</formula>
      <formula>1</formula>
    </cfRule>
  </conditionalFormatting>
  <conditionalFormatting sqref="Q4:Q21">
    <cfRule type="cellIs" dxfId="977" priority="17" operator="equal">
      <formula>"-"</formula>
    </cfRule>
    <cfRule type="cellIs" dxfId="976" priority="18" operator="lessThan">
      <formula>0.69999</formula>
    </cfRule>
    <cfRule type="cellIs" dxfId="975" priority="19" operator="between">
      <formula>0.7</formula>
      <formula>0.8999</formula>
    </cfRule>
    <cfRule type="cellIs" dxfId="974" priority="20" operator="between">
      <formula>0.9</formula>
      <formula>1</formula>
    </cfRule>
  </conditionalFormatting>
  <conditionalFormatting sqref="Q4:Q21">
    <cfRule type="cellIs" dxfId="973" priority="13" operator="equal">
      <formula>"-"</formula>
    </cfRule>
    <cfRule type="cellIs" dxfId="972" priority="14" operator="between">
      <formula>0.9</formula>
      <formula>1</formula>
    </cfRule>
    <cfRule type="cellIs" dxfId="971" priority="15" operator="between">
      <formula>0.7</formula>
      <formula>0.899</formula>
    </cfRule>
    <cfRule type="cellIs" dxfId="970" priority="16" operator="lessThan">
      <formula>0.699</formula>
    </cfRule>
  </conditionalFormatting>
  <conditionalFormatting sqref="Q4:Q21">
    <cfRule type="cellIs" dxfId="969" priority="9" operator="equal">
      <formula>"-"</formula>
    </cfRule>
    <cfRule type="cellIs" dxfId="968" priority="10" operator="lessThan">
      <formula>0.699</formula>
    </cfRule>
    <cfRule type="cellIs" dxfId="967" priority="11" operator="between">
      <formula>0.9</formula>
      <formula>1</formula>
    </cfRule>
    <cfRule type="cellIs" dxfId="966" priority="12" operator="between">
      <formula>0.7</formula>
      <formula>"89.99%"</formula>
    </cfRule>
  </conditionalFormatting>
  <conditionalFormatting sqref="Q4:Q21">
    <cfRule type="cellIs" dxfId="965" priority="5" operator="equal">
      <formula>"-"</formula>
    </cfRule>
    <cfRule type="cellIs" dxfId="964" priority="6" operator="lessThan">
      <formula>0.699</formula>
    </cfRule>
    <cfRule type="cellIs" dxfId="963" priority="7" operator="between">
      <formula>0.7</formula>
      <formula>0.899</formula>
    </cfRule>
    <cfRule type="cellIs" dxfId="962" priority="8" operator="between">
      <formula>0.9</formula>
      <formula>1</formula>
    </cfRule>
  </conditionalFormatting>
  <conditionalFormatting sqref="Q4:Q21">
    <cfRule type="cellIs" dxfId="961" priority="1" operator="equal">
      <formula>"-"</formula>
    </cfRule>
    <cfRule type="cellIs" dxfId="960" priority="2" operator="lessThan">
      <formula>0.699</formula>
    </cfRule>
    <cfRule type="cellIs" dxfId="959" priority="3" operator="between">
      <formula>0.7</formula>
      <formula>0.9166666</formula>
    </cfRule>
    <cfRule type="cellIs" dxfId="958"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35" orientation="landscape" r:id="rId1"/>
  <rowBreaks count="1" manualBreakCount="1">
    <brk id="26" max="1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U56"/>
  <sheetViews>
    <sheetView tabSelected="1" topLeftCell="D1" zoomScale="70" zoomScaleNormal="70" zoomScaleSheetLayoutView="50" workbookViewId="0">
      <pane ySplit="3" topLeftCell="A4" activePane="bottomLeft" state="frozen"/>
      <selection pane="bottomLeft" activeCell="I40" sqref="I40"/>
    </sheetView>
  </sheetViews>
  <sheetFormatPr baseColWidth="10" defaultColWidth="11.42578125" defaultRowHeight="15" x14ac:dyDescent="0.2"/>
  <cols>
    <col min="1" max="1" width="2.85546875" style="1" customWidth="1"/>
    <col min="2" max="2" width="21.7109375" style="1" customWidth="1"/>
    <col min="3" max="3" width="20.140625" style="1" customWidth="1"/>
    <col min="4" max="4" width="23" style="1" customWidth="1"/>
    <col min="5" max="5" width="39.85546875" style="1" customWidth="1"/>
    <col min="6" max="6" width="28" style="1" customWidth="1"/>
    <col min="7" max="7" width="20.5703125" style="1" customWidth="1"/>
    <col min="8" max="8" width="19.7109375" style="1" customWidth="1"/>
    <col min="9" max="9" width="23.28515625" style="1" customWidth="1"/>
    <col min="10" max="10" width="22" style="1" customWidth="1"/>
    <col min="11" max="11" width="21.7109375" style="1" customWidth="1"/>
    <col min="12" max="12" width="14.140625" style="67" customWidth="1"/>
    <col min="13" max="13" width="14.42578125" style="1" customWidth="1"/>
    <col min="14" max="14" width="0.28515625" style="1" customWidth="1"/>
    <col min="15" max="15" width="0.42578125" style="1" customWidth="1"/>
    <col min="16" max="16" width="13.5703125" style="1" customWidth="1"/>
    <col min="17" max="17" width="16" style="1" customWidth="1"/>
    <col min="18" max="18" width="15.28515625" style="1" customWidth="1"/>
    <col min="19" max="19" width="11.42578125" style="1" customWidth="1"/>
    <col min="20" max="16384" width="11.42578125" style="1"/>
  </cols>
  <sheetData>
    <row r="1" spans="1:21" ht="42" customHeight="1" x14ac:dyDescent="0.2">
      <c r="B1" s="412" t="s">
        <v>1346</v>
      </c>
      <c r="C1" s="412"/>
      <c r="D1" s="412"/>
      <c r="E1" s="412"/>
      <c r="F1" s="412"/>
      <c r="G1" s="412"/>
      <c r="H1" s="412"/>
      <c r="I1" s="412"/>
      <c r="J1" s="412"/>
      <c r="K1" s="412"/>
      <c r="L1" s="412"/>
      <c r="M1" s="412"/>
      <c r="N1" s="412"/>
      <c r="O1" s="412"/>
      <c r="P1" s="412"/>
      <c r="Q1" s="412"/>
    </row>
    <row r="2" spans="1:21" ht="16.5" thickBot="1" x14ac:dyDescent="0.25">
      <c r="D2" s="2"/>
      <c r="E2" s="3"/>
      <c r="F2" s="3"/>
      <c r="G2" s="3"/>
      <c r="H2" s="3"/>
      <c r="I2" s="3"/>
      <c r="J2" s="3"/>
      <c r="K2" s="3"/>
      <c r="L2" s="60"/>
      <c r="M2" s="3"/>
      <c r="N2" s="3"/>
      <c r="O2" s="3"/>
      <c r="P2" s="3"/>
      <c r="Q2" s="3"/>
    </row>
    <row r="3" spans="1:21" ht="75" customHeight="1" thickBot="1" x14ac:dyDescent="0.25">
      <c r="B3" s="177" t="s">
        <v>0</v>
      </c>
      <c r="C3" s="49" t="s">
        <v>35</v>
      </c>
      <c r="D3" s="5" t="s">
        <v>1</v>
      </c>
      <c r="E3" s="6" t="s">
        <v>2</v>
      </c>
      <c r="F3" s="6" t="s">
        <v>18</v>
      </c>
      <c r="G3" s="7" t="s">
        <v>3</v>
      </c>
      <c r="H3" s="7" t="s">
        <v>4</v>
      </c>
      <c r="I3" s="7" t="s">
        <v>5</v>
      </c>
      <c r="J3" s="7" t="s">
        <v>6</v>
      </c>
      <c r="K3" s="7" t="s">
        <v>7</v>
      </c>
      <c r="L3" s="61" t="s">
        <v>8</v>
      </c>
      <c r="M3" s="7" t="s">
        <v>9</v>
      </c>
      <c r="N3" s="7" t="s">
        <v>10</v>
      </c>
      <c r="O3" s="7" t="s">
        <v>11</v>
      </c>
      <c r="P3" s="8" t="s">
        <v>17</v>
      </c>
      <c r="Q3" s="8" t="s">
        <v>1343</v>
      </c>
      <c r="R3" s="9" t="s">
        <v>12</v>
      </c>
    </row>
    <row r="4" spans="1:21" ht="83.25" customHeight="1" thickBot="1" x14ac:dyDescent="0.25">
      <c r="A4" s="2"/>
      <c r="B4" s="450" t="s">
        <v>1296</v>
      </c>
      <c r="C4" s="447" t="s">
        <v>1332</v>
      </c>
      <c r="D4" s="413" t="s">
        <v>158</v>
      </c>
      <c r="E4" s="334" t="s">
        <v>89</v>
      </c>
      <c r="F4" s="45" t="s">
        <v>90</v>
      </c>
      <c r="G4" s="10">
        <v>1</v>
      </c>
      <c r="H4" s="330">
        <v>0</v>
      </c>
      <c r="I4" s="330">
        <v>0</v>
      </c>
      <c r="J4" s="330">
        <v>0</v>
      </c>
      <c r="K4" s="330">
        <v>1</v>
      </c>
      <c r="L4" s="386">
        <v>0</v>
      </c>
      <c r="M4" s="330">
        <v>0</v>
      </c>
      <c r="N4" s="11"/>
      <c r="O4" s="12"/>
      <c r="P4" s="13" t="str">
        <f t="shared" ref="P4:Q38" si="0">IF(H4=0,"-",IF((L4/H4)&lt;=1,(L4/H4),1))</f>
        <v>-</v>
      </c>
      <c r="Q4" s="13" t="str">
        <f t="shared" si="0"/>
        <v>-</v>
      </c>
      <c r="R4" s="14">
        <f>IF(((L4+M4+N4+O4)/(G4))&lt;=1,((L4+M4+N4+O4)/(G4)),1)</f>
        <v>0</v>
      </c>
      <c r="S4" s="2"/>
      <c r="U4" s="15"/>
    </row>
    <row r="5" spans="1:21" s="18" customFormat="1" ht="63" customHeight="1" thickBot="1" x14ac:dyDescent="0.25">
      <c r="A5" s="2"/>
      <c r="B5" s="450"/>
      <c r="C5" s="448"/>
      <c r="D5" s="414"/>
      <c r="E5" s="333" t="s">
        <v>91</v>
      </c>
      <c r="F5" s="20" t="s">
        <v>92</v>
      </c>
      <c r="G5" s="16">
        <v>1</v>
      </c>
      <c r="H5" s="331">
        <v>0</v>
      </c>
      <c r="I5" s="331">
        <v>0</v>
      </c>
      <c r="J5" s="331">
        <v>1</v>
      </c>
      <c r="K5" s="331">
        <v>0</v>
      </c>
      <c r="L5" s="388">
        <v>0</v>
      </c>
      <c r="M5" s="331">
        <v>0</v>
      </c>
      <c r="N5" s="16"/>
      <c r="O5" s="17"/>
      <c r="P5" s="13" t="str">
        <f t="shared" si="0"/>
        <v>-</v>
      </c>
      <c r="Q5" s="13" t="str">
        <f t="shared" si="0"/>
        <v>-</v>
      </c>
      <c r="R5" s="14">
        <f t="shared" ref="R5:R38" si="1">IF(((L5+M5+N5+O5)/(G5))&lt;=1,((L5+M5+N5+O5)/(G5)),1)</f>
        <v>0</v>
      </c>
      <c r="S5" s="2"/>
      <c r="U5" s="19"/>
    </row>
    <row r="6" spans="1:21" s="18" customFormat="1" ht="72.75" customHeight="1" thickBot="1" x14ac:dyDescent="0.25">
      <c r="A6" s="2"/>
      <c r="B6" s="450"/>
      <c r="C6" s="448"/>
      <c r="D6" s="414"/>
      <c r="E6" s="333" t="s">
        <v>93</v>
      </c>
      <c r="F6" s="20" t="s">
        <v>94</v>
      </c>
      <c r="G6" s="16">
        <v>1</v>
      </c>
      <c r="H6" s="331">
        <v>0</v>
      </c>
      <c r="I6" s="331">
        <v>0</v>
      </c>
      <c r="J6" s="331">
        <v>0</v>
      </c>
      <c r="K6" s="331">
        <v>1</v>
      </c>
      <c r="L6" s="388">
        <v>0</v>
      </c>
      <c r="M6" s="331">
        <v>0</v>
      </c>
      <c r="N6" s="16"/>
      <c r="O6" s="17"/>
      <c r="P6" s="13" t="str">
        <f t="shared" si="0"/>
        <v>-</v>
      </c>
      <c r="Q6" s="13" t="str">
        <f t="shared" si="0"/>
        <v>-</v>
      </c>
      <c r="R6" s="14">
        <f t="shared" si="1"/>
        <v>0</v>
      </c>
      <c r="S6" s="2"/>
      <c r="U6" s="19"/>
    </row>
    <row r="7" spans="1:21" s="18" customFormat="1" ht="61.5" customHeight="1" thickBot="1" x14ac:dyDescent="0.25">
      <c r="A7" s="2"/>
      <c r="B7" s="450"/>
      <c r="C7" s="448"/>
      <c r="D7" s="414"/>
      <c r="E7" s="333" t="s">
        <v>95</v>
      </c>
      <c r="F7" s="20" t="s">
        <v>96</v>
      </c>
      <c r="G7" s="16">
        <v>20</v>
      </c>
      <c r="H7" s="331">
        <v>10</v>
      </c>
      <c r="I7" s="331">
        <v>7</v>
      </c>
      <c r="J7" s="331">
        <v>3</v>
      </c>
      <c r="K7" s="331">
        <v>0</v>
      </c>
      <c r="L7" s="388">
        <v>10</v>
      </c>
      <c r="M7" s="331">
        <v>7</v>
      </c>
      <c r="N7" s="16"/>
      <c r="O7" s="17"/>
      <c r="P7" s="13">
        <f t="shared" si="0"/>
        <v>1</v>
      </c>
      <c r="Q7" s="13">
        <f t="shared" si="0"/>
        <v>1</v>
      </c>
      <c r="R7" s="14">
        <f t="shared" si="1"/>
        <v>0.85</v>
      </c>
      <c r="S7" s="2"/>
      <c r="U7" s="19"/>
    </row>
    <row r="8" spans="1:21" s="18" customFormat="1" ht="59.25" customHeight="1" thickBot="1" x14ac:dyDescent="0.25">
      <c r="A8" s="2"/>
      <c r="B8" s="450"/>
      <c r="C8" s="448"/>
      <c r="D8" s="414"/>
      <c r="E8" s="333" t="s">
        <v>97</v>
      </c>
      <c r="F8" s="20" t="s">
        <v>98</v>
      </c>
      <c r="G8" s="16">
        <v>20</v>
      </c>
      <c r="H8" s="331">
        <v>10</v>
      </c>
      <c r="I8" s="331">
        <v>7</v>
      </c>
      <c r="J8" s="331">
        <v>3</v>
      </c>
      <c r="K8" s="331">
        <v>0</v>
      </c>
      <c r="L8" s="388">
        <v>10</v>
      </c>
      <c r="M8" s="331">
        <v>7</v>
      </c>
      <c r="N8" s="16"/>
      <c r="O8" s="17"/>
      <c r="P8" s="13">
        <f t="shared" si="0"/>
        <v>1</v>
      </c>
      <c r="Q8" s="13">
        <f t="shared" si="0"/>
        <v>1</v>
      </c>
      <c r="R8" s="14">
        <f t="shared" si="1"/>
        <v>0.85</v>
      </c>
      <c r="S8" s="2"/>
      <c r="U8" s="19"/>
    </row>
    <row r="9" spans="1:21" s="18" customFormat="1" ht="94.5" customHeight="1" thickBot="1" x14ac:dyDescent="0.25">
      <c r="A9" s="2"/>
      <c r="B9" s="450"/>
      <c r="C9" s="448"/>
      <c r="D9" s="414"/>
      <c r="E9" s="333" t="s">
        <v>99</v>
      </c>
      <c r="F9" s="20" t="s">
        <v>100</v>
      </c>
      <c r="G9" s="16">
        <v>1</v>
      </c>
      <c r="H9" s="331">
        <v>1</v>
      </c>
      <c r="I9" s="331">
        <v>1</v>
      </c>
      <c r="J9" s="331">
        <v>1</v>
      </c>
      <c r="K9" s="331">
        <v>1</v>
      </c>
      <c r="L9" s="388">
        <v>1</v>
      </c>
      <c r="M9" s="331">
        <v>0</v>
      </c>
      <c r="N9" s="16"/>
      <c r="O9" s="17"/>
      <c r="P9" s="13">
        <f t="shared" si="0"/>
        <v>1</v>
      </c>
      <c r="Q9" s="13">
        <f t="shared" si="0"/>
        <v>0</v>
      </c>
      <c r="R9" s="14">
        <f t="shared" si="1"/>
        <v>1</v>
      </c>
      <c r="S9" s="2"/>
      <c r="U9" s="19"/>
    </row>
    <row r="10" spans="1:21" s="18" customFormat="1" ht="60.75" customHeight="1" thickBot="1" x14ac:dyDescent="0.25">
      <c r="A10" s="2"/>
      <c r="B10" s="450"/>
      <c r="C10" s="448"/>
      <c r="D10" s="415"/>
      <c r="E10" s="333" t="s">
        <v>101</v>
      </c>
      <c r="F10" s="20" t="s">
        <v>102</v>
      </c>
      <c r="G10" s="16">
        <v>1</v>
      </c>
      <c r="H10" s="331">
        <v>1</v>
      </c>
      <c r="I10" s="331">
        <v>1</v>
      </c>
      <c r="J10" s="331">
        <v>1</v>
      </c>
      <c r="K10" s="331">
        <v>1</v>
      </c>
      <c r="L10" s="388">
        <v>1</v>
      </c>
      <c r="M10" s="331">
        <v>0</v>
      </c>
      <c r="N10" s="16"/>
      <c r="O10" s="17"/>
      <c r="P10" s="13">
        <f t="shared" si="0"/>
        <v>1</v>
      </c>
      <c r="Q10" s="13">
        <f t="shared" si="0"/>
        <v>0</v>
      </c>
      <c r="R10" s="14">
        <f t="shared" si="1"/>
        <v>1</v>
      </c>
      <c r="S10" s="2"/>
      <c r="U10" s="19"/>
    </row>
    <row r="11" spans="1:21" s="18" customFormat="1" ht="85.5" customHeight="1" thickBot="1" x14ac:dyDescent="0.25">
      <c r="A11" s="2"/>
      <c r="B11" s="450"/>
      <c r="C11" s="448"/>
      <c r="D11" s="416" t="s">
        <v>159</v>
      </c>
      <c r="E11" s="261" t="s">
        <v>103</v>
      </c>
      <c r="F11" s="20" t="s">
        <v>104</v>
      </c>
      <c r="G11" s="21">
        <v>1</v>
      </c>
      <c r="H11" s="21">
        <v>0</v>
      </c>
      <c r="I11" s="311">
        <v>1</v>
      </c>
      <c r="J11" s="305">
        <v>0</v>
      </c>
      <c r="K11" s="21">
        <v>0</v>
      </c>
      <c r="L11" s="64">
        <v>0</v>
      </c>
      <c r="M11" s="275">
        <v>0.3</v>
      </c>
      <c r="N11" s="21"/>
      <c r="O11" s="22"/>
      <c r="P11" s="13" t="str">
        <f t="shared" si="0"/>
        <v>-</v>
      </c>
      <c r="Q11" s="13">
        <f t="shared" si="0"/>
        <v>0.3</v>
      </c>
      <c r="R11" s="14">
        <f t="shared" si="1"/>
        <v>0.3</v>
      </c>
      <c r="S11" s="2"/>
      <c r="U11" s="19"/>
    </row>
    <row r="12" spans="1:21" ht="57" customHeight="1" thickBot="1" x14ac:dyDescent="0.25">
      <c r="A12" s="2"/>
      <c r="B12" s="450"/>
      <c r="C12" s="448"/>
      <c r="D12" s="414"/>
      <c r="E12" s="261" t="s">
        <v>105</v>
      </c>
      <c r="F12" s="20" t="s">
        <v>106</v>
      </c>
      <c r="G12" s="16">
        <v>4</v>
      </c>
      <c r="H12" s="16">
        <v>1</v>
      </c>
      <c r="I12" s="256">
        <v>0</v>
      </c>
      <c r="J12" s="310">
        <v>2</v>
      </c>
      <c r="K12" s="16">
        <v>1</v>
      </c>
      <c r="L12" s="68">
        <v>1</v>
      </c>
      <c r="M12" s="239">
        <v>0</v>
      </c>
      <c r="N12" s="16"/>
      <c r="O12" s="23"/>
      <c r="P12" s="13">
        <f t="shared" si="0"/>
        <v>1</v>
      </c>
      <c r="Q12" s="13" t="str">
        <f t="shared" si="0"/>
        <v>-</v>
      </c>
      <c r="R12" s="14">
        <f t="shared" si="1"/>
        <v>0.25</v>
      </c>
      <c r="S12" s="2"/>
      <c r="U12" s="15"/>
    </row>
    <row r="13" spans="1:21" ht="52.5" customHeight="1" thickBot="1" x14ac:dyDescent="0.25">
      <c r="B13" s="450"/>
      <c r="C13" s="448"/>
      <c r="D13" s="414"/>
      <c r="E13" s="261" t="s">
        <v>107</v>
      </c>
      <c r="F13" s="20" t="s">
        <v>108</v>
      </c>
      <c r="G13" s="21">
        <v>44</v>
      </c>
      <c r="H13" s="21">
        <v>44</v>
      </c>
      <c r="I13" s="257">
        <v>44</v>
      </c>
      <c r="J13" s="305">
        <v>44</v>
      </c>
      <c r="K13" s="21">
        <v>44</v>
      </c>
      <c r="L13" s="64">
        <v>40</v>
      </c>
      <c r="M13" s="85">
        <v>38</v>
      </c>
      <c r="N13" s="21"/>
      <c r="O13" s="22"/>
      <c r="P13" s="13">
        <f t="shared" si="0"/>
        <v>0.90909090909090906</v>
      </c>
      <c r="Q13" s="13">
        <f t="shared" si="0"/>
        <v>0.86363636363636365</v>
      </c>
      <c r="R13" s="14">
        <f t="shared" si="1"/>
        <v>1</v>
      </c>
      <c r="S13" s="2"/>
      <c r="U13" s="15"/>
    </row>
    <row r="14" spans="1:21" ht="45.75" customHeight="1" thickBot="1" x14ac:dyDescent="0.25">
      <c r="B14" s="450"/>
      <c r="C14" s="448"/>
      <c r="D14" s="414"/>
      <c r="E14" s="261" t="s">
        <v>109</v>
      </c>
      <c r="F14" s="20" t="s">
        <v>110</v>
      </c>
      <c r="G14" s="16">
        <v>10000</v>
      </c>
      <c r="H14" s="21">
        <v>13290</v>
      </c>
      <c r="I14" s="257">
        <v>2000</v>
      </c>
      <c r="J14" s="305">
        <v>1000</v>
      </c>
      <c r="K14" s="305">
        <v>1000</v>
      </c>
      <c r="L14" s="64">
        <v>13290.35</v>
      </c>
      <c r="M14" s="85">
        <v>1832</v>
      </c>
      <c r="N14" s="21"/>
      <c r="O14" s="22"/>
      <c r="P14" s="13">
        <f t="shared" si="0"/>
        <v>1</v>
      </c>
      <c r="Q14" s="13">
        <f t="shared" si="0"/>
        <v>0.91600000000000004</v>
      </c>
      <c r="R14" s="14">
        <f t="shared" si="1"/>
        <v>1</v>
      </c>
      <c r="U14" s="15"/>
    </row>
    <row r="15" spans="1:21" ht="57" customHeight="1" thickBot="1" x14ac:dyDescent="0.25">
      <c r="B15" s="450"/>
      <c r="C15" s="448"/>
      <c r="D15" s="414"/>
      <c r="E15" s="261" t="s">
        <v>111</v>
      </c>
      <c r="F15" s="20" t="s">
        <v>112</v>
      </c>
      <c r="G15" s="16">
        <v>20000</v>
      </c>
      <c r="H15" s="16">
        <v>15394</v>
      </c>
      <c r="I15" s="310">
        <v>4500</v>
      </c>
      <c r="J15" s="310">
        <v>1000</v>
      </c>
      <c r="K15" s="16">
        <v>1000</v>
      </c>
      <c r="L15" s="64">
        <v>15394</v>
      </c>
      <c r="M15" s="85">
        <v>4459</v>
      </c>
      <c r="N15" s="21"/>
      <c r="O15" s="22"/>
      <c r="P15" s="13">
        <f t="shared" si="0"/>
        <v>1</v>
      </c>
      <c r="Q15" s="13">
        <f t="shared" si="0"/>
        <v>0.99088888888888893</v>
      </c>
      <c r="R15" s="14">
        <f t="shared" si="1"/>
        <v>0.99265000000000003</v>
      </c>
      <c r="U15" s="15"/>
    </row>
    <row r="16" spans="1:21" ht="62.25" customHeight="1" thickBot="1" x14ac:dyDescent="0.25">
      <c r="B16" s="450"/>
      <c r="C16" s="448"/>
      <c r="D16" s="414"/>
      <c r="E16" s="261" t="s">
        <v>113</v>
      </c>
      <c r="F16" s="20" t="s">
        <v>114</v>
      </c>
      <c r="G16" s="21">
        <v>200</v>
      </c>
      <c r="H16" s="21">
        <v>0</v>
      </c>
      <c r="I16" s="305">
        <v>40</v>
      </c>
      <c r="J16" s="305">
        <v>60</v>
      </c>
      <c r="K16" s="305">
        <v>100</v>
      </c>
      <c r="L16" s="64">
        <v>0</v>
      </c>
      <c r="M16" s="85">
        <v>24</v>
      </c>
      <c r="N16" s="21"/>
      <c r="O16" s="22"/>
      <c r="P16" s="13" t="str">
        <f t="shared" si="0"/>
        <v>-</v>
      </c>
      <c r="Q16" s="13">
        <f t="shared" si="0"/>
        <v>0.6</v>
      </c>
      <c r="R16" s="14">
        <f t="shared" si="1"/>
        <v>0.12</v>
      </c>
      <c r="U16" s="15"/>
    </row>
    <row r="17" spans="2:21" ht="66.75" customHeight="1" thickBot="1" x14ac:dyDescent="0.25">
      <c r="B17" s="450"/>
      <c r="C17" s="448"/>
      <c r="D17" s="415"/>
      <c r="E17" s="261" t="s">
        <v>115</v>
      </c>
      <c r="F17" s="20" t="s">
        <v>116</v>
      </c>
      <c r="G17" s="21">
        <v>100</v>
      </c>
      <c r="H17" s="21">
        <v>0</v>
      </c>
      <c r="I17" s="305">
        <v>100</v>
      </c>
      <c r="J17" s="305">
        <v>0</v>
      </c>
      <c r="K17" s="21">
        <v>0</v>
      </c>
      <c r="L17" s="64">
        <v>0</v>
      </c>
      <c r="M17" s="85">
        <v>124</v>
      </c>
      <c r="N17" s="21"/>
      <c r="O17" s="22"/>
      <c r="P17" s="13" t="str">
        <f t="shared" si="0"/>
        <v>-</v>
      </c>
      <c r="Q17" s="13">
        <f t="shared" si="0"/>
        <v>1</v>
      </c>
      <c r="R17" s="14">
        <f t="shared" si="1"/>
        <v>1</v>
      </c>
      <c r="U17" s="15"/>
    </row>
    <row r="18" spans="2:21" ht="69" customHeight="1" thickBot="1" x14ac:dyDescent="0.25">
      <c r="B18" s="450"/>
      <c r="C18" s="448"/>
      <c r="D18" s="416" t="s">
        <v>160</v>
      </c>
      <c r="E18" s="261" t="s">
        <v>117</v>
      </c>
      <c r="F18" s="20" t="s">
        <v>118</v>
      </c>
      <c r="G18" s="21">
        <v>35</v>
      </c>
      <c r="H18" s="21">
        <v>0</v>
      </c>
      <c r="I18" s="305">
        <v>0</v>
      </c>
      <c r="J18" s="21">
        <v>20</v>
      </c>
      <c r="K18" s="305">
        <v>15</v>
      </c>
      <c r="L18" s="64">
        <v>0</v>
      </c>
      <c r="M18" s="85">
        <v>0</v>
      </c>
      <c r="N18" s="21"/>
      <c r="O18" s="22"/>
      <c r="P18" s="13" t="str">
        <f t="shared" si="0"/>
        <v>-</v>
      </c>
      <c r="Q18" s="13" t="str">
        <f t="shared" si="0"/>
        <v>-</v>
      </c>
      <c r="R18" s="14">
        <f t="shared" si="1"/>
        <v>0</v>
      </c>
      <c r="U18" s="15"/>
    </row>
    <row r="19" spans="2:21" ht="90.75" customHeight="1" thickBot="1" x14ac:dyDescent="0.25">
      <c r="B19" s="450"/>
      <c r="C19" s="448"/>
      <c r="D19" s="415"/>
      <c r="E19" s="261" t="s">
        <v>1204</v>
      </c>
      <c r="F19" s="20" t="s">
        <v>119</v>
      </c>
      <c r="G19" s="27">
        <v>1</v>
      </c>
      <c r="H19" s="114">
        <v>0.5</v>
      </c>
      <c r="I19" s="306">
        <v>0</v>
      </c>
      <c r="J19" s="114">
        <v>0.5</v>
      </c>
      <c r="K19" s="27">
        <v>0</v>
      </c>
      <c r="L19" s="122">
        <v>0.5</v>
      </c>
      <c r="M19" s="240">
        <v>0</v>
      </c>
      <c r="N19" s="25"/>
      <c r="O19" s="26"/>
      <c r="P19" s="147">
        <f t="shared" si="0"/>
        <v>1</v>
      </c>
      <c r="Q19" s="13" t="str">
        <f t="shared" si="0"/>
        <v>-</v>
      </c>
      <c r="R19" s="147">
        <f t="shared" si="1"/>
        <v>0.5</v>
      </c>
      <c r="U19" s="15"/>
    </row>
    <row r="20" spans="2:21" ht="77.25" customHeight="1" thickBot="1" x14ac:dyDescent="0.25">
      <c r="B20" s="450"/>
      <c r="C20" s="448"/>
      <c r="D20" s="416" t="s">
        <v>161</v>
      </c>
      <c r="E20" s="261" t="s">
        <v>120</v>
      </c>
      <c r="F20" s="20" t="s">
        <v>121</v>
      </c>
      <c r="G20" s="21">
        <v>1</v>
      </c>
      <c r="H20" s="21">
        <v>0</v>
      </c>
      <c r="I20" s="305">
        <v>0</v>
      </c>
      <c r="J20" s="21">
        <v>1</v>
      </c>
      <c r="K20" s="305">
        <v>0</v>
      </c>
      <c r="L20" s="64">
        <v>0</v>
      </c>
      <c r="M20" s="85">
        <v>0</v>
      </c>
      <c r="N20" s="21"/>
      <c r="O20" s="22"/>
      <c r="P20" s="147" t="str">
        <f t="shared" si="0"/>
        <v>-</v>
      </c>
      <c r="Q20" s="13" t="str">
        <f t="shared" si="0"/>
        <v>-</v>
      </c>
      <c r="R20" s="147">
        <f t="shared" si="1"/>
        <v>0</v>
      </c>
      <c r="U20" s="15"/>
    </row>
    <row r="21" spans="2:21" ht="65.25" customHeight="1" thickBot="1" x14ac:dyDescent="0.25">
      <c r="B21" s="450"/>
      <c r="C21" s="448"/>
      <c r="D21" s="414"/>
      <c r="E21" s="261" t="s">
        <v>122</v>
      </c>
      <c r="F21" s="20" t="s">
        <v>123</v>
      </c>
      <c r="G21" s="21">
        <v>1000</v>
      </c>
      <c r="H21" s="21">
        <v>250</v>
      </c>
      <c r="I21" s="85">
        <v>250</v>
      </c>
      <c r="J21" s="305">
        <v>250</v>
      </c>
      <c r="K21" s="21">
        <v>250</v>
      </c>
      <c r="L21" s="64">
        <v>250</v>
      </c>
      <c r="M21" s="85">
        <v>123</v>
      </c>
      <c r="N21" s="21"/>
      <c r="O21" s="22"/>
      <c r="P21" s="147">
        <f t="shared" si="0"/>
        <v>1</v>
      </c>
      <c r="Q21" s="13">
        <f t="shared" si="0"/>
        <v>0.49199999999999999</v>
      </c>
      <c r="R21" s="147">
        <f t="shared" si="1"/>
        <v>0.373</v>
      </c>
      <c r="U21" s="15"/>
    </row>
    <row r="22" spans="2:21" ht="69" customHeight="1" thickBot="1" x14ac:dyDescent="0.25">
      <c r="B22" s="450"/>
      <c r="C22" s="448"/>
      <c r="D22" s="414"/>
      <c r="E22" s="261" t="s">
        <v>124</v>
      </c>
      <c r="F22" s="20" t="s">
        <v>125</v>
      </c>
      <c r="G22" s="21">
        <v>1000</v>
      </c>
      <c r="H22" s="21">
        <v>298</v>
      </c>
      <c r="I22" s="85">
        <v>255</v>
      </c>
      <c r="J22" s="305">
        <v>247</v>
      </c>
      <c r="K22" s="21">
        <v>200</v>
      </c>
      <c r="L22" s="64">
        <v>298</v>
      </c>
      <c r="M22" s="85">
        <v>234</v>
      </c>
      <c r="N22" s="21"/>
      <c r="O22" s="22"/>
      <c r="P22" s="147">
        <f t="shared" si="0"/>
        <v>1</v>
      </c>
      <c r="Q22" s="13">
        <f t="shared" si="0"/>
        <v>0.91764705882352937</v>
      </c>
      <c r="R22" s="147">
        <f t="shared" si="1"/>
        <v>0.53200000000000003</v>
      </c>
      <c r="U22" s="15"/>
    </row>
    <row r="23" spans="2:21" ht="82.5" customHeight="1" thickBot="1" x14ac:dyDescent="0.25">
      <c r="B23" s="450"/>
      <c r="C23" s="448"/>
      <c r="D23" s="414"/>
      <c r="E23" s="261" t="s">
        <v>126</v>
      </c>
      <c r="F23" s="20" t="s">
        <v>127</v>
      </c>
      <c r="G23" s="21">
        <v>2000</v>
      </c>
      <c r="H23" s="21">
        <v>500</v>
      </c>
      <c r="I23" s="85">
        <v>500</v>
      </c>
      <c r="J23" s="21">
        <v>500</v>
      </c>
      <c r="K23" s="21">
        <v>500</v>
      </c>
      <c r="L23" s="64">
        <v>500</v>
      </c>
      <c r="M23" s="240">
        <v>123</v>
      </c>
      <c r="N23" s="21"/>
      <c r="O23" s="22"/>
      <c r="P23" s="147">
        <f t="shared" si="0"/>
        <v>1</v>
      </c>
      <c r="Q23" s="13">
        <f t="shared" si="0"/>
        <v>0.246</v>
      </c>
      <c r="R23" s="147">
        <f t="shared" si="1"/>
        <v>0.3115</v>
      </c>
      <c r="U23" s="15"/>
    </row>
    <row r="24" spans="2:21" ht="55.5" customHeight="1" thickBot="1" x14ac:dyDescent="0.25">
      <c r="B24" s="450"/>
      <c r="C24" s="448"/>
      <c r="D24" s="414"/>
      <c r="E24" s="261" t="s">
        <v>128</v>
      </c>
      <c r="F24" s="20" t="s">
        <v>129</v>
      </c>
      <c r="G24" s="21">
        <v>20</v>
      </c>
      <c r="H24" s="21">
        <v>20</v>
      </c>
      <c r="I24" s="305">
        <v>29</v>
      </c>
      <c r="J24" s="305">
        <v>20</v>
      </c>
      <c r="K24" s="305">
        <v>20</v>
      </c>
      <c r="L24" s="64">
        <v>30</v>
      </c>
      <c r="M24" s="85">
        <v>29</v>
      </c>
      <c r="N24" s="21"/>
      <c r="O24" s="22"/>
      <c r="P24" s="147">
        <f t="shared" si="0"/>
        <v>1</v>
      </c>
      <c r="Q24" s="13">
        <f t="shared" si="0"/>
        <v>1</v>
      </c>
      <c r="R24" s="147">
        <f t="shared" si="1"/>
        <v>1</v>
      </c>
      <c r="U24" s="15"/>
    </row>
    <row r="25" spans="2:21" ht="58.5" customHeight="1" thickBot="1" x14ac:dyDescent="0.25">
      <c r="B25" s="450"/>
      <c r="C25" s="448"/>
      <c r="D25" s="414"/>
      <c r="E25" s="261" t="s">
        <v>130</v>
      </c>
      <c r="F25" s="20" t="s">
        <v>131</v>
      </c>
      <c r="G25" s="120">
        <v>2000</v>
      </c>
      <c r="H25" s="121">
        <v>797</v>
      </c>
      <c r="I25" s="312">
        <v>1140</v>
      </c>
      <c r="J25" s="312">
        <v>63</v>
      </c>
      <c r="K25" s="312">
        <v>0</v>
      </c>
      <c r="L25" s="70">
        <v>797</v>
      </c>
      <c r="M25" s="232">
        <v>1122</v>
      </c>
      <c r="N25" s="21"/>
      <c r="O25" s="26"/>
      <c r="P25" s="147">
        <f t="shared" si="0"/>
        <v>1</v>
      </c>
      <c r="Q25" s="13">
        <f t="shared" si="0"/>
        <v>0.98421052631578942</v>
      </c>
      <c r="R25" s="147">
        <f t="shared" si="1"/>
        <v>0.95950000000000002</v>
      </c>
      <c r="U25" s="15"/>
    </row>
    <row r="26" spans="2:21" ht="52.5" customHeight="1" thickBot="1" x14ac:dyDescent="0.25">
      <c r="B26" s="450"/>
      <c r="C26" s="448"/>
      <c r="D26" s="414"/>
      <c r="E26" s="261" t="s">
        <v>132</v>
      </c>
      <c r="F26" s="20" t="s">
        <v>133</v>
      </c>
      <c r="G26" s="16">
        <v>8000</v>
      </c>
      <c r="H26" s="16">
        <v>800</v>
      </c>
      <c r="I26" s="310">
        <v>800</v>
      </c>
      <c r="J26" s="310">
        <v>3200</v>
      </c>
      <c r="K26" s="310">
        <v>3200</v>
      </c>
      <c r="L26" s="68">
        <v>707</v>
      </c>
      <c r="M26" s="239">
        <v>688</v>
      </c>
      <c r="N26" s="16"/>
      <c r="O26" s="23"/>
      <c r="P26" s="147">
        <f t="shared" si="0"/>
        <v>0.88375000000000004</v>
      </c>
      <c r="Q26" s="13">
        <f t="shared" si="0"/>
        <v>0.86</v>
      </c>
      <c r="R26" s="147">
        <f t="shared" si="1"/>
        <v>0.174375</v>
      </c>
      <c r="U26" s="15"/>
    </row>
    <row r="27" spans="2:21" ht="95.25" customHeight="1" thickBot="1" x14ac:dyDescent="0.25">
      <c r="B27" s="450"/>
      <c r="C27" s="448"/>
      <c r="D27" s="414"/>
      <c r="E27" s="261" t="s">
        <v>134</v>
      </c>
      <c r="F27" s="20" t="s">
        <v>135</v>
      </c>
      <c r="G27" s="21">
        <v>200</v>
      </c>
      <c r="H27" s="21">
        <v>50</v>
      </c>
      <c r="I27" s="85">
        <v>0</v>
      </c>
      <c r="J27" s="305">
        <v>100</v>
      </c>
      <c r="K27" s="21">
        <v>50</v>
      </c>
      <c r="L27" s="64">
        <v>50</v>
      </c>
      <c r="M27" s="239">
        <v>0</v>
      </c>
      <c r="N27" s="21"/>
      <c r="O27" s="22"/>
      <c r="P27" s="147">
        <f t="shared" si="0"/>
        <v>1</v>
      </c>
      <c r="Q27" s="13" t="str">
        <f t="shared" si="0"/>
        <v>-</v>
      </c>
      <c r="R27" s="147">
        <f t="shared" si="1"/>
        <v>0.25</v>
      </c>
      <c r="U27" s="15"/>
    </row>
    <row r="28" spans="2:21" ht="67.5" customHeight="1" thickBot="1" x14ac:dyDescent="0.25">
      <c r="B28" s="450"/>
      <c r="C28" s="449"/>
      <c r="D28" s="415"/>
      <c r="E28" s="261" t="s">
        <v>136</v>
      </c>
      <c r="F28" s="20" t="s">
        <v>137</v>
      </c>
      <c r="G28" s="21">
        <v>20</v>
      </c>
      <c r="H28" s="21">
        <v>20</v>
      </c>
      <c r="I28" s="85">
        <v>20</v>
      </c>
      <c r="J28" s="305">
        <v>20</v>
      </c>
      <c r="K28" s="21">
        <v>20</v>
      </c>
      <c r="L28" s="64">
        <v>14</v>
      </c>
      <c r="M28" s="85">
        <v>0</v>
      </c>
      <c r="N28" s="21"/>
      <c r="O28" s="28"/>
      <c r="P28" s="147">
        <f t="shared" si="0"/>
        <v>0.7</v>
      </c>
      <c r="Q28" s="13">
        <f t="shared" si="0"/>
        <v>0</v>
      </c>
      <c r="R28" s="147">
        <f t="shared" si="1"/>
        <v>0.7</v>
      </c>
      <c r="U28" s="15"/>
    </row>
    <row r="29" spans="2:21" ht="86.25" customHeight="1" thickBot="1" x14ac:dyDescent="0.25">
      <c r="B29" s="450"/>
      <c r="C29" s="208" t="s">
        <v>1333</v>
      </c>
      <c r="D29" s="416" t="s">
        <v>162</v>
      </c>
      <c r="E29" s="261" t="s">
        <v>138</v>
      </c>
      <c r="F29" s="20" t="s">
        <v>139</v>
      </c>
      <c r="G29" s="21">
        <v>1</v>
      </c>
      <c r="H29" s="21">
        <v>1</v>
      </c>
      <c r="I29" s="305">
        <v>0.5</v>
      </c>
      <c r="J29" s="305">
        <v>0</v>
      </c>
      <c r="K29" s="21">
        <v>0</v>
      </c>
      <c r="L29" s="64">
        <v>0.5</v>
      </c>
      <c r="M29" s="85">
        <v>0</v>
      </c>
      <c r="N29" s="21"/>
      <c r="O29" s="22"/>
      <c r="P29" s="147">
        <f t="shared" si="0"/>
        <v>0.5</v>
      </c>
      <c r="Q29" s="13">
        <f t="shared" si="0"/>
        <v>0</v>
      </c>
      <c r="R29" s="147">
        <f t="shared" si="1"/>
        <v>0.5</v>
      </c>
      <c r="U29" s="15"/>
    </row>
    <row r="30" spans="2:21" ht="63.75" customHeight="1" thickBot="1" x14ac:dyDescent="0.25">
      <c r="B30" s="450"/>
      <c r="C30" s="51"/>
      <c r="D30" s="414"/>
      <c r="E30" s="261" t="s">
        <v>140</v>
      </c>
      <c r="F30" s="20" t="s">
        <v>141</v>
      </c>
      <c r="G30" s="21">
        <v>1</v>
      </c>
      <c r="H30" s="21">
        <v>1</v>
      </c>
      <c r="I30" s="305">
        <v>0</v>
      </c>
      <c r="J30" s="305">
        <v>0.5</v>
      </c>
      <c r="K30" s="21">
        <v>0</v>
      </c>
      <c r="L30" s="64">
        <v>0.5</v>
      </c>
      <c r="M30" s="85">
        <v>0</v>
      </c>
      <c r="N30" s="21"/>
      <c r="O30" s="22"/>
      <c r="P30" s="147">
        <f t="shared" si="0"/>
        <v>0.5</v>
      </c>
      <c r="Q30" s="13" t="str">
        <f t="shared" si="0"/>
        <v>-</v>
      </c>
      <c r="R30" s="147">
        <f t="shared" si="1"/>
        <v>0.5</v>
      </c>
      <c r="U30" s="15"/>
    </row>
    <row r="31" spans="2:21" ht="63.75" customHeight="1" thickBot="1" x14ac:dyDescent="0.25">
      <c r="B31" s="450"/>
      <c r="C31" s="168" t="s">
        <v>1297</v>
      </c>
      <c r="D31" s="414"/>
      <c r="E31" s="261" t="s">
        <v>142</v>
      </c>
      <c r="F31" s="20" t="s">
        <v>143</v>
      </c>
      <c r="G31" s="21">
        <v>1</v>
      </c>
      <c r="H31" s="21">
        <v>0.5</v>
      </c>
      <c r="I31" s="305">
        <v>0</v>
      </c>
      <c r="J31" s="305">
        <v>0.75</v>
      </c>
      <c r="K31" s="21">
        <v>0</v>
      </c>
      <c r="L31" s="64">
        <v>0.25</v>
      </c>
      <c r="M31" s="85">
        <v>0</v>
      </c>
      <c r="N31" s="21"/>
      <c r="O31" s="22"/>
      <c r="P31" s="147">
        <f t="shared" si="0"/>
        <v>0.5</v>
      </c>
      <c r="Q31" s="13" t="str">
        <f t="shared" si="0"/>
        <v>-</v>
      </c>
      <c r="R31" s="147">
        <f t="shared" si="1"/>
        <v>0.25</v>
      </c>
      <c r="U31" s="15"/>
    </row>
    <row r="32" spans="2:21" ht="63.75" customHeight="1" thickBot="1" x14ac:dyDescent="0.25">
      <c r="B32" s="450"/>
      <c r="C32" s="169"/>
      <c r="D32" s="414"/>
      <c r="E32" s="261" t="s">
        <v>144</v>
      </c>
      <c r="F32" s="20" t="s">
        <v>145</v>
      </c>
      <c r="G32" s="21">
        <v>1</v>
      </c>
      <c r="H32" s="21">
        <v>1</v>
      </c>
      <c r="I32" s="257">
        <v>1</v>
      </c>
      <c r="J32" s="305">
        <v>1</v>
      </c>
      <c r="K32" s="21">
        <v>1</v>
      </c>
      <c r="L32" s="64">
        <v>0.5</v>
      </c>
      <c r="M32" s="85">
        <v>0.78</v>
      </c>
      <c r="N32" s="21"/>
      <c r="O32" s="22"/>
      <c r="P32" s="147">
        <f t="shared" si="0"/>
        <v>0.5</v>
      </c>
      <c r="Q32" s="13">
        <f t="shared" si="0"/>
        <v>0.78</v>
      </c>
      <c r="R32" s="147">
        <f t="shared" si="1"/>
        <v>1</v>
      </c>
      <c r="U32" s="15"/>
    </row>
    <row r="33" spans="2:21" ht="63.75" customHeight="1" thickBot="1" x14ac:dyDescent="0.25">
      <c r="B33" s="450"/>
      <c r="C33" s="169"/>
      <c r="D33" s="414"/>
      <c r="E33" s="269" t="s">
        <v>146</v>
      </c>
      <c r="F33" s="46" t="s">
        <v>147</v>
      </c>
      <c r="G33" s="29">
        <v>2</v>
      </c>
      <c r="H33" s="29">
        <v>1</v>
      </c>
      <c r="I33" s="314">
        <v>0</v>
      </c>
      <c r="J33" s="313">
        <v>1</v>
      </c>
      <c r="K33" s="29">
        <v>0</v>
      </c>
      <c r="L33" s="64">
        <v>1</v>
      </c>
      <c r="M33" s="85">
        <v>0</v>
      </c>
      <c r="N33" s="21"/>
      <c r="O33" s="22"/>
      <c r="P33" s="147">
        <f t="shared" si="0"/>
        <v>1</v>
      </c>
      <c r="Q33" s="13" t="str">
        <f t="shared" si="0"/>
        <v>-</v>
      </c>
      <c r="R33" s="147">
        <f t="shared" si="1"/>
        <v>0.5</v>
      </c>
      <c r="U33" s="15"/>
    </row>
    <row r="34" spans="2:21" ht="63.75" customHeight="1" thickBot="1" x14ac:dyDescent="0.25">
      <c r="B34" s="450"/>
      <c r="C34" s="169"/>
      <c r="D34" s="414"/>
      <c r="E34" s="261" t="s">
        <v>148</v>
      </c>
      <c r="F34" s="20" t="s">
        <v>149</v>
      </c>
      <c r="G34" s="21">
        <v>15</v>
      </c>
      <c r="H34" s="21">
        <v>5</v>
      </c>
      <c r="I34" s="257">
        <v>4</v>
      </c>
      <c r="J34" s="305">
        <v>4</v>
      </c>
      <c r="K34" s="21">
        <v>2</v>
      </c>
      <c r="L34" s="64">
        <v>5</v>
      </c>
      <c r="M34" s="85">
        <v>4</v>
      </c>
      <c r="N34" s="21"/>
      <c r="O34" s="22"/>
      <c r="P34" s="147">
        <f t="shared" si="0"/>
        <v>1</v>
      </c>
      <c r="Q34" s="13">
        <f t="shared" si="0"/>
        <v>1</v>
      </c>
      <c r="R34" s="147">
        <f t="shared" si="1"/>
        <v>0.6</v>
      </c>
      <c r="U34" s="15"/>
    </row>
    <row r="35" spans="2:21" ht="63.75" customHeight="1" thickBot="1" x14ac:dyDescent="0.25">
      <c r="B35" s="450"/>
      <c r="C35" s="169"/>
      <c r="D35" s="414"/>
      <c r="E35" s="261" t="s">
        <v>150</v>
      </c>
      <c r="F35" s="20" t="s">
        <v>151</v>
      </c>
      <c r="G35" s="21">
        <v>1</v>
      </c>
      <c r="H35" s="21">
        <v>0</v>
      </c>
      <c r="I35" s="257">
        <v>0</v>
      </c>
      <c r="J35" s="305">
        <v>1</v>
      </c>
      <c r="K35" s="21">
        <v>0</v>
      </c>
      <c r="L35" s="64">
        <v>0</v>
      </c>
      <c r="M35" s="85">
        <v>0</v>
      </c>
      <c r="N35" s="21"/>
      <c r="O35" s="22"/>
      <c r="P35" s="147" t="str">
        <f t="shared" si="0"/>
        <v>-</v>
      </c>
      <c r="Q35" s="13" t="str">
        <f t="shared" si="0"/>
        <v>-</v>
      </c>
      <c r="R35" s="147">
        <f t="shared" si="1"/>
        <v>0</v>
      </c>
      <c r="U35" s="15"/>
    </row>
    <row r="36" spans="2:21" ht="63.75" customHeight="1" thickBot="1" x14ac:dyDescent="0.25">
      <c r="B36" s="450"/>
      <c r="C36" s="169"/>
      <c r="D36" s="414"/>
      <c r="E36" s="261" t="s">
        <v>152</v>
      </c>
      <c r="F36" s="20" t="s">
        <v>153</v>
      </c>
      <c r="G36" s="21">
        <v>1</v>
      </c>
      <c r="H36" s="21">
        <v>0</v>
      </c>
      <c r="I36" s="257">
        <v>0</v>
      </c>
      <c r="J36" s="305">
        <v>1</v>
      </c>
      <c r="K36" s="21">
        <v>0</v>
      </c>
      <c r="L36" s="64">
        <v>0</v>
      </c>
      <c r="M36" s="85">
        <v>0</v>
      </c>
      <c r="N36" s="21"/>
      <c r="O36" s="22"/>
      <c r="P36" s="147" t="str">
        <f t="shared" si="0"/>
        <v>-</v>
      </c>
      <c r="Q36" s="13" t="str">
        <f t="shared" si="0"/>
        <v>-</v>
      </c>
      <c r="R36" s="147">
        <f t="shared" si="1"/>
        <v>0</v>
      </c>
      <c r="U36" s="15"/>
    </row>
    <row r="37" spans="2:21" ht="82.5" customHeight="1" thickBot="1" x14ac:dyDescent="0.25">
      <c r="B37" s="450"/>
      <c r="C37" s="445" t="s">
        <v>1332</v>
      </c>
      <c r="D37" s="414"/>
      <c r="E37" s="261" t="s">
        <v>154</v>
      </c>
      <c r="F37" s="20" t="s">
        <v>155</v>
      </c>
      <c r="G37" s="27">
        <v>1</v>
      </c>
      <c r="H37" s="103">
        <v>0</v>
      </c>
      <c r="I37" s="258">
        <v>0</v>
      </c>
      <c r="J37" s="312">
        <v>1</v>
      </c>
      <c r="K37" s="27">
        <v>0</v>
      </c>
      <c r="L37" s="70">
        <v>0</v>
      </c>
      <c r="M37" s="232">
        <v>0</v>
      </c>
      <c r="N37" s="25"/>
      <c r="O37" s="26"/>
      <c r="P37" s="147" t="str">
        <f t="shared" si="0"/>
        <v>-</v>
      </c>
      <c r="Q37" s="13" t="str">
        <f t="shared" si="0"/>
        <v>-</v>
      </c>
      <c r="R37" s="147">
        <f t="shared" si="1"/>
        <v>0</v>
      </c>
      <c r="T37" s="1" t="s">
        <v>13</v>
      </c>
      <c r="U37" s="15"/>
    </row>
    <row r="38" spans="2:21" ht="63.75" customHeight="1" thickBot="1" x14ac:dyDescent="0.25">
      <c r="B38" s="450"/>
      <c r="C38" s="446"/>
      <c r="D38" s="415"/>
      <c r="E38" s="261" t="s">
        <v>156</v>
      </c>
      <c r="F38" s="20" t="s">
        <v>157</v>
      </c>
      <c r="G38" s="16">
        <v>2</v>
      </c>
      <c r="H38" s="16">
        <v>2</v>
      </c>
      <c r="I38" s="256">
        <v>2</v>
      </c>
      <c r="J38" s="310">
        <v>2</v>
      </c>
      <c r="K38" s="16">
        <v>2</v>
      </c>
      <c r="L38" s="68">
        <v>2</v>
      </c>
      <c r="M38" s="239">
        <v>2</v>
      </c>
      <c r="N38" s="16"/>
      <c r="O38" s="23"/>
      <c r="P38" s="147">
        <f t="shared" si="0"/>
        <v>1</v>
      </c>
      <c r="Q38" s="13">
        <f t="shared" si="0"/>
        <v>1</v>
      </c>
      <c r="R38" s="147">
        <f t="shared" si="1"/>
        <v>1</v>
      </c>
      <c r="U38" s="15"/>
    </row>
    <row r="39" spans="2:21" ht="69" customHeight="1" thickBot="1" x14ac:dyDescent="0.25">
      <c r="B39" s="406" t="s">
        <v>86</v>
      </c>
      <c r="C39" s="406" t="s">
        <v>87</v>
      </c>
      <c r="D39" s="408" t="s">
        <v>163</v>
      </c>
      <c r="E39" s="33" t="s">
        <v>15</v>
      </c>
      <c r="F39" s="47"/>
      <c r="G39" s="444" t="s">
        <v>16</v>
      </c>
      <c r="H39" s="38" t="s">
        <v>43</v>
      </c>
      <c r="I39" s="33" t="s">
        <v>44</v>
      </c>
      <c r="J39" s="34" t="s">
        <v>45</v>
      </c>
      <c r="K39" s="34" t="s">
        <v>39</v>
      </c>
      <c r="L39" s="65" t="s">
        <v>36</v>
      </c>
      <c r="M39" s="33" t="s">
        <v>37</v>
      </c>
      <c r="N39" s="34" t="s">
        <v>38</v>
      </c>
      <c r="O39" s="34" t="s">
        <v>39</v>
      </c>
      <c r="P39" s="35" t="s">
        <v>17</v>
      </c>
      <c r="Q39" s="35" t="s">
        <v>1343</v>
      </c>
      <c r="R39" s="36" t="s">
        <v>12</v>
      </c>
    </row>
    <row r="40" spans="2:21" ht="16.5" thickBot="1" x14ac:dyDescent="0.25">
      <c r="B40" s="407"/>
      <c r="C40" s="407"/>
      <c r="D40" s="409"/>
      <c r="E40" s="37">
        <f>COUNTA(E4:E38)</f>
        <v>35</v>
      </c>
      <c r="F40" s="48"/>
      <c r="G40" s="411"/>
      <c r="H40" s="39">
        <f t="shared" ref="H40:O40" si="2">COUNTIF(H4:H38,"&gt;0")</f>
        <v>24</v>
      </c>
      <c r="I40" s="39">
        <f t="shared" si="2"/>
        <v>21</v>
      </c>
      <c r="J40" s="39">
        <f t="shared" si="2"/>
        <v>30</v>
      </c>
      <c r="K40" s="39">
        <f t="shared" si="2"/>
        <v>20</v>
      </c>
      <c r="L40" s="66">
        <f t="shared" si="2"/>
        <v>24</v>
      </c>
      <c r="M40" s="39">
        <f t="shared" si="2"/>
        <v>17</v>
      </c>
      <c r="N40" s="39">
        <f t="shared" si="2"/>
        <v>0</v>
      </c>
      <c r="O40" s="39">
        <f t="shared" si="2"/>
        <v>0</v>
      </c>
      <c r="P40" s="40">
        <f>AVERAGE(P4:P38)</f>
        <v>0.89553503787878785</v>
      </c>
      <c r="Q40" s="40">
        <f>AVERAGE(Q4:Q38)</f>
        <v>0.66430394465069376</v>
      </c>
      <c r="R40" s="40">
        <f>AVERAGE(R4:R38)</f>
        <v>0.50037214285714282</v>
      </c>
    </row>
    <row r="41" spans="2:21" ht="64.5" customHeight="1" thickBot="1" x14ac:dyDescent="0.3">
      <c r="B41" s="417" t="s">
        <v>1263</v>
      </c>
      <c r="C41" s="418"/>
      <c r="D41" s="419"/>
      <c r="E41" s="417" t="s">
        <v>1264</v>
      </c>
      <c r="F41" s="419"/>
      <c r="G41" s="438"/>
      <c r="H41" s="439"/>
      <c r="I41" s="440"/>
      <c r="J41" s="174" t="s">
        <v>1256</v>
      </c>
      <c r="K41" s="175" t="s">
        <v>1257</v>
      </c>
      <c r="L41" s="175" t="s">
        <v>1258</v>
      </c>
      <c r="M41" s="175"/>
      <c r="N41" s="175"/>
      <c r="O41" s="175"/>
      <c r="P41" s="175" t="s">
        <v>1259</v>
      </c>
      <c r="Q41" s="176" t="s">
        <v>1260</v>
      </c>
    </row>
    <row r="42" spans="2:21" ht="32.25" customHeight="1" thickBot="1" x14ac:dyDescent="0.25">
      <c r="B42" s="420" t="s">
        <v>1261</v>
      </c>
      <c r="C42" s="421"/>
      <c r="D42" s="422"/>
      <c r="E42" s="420" t="s">
        <v>1253</v>
      </c>
      <c r="F42" s="422"/>
      <c r="G42" s="441"/>
      <c r="H42" s="442"/>
      <c r="I42" s="443"/>
      <c r="J42" s="161"/>
      <c r="K42" s="156"/>
      <c r="L42" s="157"/>
      <c r="M42" s="158"/>
      <c r="N42" s="158"/>
      <c r="O42" s="158"/>
      <c r="P42" s="159"/>
      <c r="Q42" s="160"/>
    </row>
    <row r="43" spans="2:21" ht="12" customHeight="1" x14ac:dyDescent="0.2"/>
    <row r="44" spans="2:21" ht="55.5" customHeight="1" x14ac:dyDescent="0.2"/>
    <row r="56" ht="9" customHeight="1" x14ac:dyDescent="0.2"/>
  </sheetData>
  <sheetProtection formatCells="0" formatColumns="0" formatRows="0"/>
  <autoFilter ref="A3:U42"/>
  <mergeCells count="19">
    <mergeCell ref="B1:Q1"/>
    <mergeCell ref="B39:B40"/>
    <mergeCell ref="C39:C40"/>
    <mergeCell ref="D39:D40"/>
    <mergeCell ref="G39:G40"/>
    <mergeCell ref="D4:D10"/>
    <mergeCell ref="D11:D17"/>
    <mergeCell ref="D18:D19"/>
    <mergeCell ref="D20:D28"/>
    <mergeCell ref="D29:D38"/>
    <mergeCell ref="C37:C38"/>
    <mergeCell ref="C4:C28"/>
    <mergeCell ref="B4:B38"/>
    <mergeCell ref="B41:D41"/>
    <mergeCell ref="E41:F41"/>
    <mergeCell ref="G41:I41"/>
    <mergeCell ref="B42:D42"/>
    <mergeCell ref="E42:F42"/>
    <mergeCell ref="G42:I42"/>
  </mergeCells>
  <conditionalFormatting sqref="R4:R18">
    <cfRule type="cellIs" dxfId="957" priority="142" operator="equal">
      <formula>"-"</formula>
    </cfRule>
    <cfRule type="cellIs" dxfId="956" priority="143" operator="between">
      <formula>0.9</formula>
      <formula>1</formula>
    </cfRule>
    <cfRule type="cellIs" dxfId="955" priority="144" operator="between">
      <formula>0.7</formula>
      <formula>0.899</formula>
    </cfRule>
    <cfRule type="cellIs" dxfId="954" priority="145" operator="between">
      <formula>0</formula>
      <formula>0.699</formula>
    </cfRule>
  </conditionalFormatting>
  <conditionalFormatting sqref="R4:R18">
    <cfRule type="cellIs" dxfId="953" priority="138" operator="equal">
      <formula>"-"</formula>
    </cfRule>
    <cfRule type="cellIs" dxfId="952" priority="139" operator="lessThan">
      <formula>0.699</formula>
    </cfRule>
    <cfRule type="cellIs" dxfId="951" priority="140" operator="between">
      <formula>0.7</formula>
      <formula>0.8999</formula>
    </cfRule>
    <cfRule type="cellIs" dxfId="950" priority="141" operator="between">
      <formula>0.9</formula>
      <formula>1</formula>
    </cfRule>
  </conditionalFormatting>
  <conditionalFormatting sqref="R4:R18">
    <cfRule type="cellIs" dxfId="949" priority="134" operator="equal">
      <formula>"-"</formula>
    </cfRule>
    <cfRule type="cellIs" dxfId="948" priority="135" operator="lessThan">
      <formula>0.69999</formula>
    </cfRule>
    <cfRule type="cellIs" dxfId="947" priority="136" operator="between">
      <formula>0.7</formula>
      <formula>0.8999</formula>
    </cfRule>
    <cfRule type="cellIs" dxfId="946" priority="137" operator="between">
      <formula>0.9</formula>
      <formula>1</formula>
    </cfRule>
  </conditionalFormatting>
  <conditionalFormatting sqref="R4:R18">
    <cfRule type="cellIs" dxfId="945" priority="130" operator="equal">
      <formula>"-"</formula>
    </cfRule>
    <cfRule type="cellIs" dxfId="944" priority="131" operator="between">
      <formula>0.9</formula>
      <formula>1</formula>
    </cfRule>
    <cfRule type="cellIs" dxfId="943" priority="132" operator="between">
      <formula>0.7</formula>
      <formula>0.899</formula>
    </cfRule>
    <cfRule type="cellIs" dxfId="942" priority="133" operator="lessThan">
      <formula>0.699</formula>
    </cfRule>
  </conditionalFormatting>
  <conditionalFormatting sqref="R4:R18">
    <cfRule type="cellIs" dxfId="941" priority="126" operator="equal">
      <formula>"-"</formula>
    </cfRule>
    <cfRule type="cellIs" dxfId="940" priority="127" operator="lessThan">
      <formula>0.699</formula>
    </cfRule>
    <cfRule type="cellIs" dxfId="939" priority="128" operator="between">
      <formula>0.9</formula>
      <formula>1</formula>
    </cfRule>
    <cfRule type="cellIs" dxfId="938" priority="129" operator="between">
      <formula>0.7</formula>
      <formula>"89.99%"</formula>
    </cfRule>
  </conditionalFormatting>
  <conditionalFormatting sqref="R4:R18">
    <cfRule type="cellIs" dxfId="937" priority="122" operator="equal">
      <formula>"-"</formula>
    </cfRule>
    <cfRule type="cellIs" dxfId="936" priority="123" operator="lessThan">
      <formula>0.699</formula>
    </cfRule>
    <cfRule type="cellIs" dxfId="935" priority="124" operator="between">
      <formula>0.7</formula>
      <formula>0.899</formula>
    </cfRule>
    <cfRule type="cellIs" dxfId="934" priority="125" operator="between">
      <formula>0.9</formula>
      <formula>1</formula>
    </cfRule>
  </conditionalFormatting>
  <conditionalFormatting sqref="R4:R18">
    <cfRule type="cellIs" dxfId="933" priority="118" operator="equal">
      <formula>"-"</formula>
    </cfRule>
    <cfRule type="cellIs" dxfId="932" priority="119" operator="lessThan">
      <formula>0.699</formula>
    </cfRule>
    <cfRule type="cellIs" dxfId="931" priority="120" operator="between">
      <formula>0.7</formula>
      <formula>0.9166666</formula>
    </cfRule>
    <cfRule type="cellIs" dxfId="930" priority="121" operator="between">
      <formula>0.9167</formula>
      <formula>1</formula>
    </cfRule>
  </conditionalFormatting>
  <conditionalFormatting sqref="P4:P18">
    <cfRule type="cellIs" dxfId="929" priority="58" operator="equal">
      <formula>"-"</formula>
    </cfRule>
    <cfRule type="cellIs" dxfId="928" priority="59" operator="between">
      <formula>0.9</formula>
      <formula>1</formula>
    </cfRule>
    <cfRule type="cellIs" dxfId="927" priority="60" operator="between">
      <formula>0.7</formula>
      <formula>0.899</formula>
    </cfRule>
    <cfRule type="cellIs" dxfId="926" priority="61" operator="between">
      <formula>0</formula>
      <formula>0.699</formula>
    </cfRule>
  </conditionalFormatting>
  <conditionalFormatting sqref="P4:P18">
    <cfRule type="cellIs" dxfId="925" priority="54" operator="equal">
      <formula>"-"</formula>
    </cfRule>
    <cfRule type="cellIs" dxfId="924" priority="55" operator="lessThan">
      <formula>0.699</formula>
    </cfRule>
    <cfRule type="cellIs" dxfId="923" priority="56" operator="between">
      <formula>0.7</formula>
      <formula>0.8999</formula>
    </cfRule>
    <cfRule type="cellIs" dxfId="922" priority="57" operator="between">
      <formula>0.9</formula>
      <formula>1</formula>
    </cfRule>
  </conditionalFormatting>
  <conditionalFormatting sqref="P4:P18">
    <cfRule type="cellIs" dxfId="921" priority="50" operator="equal">
      <formula>"-"</formula>
    </cfRule>
    <cfRule type="cellIs" dxfId="920" priority="51" operator="lessThan">
      <formula>0.69999</formula>
    </cfRule>
    <cfRule type="cellIs" dxfId="919" priority="52" operator="between">
      <formula>0.7</formula>
      <formula>0.8999</formula>
    </cfRule>
    <cfRule type="cellIs" dxfId="918" priority="53" operator="between">
      <formula>0.9</formula>
      <formula>1</formula>
    </cfRule>
  </conditionalFormatting>
  <conditionalFormatting sqref="P4:P18">
    <cfRule type="cellIs" dxfId="917" priority="46" operator="equal">
      <formula>"-"</formula>
    </cfRule>
    <cfRule type="cellIs" dxfId="916" priority="47" operator="between">
      <formula>0.9</formula>
      <formula>1</formula>
    </cfRule>
    <cfRule type="cellIs" dxfId="915" priority="48" operator="between">
      <formula>0.7</formula>
      <formula>0.899</formula>
    </cfRule>
    <cfRule type="cellIs" dxfId="914" priority="49" operator="lessThan">
      <formula>0.699</formula>
    </cfRule>
  </conditionalFormatting>
  <conditionalFormatting sqref="P4:P18">
    <cfRule type="cellIs" dxfId="913" priority="42" operator="equal">
      <formula>"-"</formula>
    </cfRule>
    <cfRule type="cellIs" dxfId="912" priority="43" operator="lessThan">
      <formula>0.699</formula>
    </cfRule>
    <cfRule type="cellIs" dxfId="911" priority="44" operator="between">
      <formula>0.9</formula>
      <formula>1</formula>
    </cfRule>
    <cfRule type="cellIs" dxfId="910" priority="45" operator="between">
      <formula>0.7</formula>
      <formula>"89.99%"</formula>
    </cfRule>
  </conditionalFormatting>
  <conditionalFormatting sqref="P4:P18">
    <cfRule type="cellIs" dxfId="909" priority="38" operator="equal">
      <formula>"-"</formula>
    </cfRule>
    <cfRule type="cellIs" dxfId="908" priority="39" operator="lessThan">
      <formula>0.699</formula>
    </cfRule>
    <cfRule type="cellIs" dxfId="907" priority="40" operator="between">
      <formula>0.7</formula>
      <formula>0.899</formula>
    </cfRule>
    <cfRule type="cellIs" dxfId="906" priority="41" operator="between">
      <formula>0.9</formula>
      <formula>1</formula>
    </cfRule>
  </conditionalFormatting>
  <conditionalFormatting sqref="P4:P18">
    <cfRule type="cellIs" dxfId="905" priority="34" operator="equal">
      <formula>"-"</formula>
    </cfRule>
    <cfRule type="cellIs" dxfId="904" priority="35" operator="lessThan">
      <formula>0.699</formula>
    </cfRule>
    <cfRule type="cellIs" dxfId="903" priority="36" operator="between">
      <formula>0.7</formula>
      <formula>0.9166666</formula>
    </cfRule>
    <cfRule type="cellIs" dxfId="902" priority="37" operator="between">
      <formula>0.9167</formula>
      <formula>1</formula>
    </cfRule>
  </conditionalFormatting>
  <conditionalFormatting sqref="P19:P38 R19:R38">
    <cfRule type="cellIs" dxfId="901" priority="30" operator="equal">
      <formula>"-"</formula>
    </cfRule>
    <cfRule type="cellIs" dxfId="900" priority="31" operator="lessThan">
      <formula>0.5</formula>
    </cfRule>
    <cfRule type="cellIs" dxfId="899" priority="32" operator="between">
      <formula>0.5</formula>
      <formula>0.75</formula>
    </cfRule>
    <cfRule type="cellIs" dxfId="898" priority="33" operator="between">
      <formula>0.75</formula>
      <formula>1</formula>
    </cfRule>
  </conditionalFormatting>
  <conditionalFormatting sqref="P19:P38 R19:R38">
    <cfRule type="cellIs" dxfId="897" priority="29" operator="equal">
      <formula>0</formula>
    </cfRule>
  </conditionalFormatting>
  <conditionalFormatting sqref="Q4:Q38">
    <cfRule type="cellIs" dxfId="896" priority="25" operator="equal">
      <formula>"-"</formula>
    </cfRule>
    <cfRule type="cellIs" dxfId="895" priority="26" operator="between">
      <formula>0.9</formula>
      <formula>1</formula>
    </cfRule>
    <cfRule type="cellIs" dxfId="894" priority="27" operator="between">
      <formula>0.7</formula>
      <formula>0.899</formula>
    </cfRule>
    <cfRule type="cellIs" dxfId="893" priority="28" operator="between">
      <formula>0</formula>
      <formula>0.699</formula>
    </cfRule>
  </conditionalFormatting>
  <conditionalFormatting sqref="Q4:Q38">
    <cfRule type="cellIs" dxfId="892" priority="21" operator="equal">
      <formula>"-"</formula>
    </cfRule>
    <cfRule type="cellIs" dxfId="891" priority="22" operator="lessThan">
      <formula>0.699</formula>
    </cfRule>
    <cfRule type="cellIs" dxfId="890" priority="23" operator="between">
      <formula>0.7</formula>
      <formula>0.8999</formula>
    </cfRule>
    <cfRule type="cellIs" dxfId="889" priority="24" operator="between">
      <formula>0.9</formula>
      <formula>1</formula>
    </cfRule>
  </conditionalFormatting>
  <conditionalFormatting sqref="Q4:Q38">
    <cfRule type="cellIs" dxfId="888" priority="17" operator="equal">
      <formula>"-"</formula>
    </cfRule>
    <cfRule type="cellIs" dxfId="887" priority="18" operator="lessThan">
      <formula>0.69999</formula>
    </cfRule>
    <cfRule type="cellIs" dxfId="886" priority="19" operator="between">
      <formula>0.7</formula>
      <formula>0.8999</formula>
    </cfRule>
    <cfRule type="cellIs" dxfId="885" priority="20" operator="between">
      <formula>0.9</formula>
      <formula>1</formula>
    </cfRule>
  </conditionalFormatting>
  <conditionalFormatting sqref="Q4:Q38">
    <cfRule type="cellIs" dxfId="884" priority="13" operator="equal">
      <formula>"-"</formula>
    </cfRule>
    <cfRule type="cellIs" dxfId="883" priority="14" operator="between">
      <formula>0.9</formula>
      <formula>1</formula>
    </cfRule>
    <cfRule type="cellIs" dxfId="882" priority="15" operator="between">
      <formula>0.7</formula>
      <formula>0.899</formula>
    </cfRule>
    <cfRule type="cellIs" dxfId="881" priority="16" operator="lessThan">
      <formula>0.699</formula>
    </cfRule>
  </conditionalFormatting>
  <conditionalFormatting sqref="Q4:Q38">
    <cfRule type="cellIs" dxfId="880" priority="9" operator="equal">
      <formula>"-"</formula>
    </cfRule>
    <cfRule type="cellIs" dxfId="879" priority="10" operator="lessThan">
      <formula>0.699</formula>
    </cfRule>
    <cfRule type="cellIs" dxfId="878" priority="11" operator="between">
      <formula>0.9</formula>
      <formula>1</formula>
    </cfRule>
    <cfRule type="cellIs" dxfId="877" priority="12" operator="between">
      <formula>0.7</formula>
      <formula>"89.99%"</formula>
    </cfRule>
  </conditionalFormatting>
  <conditionalFormatting sqref="Q4:Q38">
    <cfRule type="cellIs" dxfId="876" priority="5" operator="equal">
      <formula>"-"</formula>
    </cfRule>
    <cfRule type="cellIs" dxfId="875" priority="6" operator="lessThan">
      <formula>0.699</formula>
    </cfRule>
    <cfRule type="cellIs" dxfId="874" priority="7" operator="between">
      <formula>0.7</formula>
      <formula>0.899</formula>
    </cfRule>
    <cfRule type="cellIs" dxfId="873" priority="8" operator="between">
      <formula>0.9</formula>
      <formula>1</formula>
    </cfRule>
  </conditionalFormatting>
  <conditionalFormatting sqref="Q4:Q38">
    <cfRule type="cellIs" dxfId="872" priority="1" operator="equal">
      <formula>"-"</formula>
    </cfRule>
    <cfRule type="cellIs" dxfId="871" priority="2" operator="lessThan">
      <formula>0.699</formula>
    </cfRule>
    <cfRule type="cellIs" dxfId="870" priority="3" operator="between">
      <formula>0.7</formula>
      <formula>0.9166666</formula>
    </cfRule>
    <cfRule type="cellIs" dxfId="869"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3" orientation="landscape" r:id="rId1"/>
  <rowBreaks count="3" manualBreakCount="3">
    <brk id="17" max="16" man="1"/>
    <brk id="28" max="16" man="1"/>
    <brk id="42" max="1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BE97"/>
  <sheetViews>
    <sheetView topLeftCell="E1" zoomScale="70" zoomScaleNormal="70" zoomScaleSheetLayoutView="70" workbookViewId="0">
      <pane ySplit="3" topLeftCell="A41" activePane="bottomLeft" state="frozen"/>
      <selection activeCell="B1" sqref="B1"/>
      <selection pane="bottomLeft" activeCell="E55" sqref="E55"/>
    </sheetView>
  </sheetViews>
  <sheetFormatPr baseColWidth="10" defaultColWidth="11.42578125" defaultRowHeight="15" x14ac:dyDescent="0.2"/>
  <cols>
    <col min="1" max="1" width="2.85546875" style="1" customWidth="1"/>
    <col min="2" max="3" width="27.7109375" style="1" customWidth="1"/>
    <col min="4" max="4" width="32.42578125" style="1" customWidth="1"/>
    <col min="5" max="5" width="50.140625" style="1" customWidth="1"/>
    <col min="6" max="6" width="48.7109375" style="1" hidden="1" customWidth="1"/>
    <col min="7" max="7" width="16.28515625" style="1" customWidth="1"/>
    <col min="8" max="8" width="16.140625" style="1" customWidth="1"/>
    <col min="9" max="9" width="16" style="1" customWidth="1"/>
    <col min="10" max="10" width="15.7109375" style="1" customWidth="1"/>
    <col min="11" max="11" width="17.42578125" style="1" customWidth="1"/>
    <col min="12" max="12" width="16" style="67" customWidth="1"/>
    <col min="13" max="13" width="10" style="1" customWidth="1"/>
    <col min="14" max="15" width="12" style="1" customWidth="1"/>
    <col min="16" max="16" width="15.7109375" style="1" customWidth="1"/>
    <col min="17" max="17" width="19.85546875" style="1" customWidth="1"/>
    <col min="18" max="18" width="16.140625" style="2" customWidth="1"/>
    <col min="19" max="19" width="21.85546875" style="2" customWidth="1"/>
    <col min="20" max="56" width="11.42578125" style="2"/>
    <col min="57" max="16384" width="11.42578125" style="1"/>
  </cols>
  <sheetData>
    <row r="1" spans="1:57" ht="42" customHeight="1" x14ac:dyDescent="0.2">
      <c r="B1" s="412" t="s">
        <v>1347</v>
      </c>
      <c r="C1" s="412"/>
      <c r="D1" s="412"/>
      <c r="E1" s="412"/>
      <c r="F1" s="412"/>
      <c r="G1" s="412"/>
      <c r="H1" s="412"/>
      <c r="I1" s="412"/>
      <c r="J1" s="412"/>
      <c r="K1" s="412"/>
      <c r="L1" s="412"/>
      <c r="M1" s="412"/>
      <c r="N1" s="412"/>
      <c r="O1" s="412"/>
      <c r="P1" s="412"/>
      <c r="Q1" s="412"/>
    </row>
    <row r="2" spans="1:57" ht="16.5" thickBot="1" x14ac:dyDescent="0.25">
      <c r="D2" s="2"/>
      <c r="E2" s="55"/>
      <c r="F2" s="55"/>
      <c r="G2" s="55"/>
      <c r="H2" s="55"/>
      <c r="I2" s="55"/>
      <c r="J2" s="55"/>
      <c r="K2" s="55"/>
      <c r="L2" s="60"/>
      <c r="M2" s="55"/>
      <c r="N2" s="55"/>
      <c r="O2" s="55"/>
      <c r="P2" s="55"/>
      <c r="Q2" s="55"/>
    </row>
    <row r="3" spans="1:57" ht="54" customHeight="1" thickBot="1" x14ac:dyDescent="0.25">
      <c r="B3" s="4" t="s">
        <v>0</v>
      </c>
      <c r="C3" s="49" t="s">
        <v>35</v>
      </c>
      <c r="D3" s="5" t="s">
        <v>1</v>
      </c>
      <c r="E3" s="6" t="s">
        <v>2</v>
      </c>
      <c r="F3" s="6" t="s">
        <v>18</v>
      </c>
      <c r="G3" s="7" t="s">
        <v>3</v>
      </c>
      <c r="H3" s="7" t="s">
        <v>4</v>
      </c>
      <c r="I3" s="7" t="s">
        <v>5</v>
      </c>
      <c r="J3" s="7" t="s">
        <v>6</v>
      </c>
      <c r="K3" s="7" t="s">
        <v>7</v>
      </c>
      <c r="L3" s="221" t="s">
        <v>8</v>
      </c>
      <c r="M3" s="7" t="s">
        <v>9</v>
      </c>
      <c r="N3" s="7" t="s">
        <v>10</v>
      </c>
      <c r="O3" s="7" t="s">
        <v>11</v>
      </c>
      <c r="P3" s="8" t="s">
        <v>17</v>
      </c>
      <c r="Q3" s="8" t="s">
        <v>1343</v>
      </c>
      <c r="R3" s="9" t="s">
        <v>12</v>
      </c>
      <c r="BE3" s="2"/>
    </row>
    <row r="4" spans="1:57" ht="45.75" customHeight="1" thickBot="1" x14ac:dyDescent="0.25">
      <c r="A4" s="2"/>
      <c r="B4" s="453" t="s">
        <v>1269</v>
      </c>
      <c r="C4" s="454" t="s">
        <v>1329</v>
      </c>
      <c r="D4" s="452" t="s">
        <v>333</v>
      </c>
      <c r="E4" s="334" t="s">
        <v>166</v>
      </c>
      <c r="F4" s="45" t="s">
        <v>167</v>
      </c>
      <c r="G4" s="278">
        <v>1</v>
      </c>
      <c r="H4" s="367">
        <v>1</v>
      </c>
      <c r="I4" s="367">
        <v>1</v>
      </c>
      <c r="J4" s="367">
        <v>1</v>
      </c>
      <c r="K4" s="367">
        <v>1</v>
      </c>
      <c r="L4" s="368">
        <v>1</v>
      </c>
      <c r="M4" s="369">
        <v>1</v>
      </c>
      <c r="N4" s="11"/>
      <c r="O4" s="12"/>
      <c r="P4" s="147">
        <f t="shared" ref="P4:Q35" si="0">IF(H4=0,"-",IF((L4/H4)&lt;=1,(L4/H4),1))</f>
        <v>1</v>
      </c>
      <c r="Q4" s="13">
        <f t="shared" si="0"/>
        <v>1</v>
      </c>
      <c r="R4" s="147">
        <f>IF(((L4+M4+N4+O4)/(G4))&lt;=1,((L4+M4+N4+O4)/(G4)),1)/4</f>
        <v>0.25</v>
      </c>
      <c r="S4" s="262"/>
      <c r="U4" s="123"/>
      <c r="BE4" s="2"/>
    </row>
    <row r="5" spans="1:57" s="18" customFormat="1" ht="79.5" customHeight="1" thickBot="1" x14ac:dyDescent="0.25">
      <c r="A5" s="2"/>
      <c r="B5" s="453"/>
      <c r="C5" s="454"/>
      <c r="D5" s="452"/>
      <c r="E5" s="333" t="s">
        <v>168</v>
      </c>
      <c r="F5" s="20" t="s">
        <v>169</v>
      </c>
      <c r="G5" s="97">
        <v>1</v>
      </c>
      <c r="H5" s="370">
        <v>1</v>
      </c>
      <c r="I5" s="372">
        <v>1</v>
      </c>
      <c r="J5" s="370">
        <v>1</v>
      </c>
      <c r="K5" s="370">
        <v>1</v>
      </c>
      <c r="L5" s="371">
        <v>1</v>
      </c>
      <c r="M5" s="296">
        <v>0</v>
      </c>
      <c r="N5" s="16"/>
      <c r="O5" s="17"/>
      <c r="P5" s="147">
        <f t="shared" si="0"/>
        <v>1</v>
      </c>
      <c r="Q5" s="13">
        <f t="shared" si="0"/>
        <v>0</v>
      </c>
      <c r="R5" s="147">
        <f>IF(((L5+M5+N5+O5)/(G5))&lt;=1,((L5+M5+N5+O5)/(G5)),1)/4</f>
        <v>0.25</v>
      </c>
      <c r="S5" s="373"/>
      <c r="T5" s="2"/>
      <c r="U5" s="123"/>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row>
    <row r="6" spans="1:57" s="18" customFormat="1" ht="95.25" customHeight="1" thickBot="1" x14ac:dyDescent="0.25">
      <c r="A6" s="2"/>
      <c r="B6" s="453"/>
      <c r="C6" s="454"/>
      <c r="D6" s="452"/>
      <c r="E6" s="333" t="s">
        <v>170</v>
      </c>
      <c r="F6" s="20" t="s">
        <v>171</v>
      </c>
      <c r="G6" s="97">
        <v>1</v>
      </c>
      <c r="H6" s="370">
        <v>1</v>
      </c>
      <c r="I6" s="370">
        <v>0</v>
      </c>
      <c r="J6" s="370">
        <v>0</v>
      </c>
      <c r="K6" s="370">
        <v>1</v>
      </c>
      <c r="L6" s="374">
        <v>0</v>
      </c>
      <c r="M6" s="331">
        <v>0</v>
      </c>
      <c r="N6" s="16"/>
      <c r="O6" s="17"/>
      <c r="P6" s="147">
        <f t="shared" si="0"/>
        <v>0</v>
      </c>
      <c r="Q6" s="13" t="str">
        <f t="shared" si="0"/>
        <v>-</v>
      </c>
      <c r="R6" s="147">
        <f t="shared" ref="R6:R68" si="1">IF(((L6+M6+N6+O6)/(G6))&lt;=1,((L6+M6+N6+O6)/(G6)),1)</f>
        <v>0</v>
      </c>
      <c r="S6" s="2"/>
      <c r="T6" s="2"/>
      <c r="U6" s="123"/>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57" s="18" customFormat="1" ht="79.5" customHeight="1" thickBot="1" x14ac:dyDescent="0.25">
      <c r="A7" s="2"/>
      <c r="B7" s="453"/>
      <c r="C7" s="454"/>
      <c r="D7" s="452"/>
      <c r="E7" s="333" t="s">
        <v>172</v>
      </c>
      <c r="F7" s="20" t="s">
        <v>173</v>
      </c>
      <c r="G7" s="97">
        <v>1</v>
      </c>
      <c r="H7" s="370">
        <v>0</v>
      </c>
      <c r="I7" s="372">
        <v>1</v>
      </c>
      <c r="J7" s="370">
        <v>0</v>
      </c>
      <c r="K7" s="370">
        <v>0</v>
      </c>
      <c r="L7" s="374">
        <v>0</v>
      </c>
      <c r="M7" s="343">
        <v>0</v>
      </c>
      <c r="N7" s="16"/>
      <c r="O7" s="17"/>
      <c r="P7" s="147" t="str">
        <f t="shared" si="0"/>
        <v>-</v>
      </c>
      <c r="Q7" s="13">
        <f t="shared" si="0"/>
        <v>0</v>
      </c>
      <c r="R7" s="147">
        <f t="shared" si="1"/>
        <v>0</v>
      </c>
      <c r="S7" s="124" t="s">
        <v>1382</v>
      </c>
      <c r="T7" s="2"/>
      <c r="U7" s="123"/>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s="18" customFormat="1" ht="79.5" customHeight="1" thickBot="1" x14ac:dyDescent="0.25">
      <c r="A8" s="2"/>
      <c r="B8" s="453"/>
      <c r="C8" s="454"/>
      <c r="D8" s="452"/>
      <c r="E8" s="333" t="s">
        <v>174</v>
      </c>
      <c r="F8" s="20" t="s">
        <v>175</v>
      </c>
      <c r="G8" s="97">
        <v>2</v>
      </c>
      <c r="H8" s="370">
        <v>1</v>
      </c>
      <c r="I8" s="372">
        <v>1</v>
      </c>
      <c r="J8" s="370">
        <v>0</v>
      </c>
      <c r="K8" s="370">
        <v>0</v>
      </c>
      <c r="L8" s="374">
        <v>1</v>
      </c>
      <c r="M8" s="343">
        <v>0</v>
      </c>
      <c r="N8" s="16"/>
      <c r="O8" s="17"/>
      <c r="P8" s="147">
        <f t="shared" si="0"/>
        <v>1</v>
      </c>
      <c r="Q8" s="13">
        <f t="shared" si="0"/>
        <v>0</v>
      </c>
      <c r="R8" s="147">
        <f t="shared" si="1"/>
        <v>0.5</v>
      </c>
      <c r="S8" s="124" t="s">
        <v>1382</v>
      </c>
      <c r="T8" s="2"/>
      <c r="U8" s="123"/>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row>
    <row r="9" spans="1:57" s="18" customFormat="1" ht="79.5" customHeight="1" thickBot="1" x14ac:dyDescent="0.25">
      <c r="A9" s="2"/>
      <c r="B9" s="453"/>
      <c r="C9" s="454"/>
      <c r="D9" s="452"/>
      <c r="E9" s="333" t="s">
        <v>176</v>
      </c>
      <c r="F9" s="20" t="s">
        <v>177</v>
      </c>
      <c r="G9" s="97">
        <v>1</v>
      </c>
      <c r="H9" s="370">
        <v>0</v>
      </c>
      <c r="I9" s="372">
        <v>1</v>
      </c>
      <c r="J9" s="370">
        <v>0</v>
      </c>
      <c r="K9" s="370">
        <v>0</v>
      </c>
      <c r="L9" s="374">
        <v>0</v>
      </c>
      <c r="M9" s="343">
        <v>0</v>
      </c>
      <c r="N9" s="16"/>
      <c r="O9" s="17"/>
      <c r="P9" s="147" t="str">
        <f t="shared" si="0"/>
        <v>-</v>
      </c>
      <c r="Q9" s="13">
        <f t="shared" si="0"/>
        <v>0</v>
      </c>
      <c r="R9" s="147">
        <f t="shared" si="1"/>
        <v>0</v>
      </c>
      <c r="S9" s="124" t="s">
        <v>1382</v>
      </c>
      <c r="T9" s="2"/>
      <c r="U9" s="123"/>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1:57" s="18" customFormat="1" ht="79.5" customHeight="1" thickBot="1" x14ac:dyDescent="0.25">
      <c r="A10" s="2"/>
      <c r="B10" s="453"/>
      <c r="C10" s="454"/>
      <c r="D10" s="452"/>
      <c r="E10" s="333" t="s">
        <v>178</v>
      </c>
      <c r="F10" s="20" t="s">
        <v>179</v>
      </c>
      <c r="G10" s="97">
        <v>1</v>
      </c>
      <c r="H10" s="370">
        <v>0</v>
      </c>
      <c r="I10" s="370">
        <v>0</v>
      </c>
      <c r="J10" s="370">
        <v>0</v>
      </c>
      <c r="K10" s="370">
        <v>1</v>
      </c>
      <c r="L10" s="374">
        <v>0</v>
      </c>
      <c r="M10" s="331">
        <v>0</v>
      </c>
      <c r="N10" s="16"/>
      <c r="O10" s="17"/>
      <c r="P10" s="147" t="str">
        <f t="shared" si="0"/>
        <v>-</v>
      </c>
      <c r="Q10" s="13" t="str">
        <f t="shared" si="0"/>
        <v>-</v>
      </c>
      <c r="R10" s="147">
        <f t="shared" si="1"/>
        <v>0</v>
      </c>
      <c r="S10" s="2"/>
      <c r="T10" s="2"/>
      <c r="U10" s="123"/>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s="18" customFormat="1" ht="79.5" customHeight="1" thickBot="1" x14ac:dyDescent="0.25">
      <c r="A11" s="2"/>
      <c r="B11" s="451" t="s">
        <v>1305</v>
      </c>
      <c r="C11" s="454" t="s">
        <v>1329</v>
      </c>
      <c r="D11" s="452" t="s">
        <v>334</v>
      </c>
      <c r="E11" s="333" t="s">
        <v>180</v>
      </c>
      <c r="F11" s="20" t="s">
        <v>181</v>
      </c>
      <c r="G11" s="98">
        <v>1002</v>
      </c>
      <c r="H11" s="375">
        <v>10</v>
      </c>
      <c r="I11" s="377">
        <v>15</v>
      </c>
      <c r="J11" s="375">
        <v>25</v>
      </c>
      <c r="K11" s="375">
        <v>0</v>
      </c>
      <c r="L11" s="376">
        <v>10</v>
      </c>
      <c r="M11" s="296">
        <v>0</v>
      </c>
      <c r="N11" s="21"/>
      <c r="O11" s="22"/>
      <c r="P11" s="147">
        <f t="shared" si="0"/>
        <v>1</v>
      </c>
      <c r="Q11" s="13">
        <f t="shared" si="0"/>
        <v>0</v>
      </c>
      <c r="R11" s="147">
        <f t="shared" si="1"/>
        <v>9.9800399201596807E-3</v>
      </c>
      <c r="S11" s="124" t="s">
        <v>1382</v>
      </c>
      <c r="T11" s="2"/>
      <c r="U11" s="123"/>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ht="81" customHeight="1" thickBot="1" x14ac:dyDescent="0.25">
      <c r="A12" s="2"/>
      <c r="B12" s="451"/>
      <c r="C12" s="454"/>
      <c r="D12" s="452"/>
      <c r="E12" s="333" t="s">
        <v>182</v>
      </c>
      <c r="F12" s="20" t="s">
        <v>183</v>
      </c>
      <c r="G12" s="97">
        <v>50</v>
      </c>
      <c r="H12" s="370">
        <v>10</v>
      </c>
      <c r="I12" s="370">
        <v>35</v>
      </c>
      <c r="J12" s="370">
        <v>5</v>
      </c>
      <c r="K12" s="370">
        <v>0</v>
      </c>
      <c r="L12" s="378">
        <v>10</v>
      </c>
      <c r="M12" s="331">
        <v>35</v>
      </c>
      <c r="N12" s="16"/>
      <c r="O12" s="23"/>
      <c r="P12" s="147">
        <f t="shared" si="0"/>
        <v>1</v>
      </c>
      <c r="Q12" s="13">
        <f t="shared" si="0"/>
        <v>1</v>
      </c>
      <c r="R12" s="147">
        <f t="shared" si="1"/>
        <v>0.9</v>
      </c>
      <c r="U12" s="123"/>
      <c r="BE12" s="2"/>
    </row>
    <row r="13" spans="1:57" ht="67.5" customHeight="1" thickBot="1" x14ac:dyDescent="0.25">
      <c r="B13" s="451"/>
      <c r="C13" s="454"/>
      <c r="D13" s="452"/>
      <c r="E13" s="333" t="s">
        <v>184</v>
      </c>
      <c r="F13" s="20" t="s">
        <v>185</v>
      </c>
      <c r="G13" s="98">
        <v>1</v>
      </c>
      <c r="H13" s="375">
        <v>1</v>
      </c>
      <c r="I13" s="375">
        <v>0</v>
      </c>
      <c r="J13" s="375">
        <v>0</v>
      </c>
      <c r="K13" s="375">
        <v>1</v>
      </c>
      <c r="L13" s="376">
        <v>0</v>
      </c>
      <c r="M13" s="331">
        <v>0</v>
      </c>
      <c r="N13" s="21"/>
      <c r="O13" s="22"/>
      <c r="P13" s="147">
        <f t="shared" si="0"/>
        <v>0</v>
      </c>
      <c r="Q13" s="13" t="str">
        <f t="shared" si="0"/>
        <v>-</v>
      </c>
      <c r="R13" s="147">
        <f t="shared" si="1"/>
        <v>0</v>
      </c>
      <c r="U13" s="123"/>
      <c r="BE13" s="2"/>
    </row>
    <row r="14" spans="1:57" ht="75" customHeight="1" thickBot="1" x14ac:dyDescent="0.25">
      <c r="B14" s="451"/>
      <c r="C14" s="454"/>
      <c r="D14" s="452"/>
      <c r="E14" s="333" t="s">
        <v>1362</v>
      </c>
      <c r="F14" s="20" t="s">
        <v>186</v>
      </c>
      <c r="G14" s="98">
        <v>1</v>
      </c>
      <c r="H14" s="375">
        <v>1</v>
      </c>
      <c r="I14" s="375">
        <v>0</v>
      </c>
      <c r="J14" s="375">
        <v>0</v>
      </c>
      <c r="K14" s="375">
        <v>0</v>
      </c>
      <c r="L14" s="376">
        <v>1</v>
      </c>
      <c r="M14" s="329">
        <v>0</v>
      </c>
      <c r="N14" s="21"/>
      <c r="O14" s="22"/>
      <c r="P14" s="147">
        <f t="shared" si="0"/>
        <v>1</v>
      </c>
      <c r="Q14" s="13" t="str">
        <f t="shared" si="0"/>
        <v>-</v>
      </c>
      <c r="R14" s="147">
        <f t="shared" si="1"/>
        <v>1</v>
      </c>
      <c r="U14" s="123"/>
      <c r="BE14" s="2"/>
    </row>
    <row r="15" spans="1:57" ht="99" customHeight="1" thickBot="1" x14ac:dyDescent="0.25">
      <c r="B15" s="451"/>
      <c r="C15" s="454"/>
      <c r="D15" s="452"/>
      <c r="E15" s="333" t="s">
        <v>187</v>
      </c>
      <c r="F15" s="20" t="s">
        <v>188</v>
      </c>
      <c r="G15" s="98">
        <v>1</v>
      </c>
      <c r="H15" s="375">
        <v>0</v>
      </c>
      <c r="I15" s="377">
        <v>1</v>
      </c>
      <c r="J15" s="375">
        <v>0</v>
      </c>
      <c r="K15" s="375">
        <v>0</v>
      </c>
      <c r="L15" s="376">
        <v>0</v>
      </c>
      <c r="M15" s="296">
        <v>0</v>
      </c>
      <c r="N15" s="21"/>
      <c r="O15" s="22"/>
      <c r="P15" s="147" t="str">
        <f t="shared" si="0"/>
        <v>-</v>
      </c>
      <c r="Q15" s="13">
        <f t="shared" si="0"/>
        <v>0</v>
      </c>
      <c r="R15" s="147">
        <f t="shared" si="1"/>
        <v>0</v>
      </c>
      <c r="S15" s="346" t="s">
        <v>1383</v>
      </c>
      <c r="U15" s="123"/>
      <c r="BE15" s="2"/>
    </row>
    <row r="16" spans="1:57" ht="108" customHeight="1" thickBot="1" x14ac:dyDescent="0.25">
      <c r="B16" s="451"/>
      <c r="C16" s="454"/>
      <c r="D16" s="452"/>
      <c r="E16" s="333" t="s">
        <v>189</v>
      </c>
      <c r="F16" s="20" t="s">
        <v>190</v>
      </c>
      <c r="G16" s="98">
        <v>24</v>
      </c>
      <c r="H16" s="375">
        <v>1</v>
      </c>
      <c r="I16" s="375">
        <v>1</v>
      </c>
      <c r="J16" s="375">
        <v>1</v>
      </c>
      <c r="K16" s="375">
        <v>1</v>
      </c>
      <c r="L16" s="376">
        <v>0</v>
      </c>
      <c r="M16" s="240">
        <v>46</v>
      </c>
      <c r="N16" s="21"/>
      <c r="O16" s="22"/>
      <c r="P16" s="147">
        <f t="shared" si="0"/>
        <v>0</v>
      </c>
      <c r="Q16" s="13">
        <f t="shared" si="0"/>
        <v>1</v>
      </c>
      <c r="R16" s="147">
        <f t="shared" si="1"/>
        <v>1</v>
      </c>
      <c r="S16" s="379" t="s">
        <v>1384</v>
      </c>
      <c r="U16" s="123"/>
      <c r="BE16" s="2"/>
    </row>
    <row r="17" spans="1:57" s="89" customFormat="1" ht="115.5" customHeight="1" thickBot="1" x14ac:dyDescent="0.25">
      <c r="A17" s="2"/>
      <c r="B17" s="451"/>
      <c r="C17" s="454"/>
      <c r="D17" s="452"/>
      <c r="E17" s="333" t="s">
        <v>191</v>
      </c>
      <c r="F17" s="20" t="s">
        <v>192</v>
      </c>
      <c r="G17" s="98">
        <v>1</v>
      </c>
      <c r="H17" s="375">
        <v>0</v>
      </c>
      <c r="I17" s="377">
        <v>1</v>
      </c>
      <c r="J17" s="375">
        <v>1</v>
      </c>
      <c r="K17" s="375">
        <v>1</v>
      </c>
      <c r="L17" s="375">
        <v>0</v>
      </c>
      <c r="M17" s="296">
        <v>0</v>
      </c>
      <c r="N17" s="21"/>
      <c r="O17" s="22"/>
      <c r="P17" s="147" t="str">
        <f t="shared" si="0"/>
        <v>-</v>
      </c>
      <c r="Q17" s="13">
        <f t="shared" si="0"/>
        <v>0</v>
      </c>
      <c r="R17" s="147">
        <f t="shared" si="1"/>
        <v>0</v>
      </c>
      <c r="S17" s="346" t="s">
        <v>1383</v>
      </c>
      <c r="T17" s="2"/>
      <c r="U17" s="123"/>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s="89" customFormat="1" ht="84" customHeight="1" thickBot="1" x14ac:dyDescent="0.25">
      <c r="A18" s="2"/>
      <c r="B18" s="452" t="s">
        <v>1305</v>
      </c>
      <c r="C18" s="451" t="s">
        <v>1329</v>
      </c>
      <c r="D18" s="452" t="s">
        <v>335</v>
      </c>
      <c r="E18" s="333" t="s">
        <v>193</v>
      </c>
      <c r="F18" s="20" t="s">
        <v>194</v>
      </c>
      <c r="G18" s="98">
        <v>1</v>
      </c>
      <c r="H18" s="375">
        <v>0</v>
      </c>
      <c r="I18" s="375">
        <v>0</v>
      </c>
      <c r="J18" s="375">
        <v>1</v>
      </c>
      <c r="K18" s="375">
        <v>0</v>
      </c>
      <c r="L18" s="375">
        <v>0</v>
      </c>
      <c r="M18" s="329">
        <v>0</v>
      </c>
      <c r="N18" s="21"/>
      <c r="O18" s="22"/>
      <c r="P18" s="147" t="str">
        <f t="shared" si="0"/>
        <v>-</v>
      </c>
      <c r="Q18" s="13" t="str">
        <f t="shared" si="0"/>
        <v>-</v>
      </c>
      <c r="R18" s="147">
        <f t="shared" si="1"/>
        <v>0</v>
      </c>
      <c r="S18" s="2"/>
      <c r="T18" s="2"/>
      <c r="U18" s="123"/>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s="89" customFormat="1" ht="99" customHeight="1" thickBot="1" x14ac:dyDescent="0.25">
      <c r="A19" s="2"/>
      <c r="B19" s="452"/>
      <c r="C19" s="451"/>
      <c r="D19" s="452"/>
      <c r="E19" s="333" t="s">
        <v>195</v>
      </c>
      <c r="F19" s="20" t="s">
        <v>196</v>
      </c>
      <c r="G19" s="99">
        <v>1</v>
      </c>
      <c r="H19" s="380">
        <v>0</v>
      </c>
      <c r="I19" s="381">
        <v>1</v>
      </c>
      <c r="J19" s="380">
        <v>1</v>
      </c>
      <c r="K19" s="380">
        <v>1</v>
      </c>
      <c r="L19" s="380">
        <v>0</v>
      </c>
      <c r="M19" s="382">
        <v>0</v>
      </c>
      <c r="N19" s="25"/>
      <c r="O19" s="26"/>
      <c r="P19" s="147" t="str">
        <f t="shared" si="0"/>
        <v>-</v>
      </c>
      <c r="Q19" s="13">
        <f t="shared" si="0"/>
        <v>0</v>
      </c>
      <c r="R19" s="147">
        <f t="shared" si="1"/>
        <v>0</v>
      </c>
      <c r="S19" s="346" t="s">
        <v>1383</v>
      </c>
      <c r="T19" s="2"/>
      <c r="U19" s="123"/>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7" ht="174" customHeight="1" thickBot="1" x14ac:dyDescent="0.25">
      <c r="B20" s="452"/>
      <c r="C20" s="451"/>
      <c r="D20" s="452"/>
      <c r="E20" s="333" t="s">
        <v>197</v>
      </c>
      <c r="F20" s="20" t="s">
        <v>198</v>
      </c>
      <c r="G20" s="98">
        <v>1</v>
      </c>
      <c r="H20" s="375">
        <v>1</v>
      </c>
      <c r="I20" s="375">
        <v>1</v>
      </c>
      <c r="J20" s="375">
        <v>1</v>
      </c>
      <c r="K20" s="375">
        <v>1</v>
      </c>
      <c r="L20" s="376">
        <v>1</v>
      </c>
      <c r="M20" s="329">
        <v>1</v>
      </c>
      <c r="N20" s="21"/>
      <c r="O20" s="22"/>
      <c r="P20" s="147">
        <f t="shared" ref="P20" si="2">IF(H20=0,"-",IF((L20/H20)&lt;=1,(L20/H20),1))</f>
        <v>1</v>
      </c>
      <c r="Q20" s="13">
        <f t="shared" ref="Q20" si="3">IF(I20=0,"-",IF((M20/I20)&lt;=1,(M20/I20),1))</f>
        <v>1</v>
      </c>
      <c r="R20" s="147">
        <f t="shared" ref="R20" si="4">IF(((L20+M20+N20+O20)/(G20))&lt;=1,((L20+M20+N20+O20)/(G20)),1)</f>
        <v>1</v>
      </c>
      <c r="S20" s="262"/>
      <c r="U20" s="123"/>
      <c r="BE20" s="2"/>
    </row>
    <row r="21" spans="1:57" ht="50.25" customHeight="1" thickBot="1" x14ac:dyDescent="0.25">
      <c r="B21" s="453" t="s">
        <v>1305</v>
      </c>
      <c r="C21" s="453" t="s">
        <v>1329</v>
      </c>
      <c r="D21" s="452" t="s">
        <v>336</v>
      </c>
      <c r="E21" s="333" t="s">
        <v>199</v>
      </c>
      <c r="F21" s="20" t="s">
        <v>200</v>
      </c>
      <c r="G21" s="98">
        <v>1</v>
      </c>
      <c r="H21" s="375">
        <v>1</v>
      </c>
      <c r="I21" s="377">
        <v>1</v>
      </c>
      <c r="J21" s="375">
        <v>0</v>
      </c>
      <c r="K21" s="375">
        <v>0</v>
      </c>
      <c r="L21" s="376">
        <v>0</v>
      </c>
      <c r="M21" s="296">
        <v>0</v>
      </c>
      <c r="N21" s="21"/>
      <c r="O21" s="22"/>
      <c r="P21" s="147">
        <f t="shared" si="0"/>
        <v>0</v>
      </c>
      <c r="Q21" s="13">
        <f t="shared" si="0"/>
        <v>0</v>
      </c>
      <c r="R21" s="147">
        <f t="shared" si="1"/>
        <v>0</v>
      </c>
      <c r="S21" s="346" t="s">
        <v>1383</v>
      </c>
      <c r="U21" s="123"/>
      <c r="BE21" s="2"/>
    </row>
    <row r="22" spans="1:57" ht="51.75" customHeight="1" thickBot="1" x14ac:dyDescent="0.25">
      <c r="B22" s="453"/>
      <c r="C22" s="453"/>
      <c r="D22" s="452"/>
      <c r="E22" s="333" t="s">
        <v>201</v>
      </c>
      <c r="F22" s="20" t="s">
        <v>202</v>
      </c>
      <c r="G22" s="98">
        <v>1</v>
      </c>
      <c r="H22" s="375">
        <v>0</v>
      </c>
      <c r="I22" s="375">
        <v>1</v>
      </c>
      <c r="J22" s="375">
        <v>1</v>
      </c>
      <c r="K22" s="375">
        <v>1</v>
      </c>
      <c r="L22" s="376">
        <v>0</v>
      </c>
      <c r="M22" s="329">
        <v>1</v>
      </c>
      <c r="N22" s="21"/>
      <c r="O22" s="22"/>
      <c r="P22" s="147" t="str">
        <f t="shared" si="0"/>
        <v>-</v>
      </c>
      <c r="Q22" s="13">
        <f t="shared" si="0"/>
        <v>1</v>
      </c>
      <c r="R22" s="147">
        <f t="shared" si="1"/>
        <v>1</v>
      </c>
      <c r="S22" s="262"/>
      <c r="U22" s="123"/>
      <c r="BE22" s="2"/>
    </row>
    <row r="23" spans="1:57" ht="65.25" customHeight="1" thickBot="1" x14ac:dyDescent="0.25">
      <c r="B23" s="453"/>
      <c r="C23" s="453"/>
      <c r="D23" s="452"/>
      <c r="E23" s="333" t="s">
        <v>203</v>
      </c>
      <c r="F23" s="20" t="s">
        <v>204</v>
      </c>
      <c r="G23" s="98">
        <v>1</v>
      </c>
      <c r="H23" s="375">
        <v>1</v>
      </c>
      <c r="I23" s="377">
        <v>1</v>
      </c>
      <c r="J23" s="375">
        <v>1</v>
      </c>
      <c r="K23" s="375">
        <v>1</v>
      </c>
      <c r="L23" s="376">
        <v>0</v>
      </c>
      <c r="M23" s="296">
        <v>0</v>
      </c>
      <c r="N23" s="21"/>
      <c r="O23" s="22"/>
      <c r="P23" s="147">
        <f t="shared" si="0"/>
        <v>0</v>
      </c>
      <c r="Q23" s="13">
        <f t="shared" si="0"/>
        <v>0</v>
      </c>
      <c r="R23" s="147">
        <f t="shared" si="1"/>
        <v>0</v>
      </c>
      <c r="S23" s="346" t="s">
        <v>1383</v>
      </c>
      <c r="U23" s="123"/>
      <c r="BE23" s="2"/>
    </row>
    <row r="24" spans="1:57" ht="90" customHeight="1" thickBot="1" x14ac:dyDescent="0.25">
      <c r="B24" s="453"/>
      <c r="C24" s="453"/>
      <c r="D24" s="452"/>
      <c r="E24" s="333" t="s">
        <v>205</v>
      </c>
      <c r="F24" s="20" t="s">
        <v>165</v>
      </c>
      <c r="G24" s="98">
        <v>1</v>
      </c>
      <c r="H24" s="375">
        <v>1</v>
      </c>
      <c r="I24" s="377">
        <v>1</v>
      </c>
      <c r="J24" s="375">
        <v>1</v>
      </c>
      <c r="K24" s="375">
        <v>1</v>
      </c>
      <c r="L24" s="376">
        <v>0</v>
      </c>
      <c r="M24" s="296">
        <v>0</v>
      </c>
      <c r="N24" s="21"/>
      <c r="O24" s="22"/>
      <c r="P24" s="147">
        <f t="shared" si="0"/>
        <v>0</v>
      </c>
      <c r="Q24" s="13">
        <f t="shared" si="0"/>
        <v>0</v>
      </c>
      <c r="R24" s="147">
        <f t="shared" si="1"/>
        <v>0</v>
      </c>
      <c r="S24" s="346" t="s">
        <v>1383</v>
      </c>
      <c r="U24" s="123"/>
      <c r="BE24" s="2"/>
    </row>
    <row r="25" spans="1:57" ht="78" customHeight="1" thickBot="1" x14ac:dyDescent="0.25">
      <c r="B25" s="178"/>
      <c r="C25" s="455" t="s">
        <v>1298</v>
      </c>
      <c r="D25" s="452"/>
      <c r="E25" s="333" t="s">
        <v>206</v>
      </c>
      <c r="F25" s="20" t="s">
        <v>207</v>
      </c>
      <c r="G25" s="99">
        <v>1</v>
      </c>
      <c r="H25" s="380">
        <v>1</v>
      </c>
      <c r="I25" s="381">
        <v>1</v>
      </c>
      <c r="J25" s="380">
        <v>1</v>
      </c>
      <c r="K25" s="380">
        <v>1</v>
      </c>
      <c r="L25" s="383">
        <v>1</v>
      </c>
      <c r="M25" s="342">
        <v>0</v>
      </c>
      <c r="N25" s="21"/>
      <c r="O25" s="26"/>
      <c r="P25" s="147">
        <f t="shared" si="0"/>
        <v>1</v>
      </c>
      <c r="Q25" s="13">
        <f t="shared" si="0"/>
        <v>0</v>
      </c>
      <c r="R25" s="147">
        <f t="shared" si="1"/>
        <v>1</v>
      </c>
      <c r="S25" s="346" t="s">
        <v>1383</v>
      </c>
      <c r="U25" s="123"/>
      <c r="BE25" s="2"/>
    </row>
    <row r="26" spans="1:57" ht="55.5" customHeight="1" thickBot="1" x14ac:dyDescent="0.25">
      <c r="B26" s="451" t="s">
        <v>1299</v>
      </c>
      <c r="C26" s="455"/>
      <c r="D26" s="452" t="s">
        <v>337</v>
      </c>
      <c r="E26" s="333" t="s">
        <v>208</v>
      </c>
      <c r="F26" s="20" t="s">
        <v>209</v>
      </c>
      <c r="G26" s="97">
        <v>1</v>
      </c>
      <c r="H26" s="370">
        <v>1</v>
      </c>
      <c r="I26" s="370">
        <v>0</v>
      </c>
      <c r="J26" s="370">
        <v>0</v>
      </c>
      <c r="K26" s="370">
        <v>1</v>
      </c>
      <c r="L26" s="378">
        <v>0</v>
      </c>
      <c r="M26" s="331">
        <v>0</v>
      </c>
      <c r="N26" s="16"/>
      <c r="O26" s="23"/>
      <c r="P26" s="147">
        <f t="shared" si="0"/>
        <v>0</v>
      </c>
      <c r="Q26" s="13" t="str">
        <f t="shared" si="0"/>
        <v>-</v>
      </c>
      <c r="R26" s="147">
        <f t="shared" si="1"/>
        <v>0</v>
      </c>
      <c r="S26" s="346" t="s">
        <v>1383</v>
      </c>
      <c r="U26" s="123"/>
      <c r="BE26" s="2"/>
    </row>
    <row r="27" spans="1:57" ht="67.5" customHeight="1" thickBot="1" x14ac:dyDescent="0.25">
      <c r="B27" s="451"/>
      <c r="C27" s="455"/>
      <c r="D27" s="452"/>
      <c r="E27" s="333" t="s">
        <v>210</v>
      </c>
      <c r="F27" s="20" t="s">
        <v>211</v>
      </c>
      <c r="G27" s="98">
        <v>2</v>
      </c>
      <c r="H27" s="375">
        <v>0</v>
      </c>
      <c r="I27" s="377">
        <v>1</v>
      </c>
      <c r="J27" s="375">
        <v>1</v>
      </c>
      <c r="K27" s="375">
        <v>0</v>
      </c>
      <c r="L27" s="376">
        <v>0</v>
      </c>
      <c r="M27" s="296">
        <v>0</v>
      </c>
      <c r="N27" s="21"/>
      <c r="O27" s="22"/>
      <c r="P27" s="147" t="str">
        <f t="shared" si="0"/>
        <v>-</v>
      </c>
      <c r="Q27" s="13">
        <f t="shared" si="0"/>
        <v>0</v>
      </c>
      <c r="R27" s="147">
        <f t="shared" si="1"/>
        <v>0</v>
      </c>
      <c r="S27" s="346" t="s">
        <v>1383</v>
      </c>
      <c r="U27" s="123"/>
      <c r="BE27" s="2"/>
    </row>
    <row r="28" spans="1:57" ht="61.5" customHeight="1" thickBot="1" x14ac:dyDescent="0.25">
      <c r="B28" s="451"/>
      <c r="C28" s="455"/>
      <c r="D28" s="452"/>
      <c r="E28" s="333" t="s">
        <v>212</v>
      </c>
      <c r="F28" s="20" t="s">
        <v>213</v>
      </c>
      <c r="G28" s="98">
        <v>1</v>
      </c>
      <c r="H28" s="375">
        <v>0</v>
      </c>
      <c r="I28" s="375">
        <v>0</v>
      </c>
      <c r="J28" s="375">
        <v>1</v>
      </c>
      <c r="K28" s="375">
        <v>0</v>
      </c>
      <c r="L28" s="376">
        <v>0</v>
      </c>
      <c r="M28" s="329">
        <v>0</v>
      </c>
      <c r="N28" s="21"/>
      <c r="O28" s="28"/>
      <c r="P28" s="147" t="str">
        <f t="shared" si="0"/>
        <v>-</v>
      </c>
      <c r="Q28" s="13" t="str">
        <f t="shared" si="0"/>
        <v>-</v>
      </c>
      <c r="R28" s="147">
        <f t="shared" si="1"/>
        <v>0</v>
      </c>
      <c r="U28" s="123"/>
      <c r="BE28" s="2"/>
    </row>
    <row r="29" spans="1:57" ht="63" customHeight="1" thickBot="1" x14ac:dyDescent="0.25">
      <c r="B29" s="451"/>
      <c r="C29" s="455"/>
      <c r="D29" s="452"/>
      <c r="E29" s="333" t="s">
        <v>214</v>
      </c>
      <c r="F29" s="20" t="s">
        <v>215</v>
      </c>
      <c r="G29" s="98">
        <v>2</v>
      </c>
      <c r="H29" s="375">
        <v>0</v>
      </c>
      <c r="I29" s="375">
        <v>0</v>
      </c>
      <c r="J29" s="375">
        <v>1</v>
      </c>
      <c r="K29" s="375">
        <v>1</v>
      </c>
      <c r="L29" s="376">
        <v>0</v>
      </c>
      <c r="M29" s="329">
        <v>0</v>
      </c>
      <c r="N29" s="21"/>
      <c r="O29" s="22"/>
      <c r="P29" s="147" t="str">
        <f t="shared" si="0"/>
        <v>-</v>
      </c>
      <c r="Q29" s="227" t="str">
        <f t="shared" si="0"/>
        <v>-</v>
      </c>
      <c r="R29" s="147">
        <f t="shared" si="1"/>
        <v>0</v>
      </c>
      <c r="U29" s="123"/>
      <c r="BE29" s="2"/>
    </row>
    <row r="30" spans="1:57" ht="75" customHeight="1" thickBot="1" x14ac:dyDescent="0.25">
      <c r="B30" s="451"/>
      <c r="C30" s="455"/>
      <c r="D30" s="452"/>
      <c r="E30" s="333" t="s">
        <v>216</v>
      </c>
      <c r="F30" s="20" t="s">
        <v>217</v>
      </c>
      <c r="G30" s="98">
        <v>370</v>
      </c>
      <c r="H30" s="375">
        <v>0</v>
      </c>
      <c r="I30" s="375">
        <v>0</v>
      </c>
      <c r="J30" s="375">
        <v>36</v>
      </c>
      <c r="K30" s="375">
        <v>64</v>
      </c>
      <c r="L30" s="376">
        <v>0</v>
      </c>
      <c r="M30" s="329">
        <v>0</v>
      </c>
      <c r="N30" s="21"/>
      <c r="O30" s="22"/>
      <c r="P30" s="147" t="str">
        <f t="shared" si="0"/>
        <v>-</v>
      </c>
      <c r="Q30" s="13" t="str">
        <f t="shared" si="0"/>
        <v>-</v>
      </c>
      <c r="R30" s="147">
        <f t="shared" si="1"/>
        <v>0</v>
      </c>
      <c r="U30" s="123"/>
      <c r="BE30" s="2"/>
    </row>
    <row r="31" spans="1:57" ht="85.5" customHeight="1" thickBot="1" x14ac:dyDescent="0.25">
      <c r="B31" s="451"/>
      <c r="C31" s="455"/>
      <c r="D31" s="452"/>
      <c r="E31" s="333" t="s">
        <v>218</v>
      </c>
      <c r="F31" s="20" t="s">
        <v>219</v>
      </c>
      <c r="G31" s="98">
        <v>107</v>
      </c>
      <c r="H31" s="375">
        <v>3</v>
      </c>
      <c r="I31" s="375">
        <v>7</v>
      </c>
      <c r="J31" s="375">
        <v>1</v>
      </c>
      <c r="K31" s="375">
        <v>0</v>
      </c>
      <c r="L31" s="376">
        <v>7</v>
      </c>
      <c r="M31" s="329">
        <v>7</v>
      </c>
      <c r="N31" s="21"/>
      <c r="O31" s="22"/>
      <c r="P31" s="147">
        <f t="shared" si="0"/>
        <v>1</v>
      </c>
      <c r="Q31" s="13">
        <f t="shared" si="0"/>
        <v>1</v>
      </c>
      <c r="R31" s="324">
        <f t="shared" si="1"/>
        <v>0.13084112149532709</v>
      </c>
      <c r="S31" s="262"/>
      <c r="U31" s="123"/>
      <c r="BE31" s="2"/>
    </row>
    <row r="32" spans="1:57" ht="106.5" customHeight="1" thickBot="1" x14ac:dyDescent="0.25">
      <c r="B32" s="451"/>
      <c r="C32" s="455"/>
      <c r="D32" s="452"/>
      <c r="E32" s="333" t="s">
        <v>220</v>
      </c>
      <c r="F32" s="20" t="s">
        <v>221</v>
      </c>
      <c r="G32" s="98">
        <v>1</v>
      </c>
      <c r="H32" s="375">
        <v>1</v>
      </c>
      <c r="I32" s="377">
        <v>1</v>
      </c>
      <c r="J32" s="375">
        <v>1</v>
      </c>
      <c r="K32" s="375">
        <v>1</v>
      </c>
      <c r="L32" s="376">
        <v>1</v>
      </c>
      <c r="M32" s="296">
        <v>0</v>
      </c>
      <c r="N32" s="21"/>
      <c r="O32" s="22"/>
      <c r="P32" s="147">
        <f t="shared" si="0"/>
        <v>1</v>
      </c>
      <c r="Q32" s="13">
        <f t="shared" si="0"/>
        <v>0</v>
      </c>
      <c r="R32" s="147">
        <f t="shared" si="1"/>
        <v>1</v>
      </c>
      <c r="S32" s="346" t="s">
        <v>1383</v>
      </c>
      <c r="U32" s="123"/>
      <c r="BE32" s="2"/>
    </row>
    <row r="33" spans="1:57" ht="75" customHeight="1" thickBot="1" x14ac:dyDescent="0.25">
      <c r="B33" s="451"/>
      <c r="C33" s="455"/>
      <c r="D33" s="452"/>
      <c r="E33" s="339" t="s">
        <v>222</v>
      </c>
      <c r="F33" s="46" t="s">
        <v>223</v>
      </c>
      <c r="G33" s="279">
        <v>22</v>
      </c>
      <c r="H33" s="384">
        <v>3</v>
      </c>
      <c r="I33" s="384">
        <v>3</v>
      </c>
      <c r="J33" s="384">
        <v>3</v>
      </c>
      <c r="K33" s="384">
        <v>3</v>
      </c>
      <c r="L33" s="376">
        <v>10</v>
      </c>
      <c r="M33" s="329">
        <v>3</v>
      </c>
      <c r="N33" s="21"/>
      <c r="O33" s="22"/>
      <c r="P33" s="147">
        <f t="shared" si="0"/>
        <v>1</v>
      </c>
      <c r="Q33" s="13">
        <f t="shared" si="0"/>
        <v>1</v>
      </c>
      <c r="R33" s="147">
        <f t="shared" si="1"/>
        <v>0.59090909090909094</v>
      </c>
      <c r="S33" s="262"/>
      <c r="U33" s="123"/>
      <c r="BE33" s="2"/>
    </row>
    <row r="34" spans="1:57" ht="63" customHeight="1" thickBot="1" x14ac:dyDescent="0.25">
      <c r="B34" s="451"/>
      <c r="C34" s="455"/>
      <c r="D34" s="452"/>
      <c r="E34" s="333" t="s">
        <v>224</v>
      </c>
      <c r="F34" s="20" t="s">
        <v>225</v>
      </c>
      <c r="G34" s="98">
        <v>1100</v>
      </c>
      <c r="H34" s="375">
        <v>25</v>
      </c>
      <c r="I34" s="375">
        <v>25</v>
      </c>
      <c r="J34" s="375">
        <v>25</v>
      </c>
      <c r="K34" s="375">
        <v>25</v>
      </c>
      <c r="L34" s="376">
        <v>25</v>
      </c>
      <c r="M34" s="85">
        <v>3000</v>
      </c>
      <c r="N34" s="21"/>
      <c r="O34" s="22"/>
      <c r="P34" s="147">
        <f t="shared" si="0"/>
        <v>1</v>
      </c>
      <c r="Q34" s="13">
        <f t="shared" si="0"/>
        <v>1</v>
      </c>
      <c r="R34" s="147">
        <f t="shared" si="1"/>
        <v>1</v>
      </c>
      <c r="S34" s="346" t="s">
        <v>1385</v>
      </c>
      <c r="U34" s="123"/>
      <c r="BE34" s="2"/>
    </row>
    <row r="35" spans="1:57" ht="51" customHeight="1" thickBot="1" x14ac:dyDescent="0.25">
      <c r="B35" s="451"/>
      <c r="C35" s="455"/>
      <c r="D35" s="452"/>
      <c r="E35" s="333" t="s">
        <v>226</v>
      </c>
      <c r="F35" s="20" t="s">
        <v>227</v>
      </c>
      <c r="G35" s="98">
        <v>1</v>
      </c>
      <c r="H35" s="375">
        <v>0</v>
      </c>
      <c r="I35" s="375">
        <v>0</v>
      </c>
      <c r="J35" s="375">
        <v>1</v>
      </c>
      <c r="K35" s="375">
        <v>0</v>
      </c>
      <c r="L35" s="376">
        <v>0</v>
      </c>
      <c r="M35" s="329">
        <v>0</v>
      </c>
      <c r="N35" s="21"/>
      <c r="O35" s="22"/>
      <c r="P35" s="147" t="str">
        <f t="shared" si="0"/>
        <v>-</v>
      </c>
      <c r="Q35" s="13" t="str">
        <f t="shared" si="0"/>
        <v>-</v>
      </c>
      <c r="R35" s="147">
        <f t="shared" si="1"/>
        <v>0</v>
      </c>
      <c r="U35" s="123"/>
      <c r="BE35" s="2"/>
    </row>
    <row r="36" spans="1:57" ht="45.75" thickBot="1" x14ac:dyDescent="0.25">
      <c r="B36" s="451"/>
      <c r="C36" s="455"/>
      <c r="D36" s="452"/>
      <c r="E36" s="333" t="s">
        <v>228</v>
      </c>
      <c r="F36" s="20" t="s">
        <v>229</v>
      </c>
      <c r="G36" s="98">
        <v>2</v>
      </c>
      <c r="H36" s="375">
        <v>0</v>
      </c>
      <c r="I36" s="375">
        <v>0</v>
      </c>
      <c r="J36" s="375">
        <v>0</v>
      </c>
      <c r="K36" s="375">
        <v>1</v>
      </c>
      <c r="L36" s="376">
        <v>0</v>
      </c>
      <c r="M36" s="329">
        <v>0</v>
      </c>
      <c r="N36" s="21"/>
      <c r="O36" s="22"/>
      <c r="P36" s="147" t="str">
        <f t="shared" ref="P36:Q67" si="5">IF(H36=0,"-",IF((L36/H36)&lt;=1,(L36/H36),1))</f>
        <v>-</v>
      </c>
      <c r="Q36" s="13" t="str">
        <f t="shared" si="5"/>
        <v>-</v>
      </c>
      <c r="R36" s="147">
        <f t="shared" si="1"/>
        <v>0</v>
      </c>
      <c r="U36" s="123"/>
      <c r="BE36" s="2"/>
    </row>
    <row r="37" spans="1:57" ht="52.5" customHeight="1" thickBot="1" x14ac:dyDescent="0.25">
      <c r="B37" s="451"/>
      <c r="C37" s="455"/>
      <c r="D37" s="452"/>
      <c r="E37" s="333" t="s">
        <v>230</v>
      </c>
      <c r="F37" s="20" t="s">
        <v>231</v>
      </c>
      <c r="G37" s="99">
        <v>1</v>
      </c>
      <c r="H37" s="380">
        <v>0</v>
      </c>
      <c r="I37" s="380">
        <v>0</v>
      </c>
      <c r="J37" s="380">
        <v>1</v>
      </c>
      <c r="K37" s="380">
        <v>0</v>
      </c>
      <c r="L37" s="383">
        <v>0</v>
      </c>
      <c r="M37" s="385">
        <v>0</v>
      </c>
      <c r="N37" s="25"/>
      <c r="O37" s="26"/>
      <c r="P37" s="147" t="str">
        <f t="shared" si="5"/>
        <v>-</v>
      </c>
      <c r="Q37" s="13" t="str">
        <f t="shared" si="5"/>
        <v>-</v>
      </c>
      <c r="R37" s="147">
        <f t="shared" si="1"/>
        <v>0</v>
      </c>
      <c r="T37" s="2" t="s">
        <v>13</v>
      </c>
      <c r="U37" s="123"/>
      <c r="BE37" s="2"/>
    </row>
    <row r="38" spans="1:57" s="89" customFormat="1" ht="60.75" customHeight="1" thickBot="1" x14ac:dyDescent="0.25">
      <c r="A38" s="2"/>
      <c r="B38" s="451" t="s">
        <v>1331</v>
      </c>
      <c r="C38" s="451" t="s">
        <v>1330</v>
      </c>
      <c r="D38" s="452" t="s">
        <v>338</v>
      </c>
      <c r="E38" s="333" t="s">
        <v>232</v>
      </c>
      <c r="F38" s="20" t="s">
        <v>233</v>
      </c>
      <c r="G38" s="97">
        <v>1</v>
      </c>
      <c r="H38" s="370">
        <v>0</v>
      </c>
      <c r="I38" s="370">
        <v>1</v>
      </c>
      <c r="J38" s="370">
        <v>0</v>
      </c>
      <c r="K38" s="370">
        <v>0</v>
      </c>
      <c r="L38" s="370">
        <v>0</v>
      </c>
      <c r="M38" s="331">
        <v>1</v>
      </c>
      <c r="N38" s="16"/>
      <c r="O38" s="23"/>
      <c r="P38" s="147" t="str">
        <f t="shared" si="5"/>
        <v>-</v>
      </c>
      <c r="Q38" s="13">
        <f t="shared" si="5"/>
        <v>1</v>
      </c>
      <c r="R38" s="147">
        <f t="shared" si="1"/>
        <v>1</v>
      </c>
      <c r="S38" s="2"/>
      <c r="T38" s="2"/>
      <c r="U38" s="123"/>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ht="84" customHeight="1" thickBot="1" x14ac:dyDescent="0.25">
      <c r="B39" s="451"/>
      <c r="C39" s="451"/>
      <c r="D39" s="452"/>
      <c r="E39" s="333" t="s">
        <v>234</v>
      </c>
      <c r="F39" s="20" t="s">
        <v>235</v>
      </c>
      <c r="G39" s="97">
        <v>12</v>
      </c>
      <c r="H39" s="370">
        <v>0</v>
      </c>
      <c r="I39" s="370">
        <v>0</v>
      </c>
      <c r="J39" s="370">
        <v>12</v>
      </c>
      <c r="K39" s="370">
        <v>0</v>
      </c>
      <c r="L39" s="376">
        <v>0</v>
      </c>
      <c r="M39" s="331">
        <v>0</v>
      </c>
      <c r="N39" s="16"/>
      <c r="O39" s="23"/>
      <c r="P39" s="147" t="str">
        <f t="shared" si="5"/>
        <v>-</v>
      </c>
      <c r="Q39" s="13" t="str">
        <f t="shared" si="5"/>
        <v>-</v>
      </c>
      <c r="R39" s="147">
        <f t="shared" si="1"/>
        <v>0</v>
      </c>
      <c r="U39" s="123"/>
      <c r="BE39" s="2"/>
    </row>
    <row r="40" spans="1:57" ht="70.5" customHeight="1" thickBot="1" x14ac:dyDescent="0.25">
      <c r="B40" s="451"/>
      <c r="C40" s="451"/>
      <c r="D40" s="452"/>
      <c r="E40" s="333" t="s">
        <v>236</v>
      </c>
      <c r="F40" s="20" t="s">
        <v>237</v>
      </c>
      <c r="G40" s="98">
        <v>30</v>
      </c>
      <c r="H40" s="375">
        <v>0</v>
      </c>
      <c r="I40" s="375">
        <v>0</v>
      </c>
      <c r="J40" s="375">
        <v>30</v>
      </c>
      <c r="K40" s="375">
        <v>0</v>
      </c>
      <c r="L40" s="376">
        <v>0</v>
      </c>
      <c r="M40" s="329">
        <v>0</v>
      </c>
      <c r="N40" s="21"/>
      <c r="O40" s="22"/>
      <c r="P40" s="147" t="str">
        <f t="shared" si="5"/>
        <v>-</v>
      </c>
      <c r="Q40" s="13" t="str">
        <f t="shared" si="5"/>
        <v>-</v>
      </c>
      <c r="R40" s="147">
        <f t="shared" si="1"/>
        <v>0</v>
      </c>
      <c r="U40" s="123"/>
      <c r="BE40" s="2"/>
    </row>
    <row r="41" spans="1:57" ht="90.75" thickBot="1" x14ac:dyDescent="0.25">
      <c r="B41" s="451"/>
      <c r="C41" s="451"/>
      <c r="D41" s="452"/>
      <c r="E41" s="339" t="s">
        <v>238</v>
      </c>
      <c r="F41" s="46" t="s">
        <v>239</v>
      </c>
      <c r="G41" s="98">
        <v>1</v>
      </c>
      <c r="H41" s="375">
        <v>1</v>
      </c>
      <c r="I41" s="375">
        <v>0</v>
      </c>
      <c r="J41" s="375">
        <v>0</v>
      </c>
      <c r="K41" s="375">
        <v>0</v>
      </c>
      <c r="L41" s="376">
        <v>1</v>
      </c>
      <c r="M41" s="329">
        <v>0</v>
      </c>
      <c r="N41" s="21"/>
      <c r="O41" s="22"/>
      <c r="P41" s="147">
        <f t="shared" si="5"/>
        <v>1</v>
      </c>
      <c r="Q41" s="13" t="str">
        <f t="shared" si="5"/>
        <v>-</v>
      </c>
      <c r="R41" s="147">
        <f t="shared" si="1"/>
        <v>1</v>
      </c>
      <c r="U41" s="123"/>
      <c r="BE41" s="2"/>
    </row>
    <row r="42" spans="1:57" ht="45.75" customHeight="1" thickBot="1" x14ac:dyDescent="0.25">
      <c r="B42" s="451"/>
      <c r="C42" s="451"/>
      <c r="D42" s="452"/>
      <c r="E42" s="333" t="s">
        <v>240</v>
      </c>
      <c r="F42" s="20" t="s">
        <v>241</v>
      </c>
      <c r="G42" s="99">
        <v>1</v>
      </c>
      <c r="H42" s="380">
        <v>1</v>
      </c>
      <c r="I42" s="381">
        <v>1</v>
      </c>
      <c r="J42" s="380">
        <v>1</v>
      </c>
      <c r="K42" s="380">
        <v>1</v>
      </c>
      <c r="L42" s="383">
        <v>1</v>
      </c>
      <c r="M42" s="342">
        <v>0</v>
      </c>
      <c r="N42" s="25"/>
      <c r="O42" s="26"/>
      <c r="P42" s="147">
        <f t="shared" si="5"/>
        <v>1</v>
      </c>
      <c r="Q42" s="13">
        <f t="shared" si="5"/>
        <v>0</v>
      </c>
      <c r="R42" s="147">
        <f t="shared" si="1"/>
        <v>1</v>
      </c>
      <c r="S42" s="262"/>
      <c r="U42" s="123"/>
      <c r="BE42" s="2"/>
    </row>
    <row r="43" spans="1:57" ht="32.25" customHeight="1" thickBot="1" x14ac:dyDescent="0.25">
      <c r="B43" s="451"/>
      <c r="C43" s="451"/>
      <c r="D43" s="452"/>
      <c r="E43" s="333" t="s">
        <v>242</v>
      </c>
      <c r="F43" s="20" t="s">
        <v>243</v>
      </c>
      <c r="G43" s="98">
        <v>1</v>
      </c>
      <c r="H43" s="375">
        <v>1</v>
      </c>
      <c r="I43" s="375">
        <v>1</v>
      </c>
      <c r="J43" s="375">
        <v>1</v>
      </c>
      <c r="K43" s="375">
        <v>1</v>
      </c>
      <c r="L43" s="383">
        <v>1</v>
      </c>
      <c r="M43" s="329">
        <v>0.33</v>
      </c>
      <c r="N43" s="25"/>
      <c r="O43" s="26"/>
      <c r="P43" s="147">
        <f t="shared" si="5"/>
        <v>1</v>
      </c>
      <c r="Q43" s="13">
        <f t="shared" si="5"/>
        <v>0.33</v>
      </c>
      <c r="R43" s="147">
        <f t="shared" si="1"/>
        <v>1</v>
      </c>
      <c r="S43" s="262"/>
      <c r="U43" s="123"/>
      <c r="BE43" s="2"/>
    </row>
    <row r="44" spans="1:57" ht="58.5" customHeight="1" thickBot="1" x14ac:dyDescent="0.25">
      <c r="B44" s="451"/>
      <c r="C44" s="451"/>
      <c r="D44" s="452"/>
      <c r="E44" s="333" t="s">
        <v>244</v>
      </c>
      <c r="F44" s="20" t="s">
        <v>245</v>
      </c>
      <c r="G44" s="99">
        <v>8</v>
      </c>
      <c r="H44" s="380">
        <v>4</v>
      </c>
      <c r="I44" s="380">
        <v>0</v>
      </c>
      <c r="J44" s="380">
        <v>4</v>
      </c>
      <c r="K44" s="380">
        <v>3</v>
      </c>
      <c r="L44" s="383">
        <v>1</v>
      </c>
      <c r="M44" s="338">
        <v>0</v>
      </c>
      <c r="N44" s="25"/>
      <c r="O44" s="26"/>
      <c r="P44" s="147">
        <f t="shared" si="5"/>
        <v>0.25</v>
      </c>
      <c r="Q44" s="13" t="str">
        <f t="shared" si="5"/>
        <v>-</v>
      </c>
      <c r="R44" s="147">
        <f t="shared" si="1"/>
        <v>0.125</v>
      </c>
      <c r="U44" s="123"/>
      <c r="BE44" s="2"/>
    </row>
    <row r="45" spans="1:57" ht="75.75" thickBot="1" x14ac:dyDescent="0.25">
      <c r="B45" s="451"/>
      <c r="C45" s="451"/>
      <c r="D45" s="452" t="s">
        <v>339</v>
      </c>
      <c r="E45" s="339" t="s">
        <v>1363</v>
      </c>
      <c r="F45" s="20" t="s">
        <v>246</v>
      </c>
      <c r="G45" s="98">
        <v>1</v>
      </c>
      <c r="H45" s="375">
        <v>0</v>
      </c>
      <c r="I45" s="375">
        <v>0</v>
      </c>
      <c r="J45" s="375">
        <v>1</v>
      </c>
      <c r="K45" s="375">
        <v>0</v>
      </c>
      <c r="L45" s="376">
        <v>0</v>
      </c>
      <c r="M45" s="329">
        <v>0</v>
      </c>
      <c r="N45" s="21"/>
      <c r="O45" s="22"/>
      <c r="P45" s="147" t="str">
        <f t="shared" si="5"/>
        <v>-</v>
      </c>
      <c r="Q45" s="13" t="str">
        <f t="shared" si="5"/>
        <v>-</v>
      </c>
      <c r="R45" s="147">
        <f t="shared" si="1"/>
        <v>0</v>
      </c>
      <c r="U45" s="123"/>
      <c r="BE45" s="2"/>
    </row>
    <row r="46" spans="1:57" ht="63.75" customHeight="1" thickBot="1" x14ac:dyDescent="0.25">
      <c r="B46" s="451"/>
      <c r="C46" s="451"/>
      <c r="D46" s="452"/>
      <c r="E46" s="333" t="s">
        <v>247</v>
      </c>
      <c r="F46" s="20" t="s">
        <v>248</v>
      </c>
      <c r="G46" s="98">
        <v>1</v>
      </c>
      <c r="H46" s="375">
        <v>0</v>
      </c>
      <c r="I46" s="375">
        <v>1</v>
      </c>
      <c r="J46" s="375">
        <v>0</v>
      </c>
      <c r="K46" s="375">
        <v>0</v>
      </c>
      <c r="L46" s="376">
        <v>0</v>
      </c>
      <c r="M46" s="329">
        <v>0.5</v>
      </c>
      <c r="N46" s="21"/>
      <c r="O46" s="22"/>
      <c r="P46" s="147" t="str">
        <f t="shared" si="5"/>
        <v>-</v>
      </c>
      <c r="Q46" s="13">
        <f t="shared" si="5"/>
        <v>0.5</v>
      </c>
      <c r="R46" s="147">
        <f t="shared" si="1"/>
        <v>0.5</v>
      </c>
      <c r="U46" s="123"/>
      <c r="BE46" s="2"/>
    </row>
    <row r="47" spans="1:57" s="89" customFormat="1" ht="63.75" customHeight="1" thickBot="1" x14ac:dyDescent="0.25">
      <c r="A47" s="2"/>
      <c r="B47" s="451"/>
      <c r="C47" s="451"/>
      <c r="D47" s="452"/>
      <c r="E47" s="333" t="s">
        <v>249</v>
      </c>
      <c r="F47" s="20" t="s">
        <v>250</v>
      </c>
      <c r="G47" s="99">
        <v>1</v>
      </c>
      <c r="H47" s="380">
        <v>1</v>
      </c>
      <c r="I47" s="381">
        <v>0</v>
      </c>
      <c r="J47" s="381">
        <v>1</v>
      </c>
      <c r="K47" s="381">
        <v>0</v>
      </c>
      <c r="L47" s="380">
        <v>1</v>
      </c>
      <c r="M47" s="268">
        <v>0</v>
      </c>
      <c r="N47" s="25"/>
      <c r="O47" s="26"/>
      <c r="P47" s="147">
        <f t="shared" si="5"/>
        <v>1</v>
      </c>
      <c r="Q47" s="13" t="str">
        <f t="shared" si="5"/>
        <v>-</v>
      </c>
      <c r="R47" s="147">
        <f t="shared" si="1"/>
        <v>1</v>
      </c>
      <c r="S47" s="124" t="s">
        <v>1386</v>
      </c>
      <c r="T47" s="2"/>
      <c r="U47" s="123"/>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row>
    <row r="48" spans="1:57" ht="90.75" thickBot="1" x14ac:dyDescent="0.25">
      <c r="A48" s="2"/>
      <c r="B48" s="451"/>
      <c r="C48" s="451"/>
      <c r="D48" s="452"/>
      <c r="E48" s="333" t="s">
        <v>251</v>
      </c>
      <c r="F48" s="20" t="s">
        <v>252</v>
      </c>
      <c r="G48" s="98">
        <v>1</v>
      </c>
      <c r="H48" s="375">
        <v>1</v>
      </c>
      <c r="I48" s="375">
        <v>0</v>
      </c>
      <c r="J48" s="375">
        <v>0</v>
      </c>
      <c r="K48" s="375">
        <v>0</v>
      </c>
      <c r="L48" s="376">
        <v>1</v>
      </c>
      <c r="M48" s="329">
        <v>0</v>
      </c>
      <c r="N48" s="21"/>
      <c r="O48" s="22"/>
      <c r="P48" s="147">
        <f t="shared" si="5"/>
        <v>1</v>
      </c>
      <c r="Q48" s="13" t="str">
        <f t="shared" si="5"/>
        <v>-</v>
      </c>
      <c r="R48" s="147">
        <f t="shared" si="1"/>
        <v>1</v>
      </c>
      <c r="U48" s="123"/>
      <c r="BE48" s="2"/>
    </row>
    <row r="49" spans="1:57" s="89" customFormat="1" ht="120.75" thickBot="1" x14ac:dyDescent="0.25">
      <c r="A49" s="2"/>
      <c r="B49" s="451"/>
      <c r="C49" s="451"/>
      <c r="D49" s="452"/>
      <c r="E49" s="333" t="s">
        <v>253</v>
      </c>
      <c r="F49" s="20" t="s">
        <v>254</v>
      </c>
      <c r="G49" s="98">
        <v>4</v>
      </c>
      <c r="H49" s="375">
        <v>0</v>
      </c>
      <c r="I49" s="375">
        <v>4</v>
      </c>
      <c r="J49" s="375">
        <v>0</v>
      </c>
      <c r="K49" s="375">
        <v>0</v>
      </c>
      <c r="L49" s="375">
        <v>0</v>
      </c>
      <c r="M49" s="329">
        <v>4</v>
      </c>
      <c r="N49" s="21"/>
      <c r="O49" s="22"/>
      <c r="P49" s="147" t="str">
        <f t="shared" si="5"/>
        <v>-</v>
      </c>
      <c r="Q49" s="13">
        <f t="shared" si="5"/>
        <v>1</v>
      </c>
      <c r="R49" s="147">
        <f t="shared" si="1"/>
        <v>1</v>
      </c>
      <c r="S49" s="2"/>
      <c r="T49" s="2"/>
      <c r="U49" s="123"/>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row>
    <row r="50" spans="1:57" ht="105.75" thickBot="1" x14ac:dyDescent="0.25">
      <c r="B50" s="451"/>
      <c r="C50" s="451"/>
      <c r="D50" s="452"/>
      <c r="E50" s="333" t="s">
        <v>255</v>
      </c>
      <c r="F50" s="20" t="s">
        <v>256</v>
      </c>
      <c r="G50" s="98">
        <v>4</v>
      </c>
      <c r="H50" s="375">
        <v>0</v>
      </c>
      <c r="I50" s="375">
        <v>4</v>
      </c>
      <c r="J50" s="375">
        <v>0</v>
      </c>
      <c r="K50" s="375">
        <v>0</v>
      </c>
      <c r="L50" s="376">
        <v>0</v>
      </c>
      <c r="M50" s="329">
        <v>2</v>
      </c>
      <c r="N50" s="21"/>
      <c r="O50" s="22"/>
      <c r="P50" s="147" t="str">
        <f t="shared" si="5"/>
        <v>-</v>
      </c>
      <c r="Q50" s="13">
        <f t="shared" si="5"/>
        <v>0.5</v>
      </c>
      <c r="R50" s="147">
        <f t="shared" si="1"/>
        <v>0.5</v>
      </c>
      <c r="U50" s="123"/>
      <c r="BE50" s="2"/>
    </row>
    <row r="51" spans="1:57" ht="63.75" customHeight="1" thickBot="1" x14ac:dyDescent="0.25">
      <c r="B51" s="451"/>
      <c r="C51" s="451"/>
      <c r="D51" s="452"/>
      <c r="E51" s="333" t="s">
        <v>257</v>
      </c>
      <c r="F51" s="20" t="s">
        <v>258</v>
      </c>
      <c r="G51" s="98">
        <v>332</v>
      </c>
      <c r="H51" s="375">
        <v>0</v>
      </c>
      <c r="I51" s="377">
        <v>200</v>
      </c>
      <c r="J51" s="375">
        <v>0</v>
      </c>
      <c r="K51" s="375">
        <v>0</v>
      </c>
      <c r="L51" s="376">
        <v>0</v>
      </c>
      <c r="M51" s="296">
        <v>0</v>
      </c>
      <c r="N51" s="21"/>
      <c r="O51" s="22"/>
      <c r="P51" s="147" t="str">
        <f t="shared" si="5"/>
        <v>-</v>
      </c>
      <c r="Q51" s="13">
        <f t="shared" si="5"/>
        <v>0</v>
      </c>
      <c r="R51" s="147">
        <f t="shared" si="1"/>
        <v>0</v>
      </c>
      <c r="S51" s="346" t="s">
        <v>1383</v>
      </c>
      <c r="U51" s="123"/>
      <c r="BE51" s="2"/>
    </row>
    <row r="52" spans="1:57" ht="90.75" thickBot="1" x14ac:dyDescent="0.25">
      <c r="B52" s="451"/>
      <c r="C52" s="451"/>
      <c r="D52" s="452"/>
      <c r="E52" s="333" t="s">
        <v>259</v>
      </c>
      <c r="F52" s="20" t="s">
        <v>260</v>
      </c>
      <c r="G52" s="99">
        <v>20</v>
      </c>
      <c r="H52" s="380">
        <v>0</v>
      </c>
      <c r="I52" s="380">
        <v>6</v>
      </c>
      <c r="J52" s="380">
        <v>7</v>
      </c>
      <c r="K52" s="380">
        <v>7</v>
      </c>
      <c r="L52" s="383">
        <v>0</v>
      </c>
      <c r="M52" s="329">
        <v>6</v>
      </c>
      <c r="N52" s="25"/>
      <c r="O52" s="26"/>
      <c r="P52" s="147" t="str">
        <f t="shared" si="5"/>
        <v>-</v>
      </c>
      <c r="Q52" s="13">
        <f t="shared" si="5"/>
        <v>1</v>
      </c>
      <c r="R52" s="147">
        <f t="shared" si="1"/>
        <v>0.3</v>
      </c>
      <c r="U52" s="123"/>
      <c r="BE52" s="2"/>
    </row>
    <row r="53" spans="1:57" ht="63.75" customHeight="1" thickBot="1" x14ac:dyDescent="0.25">
      <c r="B53" s="451"/>
      <c r="C53" s="451"/>
      <c r="D53" s="452"/>
      <c r="E53" s="333" t="s">
        <v>261</v>
      </c>
      <c r="F53" s="20" t="s">
        <v>262</v>
      </c>
      <c r="G53" s="98">
        <v>20</v>
      </c>
      <c r="H53" s="375">
        <v>0</v>
      </c>
      <c r="I53" s="375">
        <v>0</v>
      </c>
      <c r="J53" s="375">
        <v>0</v>
      </c>
      <c r="K53" s="375">
        <v>20</v>
      </c>
      <c r="L53" s="376">
        <v>0</v>
      </c>
      <c r="M53" s="329">
        <v>0</v>
      </c>
      <c r="N53" s="21"/>
      <c r="O53" s="22"/>
      <c r="P53" s="147" t="str">
        <f t="shared" si="5"/>
        <v>-</v>
      </c>
      <c r="Q53" s="13" t="str">
        <f t="shared" si="5"/>
        <v>-</v>
      </c>
      <c r="R53" s="147">
        <f t="shared" si="1"/>
        <v>0</v>
      </c>
      <c r="U53" s="123"/>
      <c r="BE53" s="2"/>
    </row>
    <row r="54" spans="1:57" ht="99" customHeight="1" thickBot="1" x14ac:dyDescent="0.25">
      <c r="B54" s="451"/>
      <c r="C54" s="451"/>
      <c r="D54" s="452"/>
      <c r="E54" s="333" t="s">
        <v>263</v>
      </c>
      <c r="F54" s="20" t="s">
        <v>264</v>
      </c>
      <c r="G54" s="99">
        <v>1</v>
      </c>
      <c r="H54" s="380">
        <v>0</v>
      </c>
      <c r="I54" s="380">
        <v>1</v>
      </c>
      <c r="J54" s="380">
        <v>0</v>
      </c>
      <c r="K54" s="380">
        <v>0</v>
      </c>
      <c r="L54" s="383">
        <v>0</v>
      </c>
      <c r="M54" s="329">
        <v>0.5</v>
      </c>
      <c r="N54" s="25"/>
      <c r="O54" s="26"/>
      <c r="P54" s="147" t="str">
        <f t="shared" si="5"/>
        <v>-</v>
      </c>
      <c r="Q54" s="13">
        <f t="shared" si="5"/>
        <v>0.5</v>
      </c>
      <c r="R54" s="147">
        <f t="shared" si="1"/>
        <v>0.5</v>
      </c>
      <c r="U54" s="123"/>
      <c r="BE54" s="2"/>
    </row>
    <row r="55" spans="1:57" ht="90.75" thickBot="1" x14ac:dyDescent="0.25">
      <c r="B55" s="451"/>
      <c r="C55" s="451"/>
      <c r="D55" s="452"/>
      <c r="E55" s="261" t="s">
        <v>265</v>
      </c>
      <c r="F55" s="20" t="s">
        <v>266</v>
      </c>
      <c r="G55" s="98">
        <v>1</v>
      </c>
      <c r="H55" s="323">
        <v>0</v>
      </c>
      <c r="I55" s="323">
        <v>0</v>
      </c>
      <c r="J55" s="323">
        <v>1</v>
      </c>
      <c r="K55" s="323">
        <v>0</v>
      </c>
      <c r="L55" s="75">
        <v>0</v>
      </c>
      <c r="M55" s="85">
        <v>0</v>
      </c>
      <c r="N55" s="21"/>
      <c r="O55" s="30"/>
      <c r="P55" s="147" t="str">
        <f t="shared" si="5"/>
        <v>-</v>
      </c>
      <c r="Q55" s="13" t="str">
        <f t="shared" si="5"/>
        <v>-</v>
      </c>
      <c r="R55" s="147">
        <f t="shared" si="1"/>
        <v>0</v>
      </c>
      <c r="U55" s="123"/>
      <c r="BE55" s="2"/>
    </row>
    <row r="56" spans="1:57" s="31" customFormat="1" ht="60" customHeight="1" thickBot="1" x14ac:dyDescent="0.25">
      <c r="A56" s="1"/>
      <c r="B56" s="451"/>
      <c r="C56" s="451"/>
      <c r="D56" s="452"/>
      <c r="E56" s="261" t="s">
        <v>267</v>
      </c>
      <c r="F56" s="20" t="s">
        <v>268</v>
      </c>
      <c r="G56" s="98">
        <v>1</v>
      </c>
      <c r="H56" s="323">
        <v>0</v>
      </c>
      <c r="I56" s="323">
        <v>0</v>
      </c>
      <c r="J56" s="323">
        <v>1</v>
      </c>
      <c r="K56" s="323">
        <v>0</v>
      </c>
      <c r="L56" s="75">
        <v>0</v>
      </c>
      <c r="M56" s="85">
        <v>0</v>
      </c>
      <c r="N56" s="21"/>
      <c r="O56" s="22"/>
      <c r="P56" s="147" t="str">
        <f t="shared" si="5"/>
        <v>-</v>
      </c>
      <c r="Q56" s="13" t="str">
        <f t="shared" si="5"/>
        <v>-</v>
      </c>
      <c r="R56" s="147">
        <f t="shared" si="1"/>
        <v>0</v>
      </c>
      <c r="S56" s="2"/>
      <c r="T56" s="124"/>
      <c r="U56" s="125"/>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row>
    <row r="57" spans="1:57" s="31" customFormat="1" ht="81" customHeight="1" thickBot="1" x14ac:dyDescent="0.25">
      <c r="A57" s="1"/>
      <c r="B57" s="451"/>
      <c r="C57" s="451"/>
      <c r="D57" s="452"/>
      <c r="E57" s="271" t="s">
        <v>269</v>
      </c>
      <c r="F57" s="52" t="s">
        <v>270</v>
      </c>
      <c r="G57" s="100">
        <v>12</v>
      </c>
      <c r="H57" s="325">
        <v>3</v>
      </c>
      <c r="I57" s="325">
        <v>3</v>
      </c>
      <c r="J57" s="325">
        <v>3</v>
      </c>
      <c r="K57" s="325">
        <v>2</v>
      </c>
      <c r="L57" s="76">
        <v>4</v>
      </c>
      <c r="M57" s="272">
        <v>2</v>
      </c>
      <c r="N57" s="53"/>
      <c r="O57" s="54"/>
      <c r="P57" s="147">
        <f t="shared" si="5"/>
        <v>1</v>
      </c>
      <c r="Q57" s="13">
        <f t="shared" si="5"/>
        <v>0.66666666666666663</v>
      </c>
      <c r="R57" s="147">
        <f t="shared" si="1"/>
        <v>0.5</v>
      </c>
      <c r="S57" s="2"/>
      <c r="T57" s="124"/>
      <c r="U57" s="125"/>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row>
    <row r="58" spans="1:57" s="31" customFormat="1" ht="94.5" customHeight="1" thickBot="1" x14ac:dyDescent="0.25">
      <c r="A58" s="1"/>
      <c r="B58" s="451"/>
      <c r="C58" s="451"/>
      <c r="D58" s="452"/>
      <c r="E58" s="271" t="s">
        <v>271</v>
      </c>
      <c r="F58" s="52" t="s">
        <v>264</v>
      </c>
      <c r="G58" s="100">
        <v>1</v>
      </c>
      <c r="H58" s="325">
        <v>0</v>
      </c>
      <c r="I58" s="325">
        <v>0</v>
      </c>
      <c r="J58" s="325">
        <v>0</v>
      </c>
      <c r="K58" s="325">
        <v>1</v>
      </c>
      <c r="L58" s="76">
        <v>0</v>
      </c>
      <c r="M58" s="272">
        <v>0</v>
      </c>
      <c r="N58" s="53"/>
      <c r="O58" s="54"/>
      <c r="P58" s="147" t="str">
        <f t="shared" si="5"/>
        <v>-</v>
      </c>
      <c r="Q58" s="13" t="str">
        <f t="shared" si="5"/>
        <v>-</v>
      </c>
      <c r="R58" s="147">
        <f t="shared" si="1"/>
        <v>0</v>
      </c>
      <c r="S58" s="2"/>
      <c r="T58" s="124"/>
      <c r="U58" s="125"/>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row>
    <row r="59" spans="1:57" s="31" customFormat="1" ht="127.5" customHeight="1" thickBot="1" x14ac:dyDescent="0.25">
      <c r="A59" s="1"/>
      <c r="B59" s="451"/>
      <c r="C59" s="451"/>
      <c r="D59" s="452"/>
      <c r="E59" s="271" t="s">
        <v>272</v>
      </c>
      <c r="F59" s="52" t="s">
        <v>273</v>
      </c>
      <c r="G59" s="100">
        <v>1</v>
      </c>
      <c r="H59" s="325">
        <v>0</v>
      </c>
      <c r="I59" s="325">
        <v>0</v>
      </c>
      <c r="J59" s="325">
        <v>0</v>
      </c>
      <c r="K59" s="325">
        <v>1</v>
      </c>
      <c r="L59" s="76">
        <v>0</v>
      </c>
      <c r="M59" s="272">
        <v>1</v>
      </c>
      <c r="N59" s="53"/>
      <c r="O59" s="54"/>
      <c r="P59" s="147" t="str">
        <f t="shared" si="5"/>
        <v>-</v>
      </c>
      <c r="Q59" s="13" t="str">
        <f t="shared" si="5"/>
        <v>-</v>
      </c>
      <c r="R59" s="147">
        <f t="shared" si="1"/>
        <v>1</v>
      </c>
      <c r="S59" s="2"/>
      <c r="T59" s="124"/>
      <c r="U59" s="125"/>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row>
    <row r="60" spans="1:57" s="94" customFormat="1" ht="60" customHeight="1" thickBot="1" x14ac:dyDescent="0.25">
      <c r="A60" s="90"/>
      <c r="B60" s="451"/>
      <c r="C60" s="451"/>
      <c r="D60" s="452" t="s">
        <v>340</v>
      </c>
      <c r="E60" s="271" t="s">
        <v>274</v>
      </c>
      <c r="F60" s="91" t="s">
        <v>275</v>
      </c>
      <c r="G60" s="100">
        <v>1</v>
      </c>
      <c r="H60" s="325">
        <v>0.5</v>
      </c>
      <c r="I60" s="325">
        <v>0.5</v>
      </c>
      <c r="J60" s="325">
        <v>0</v>
      </c>
      <c r="K60" s="325">
        <v>0</v>
      </c>
      <c r="L60" s="101">
        <v>0.5</v>
      </c>
      <c r="M60" s="272">
        <v>0.5</v>
      </c>
      <c r="N60" s="92"/>
      <c r="O60" s="93"/>
      <c r="P60" s="147">
        <f t="shared" si="5"/>
        <v>1</v>
      </c>
      <c r="Q60" s="13">
        <f t="shared" si="5"/>
        <v>1</v>
      </c>
      <c r="R60" s="147">
        <f t="shared" si="1"/>
        <v>1</v>
      </c>
      <c r="S60" s="2"/>
      <c r="T60" s="124"/>
      <c r="U60" s="125"/>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row>
    <row r="61" spans="1:57" s="31" customFormat="1" ht="84" customHeight="1" thickBot="1" x14ac:dyDescent="0.25">
      <c r="A61" s="1"/>
      <c r="B61" s="451"/>
      <c r="C61" s="451"/>
      <c r="D61" s="452"/>
      <c r="E61" s="271" t="s">
        <v>276</v>
      </c>
      <c r="F61" s="52" t="s">
        <v>277</v>
      </c>
      <c r="G61" s="100">
        <v>1</v>
      </c>
      <c r="H61" s="325">
        <v>0</v>
      </c>
      <c r="I61" s="325">
        <v>1</v>
      </c>
      <c r="J61" s="325">
        <v>1</v>
      </c>
      <c r="K61" s="325">
        <v>1</v>
      </c>
      <c r="L61" s="76">
        <v>0</v>
      </c>
      <c r="M61" s="272">
        <v>0</v>
      </c>
      <c r="N61" s="53"/>
      <c r="O61" s="54"/>
      <c r="P61" s="147" t="str">
        <f t="shared" si="5"/>
        <v>-</v>
      </c>
      <c r="Q61" s="13">
        <f t="shared" si="5"/>
        <v>0</v>
      </c>
      <c r="R61" s="147">
        <f t="shared" si="1"/>
        <v>0</v>
      </c>
      <c r="S61" s="2"/>
      <c r="T61" s="124"/>
      <c r="U61" s="125"/>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row>
    <row r="62" spans="1:57" s="31" customFormat="1" ht="60" customHeight="1" thickBot="1" x14ac:dyDescent="0.25">
      <c r="A62" s="1"/>
      <c r="B62" s="451"/>
      <c r="C62" s="451"/>
      <c r="D62" s="452"/>
      <c r="E62" s="271" t="s">
        <v>278</v>
      </c>
      <c r="F62" s="52" t="s">
        <v>279</v>
      </c>
      <c r="G62" s="100">
        <v>2</v>
      </c>
      <c r="H62" s="325">
        <v>0</v>
      </c>
      <c r="I62" s="325">
        <v>1</v>
      </c>
      <c r="J62" s="325">
        <v>0</v>
      </c>
      <c r="K62" s="325">
        <v>0</v>
      </c>
      <c r="L62" s="76">
        <v>0</v>
      </c>
      <c r="M62" s="272">
        <v>0</v>
      </c>
      <c r="N62" s="53"/>
      <c r="O62" s="54"/>
      <c r="P62" s="147" t="str">
        <f t="shared" si="5"/>
        <v>-</v>
      </c>
      <c r="Q62" s="13">
        <f t="shared" si="5"/>
        <v>0</v>
      </c>
      <c r="R62" s="147">
        <f t="shared" si="1"/>
        <v>0</v>
      </c>
      <c r="S62" s="2"/>
      <c r="T62" s="124"/>
      <c r="U62" s="125"/>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row>
    <row r="63" spans="1:57" s="31" customFormat="1" ht="60" customHeight="1" thickBot="1" x14ac:dyDescent="0.25">
      <c r="A63" s="1"/>
      <c r="B63" s="451"/>
      <c r="C63" s="451"/>
      <c r="D63" s="452"/>
      <c r="E63" s="271" t="s">
        <v>280</v>
      </c>
      <c r="F63" s="52" t="s">
        <v>281</v>
      </c>
      <c r="G63" s="100">
        <v>1</v>
      </c>
      <c r="H63" s="325">
        <v>0</v>
      </c>
      <c r="I63" s="325">
        <v>0</v>
      </c>
      <c r="J63" s="325">
        <v>1</v>
      </c>
      <c r="K63" s="325">
        <v>0</v>
      </c>
      <c r="L63" s="76">
        <v>0</v>
      </c>
      <c r="M63" s="272">
        <v>0</v>
      </c>
      <c r="N63" s="53"/>
      <c r="O63" s="54"/>
      <c r="P63" s="147" t="str">
        <f t="shared" si="5"/>
        <v>-</v>
      </c>
      <c r="Q63" s="13" t="str">
        <f t="shared" si="5"/>
        <v>-</v>
      </c>
      <c r="R63" s="147">
        <f t="shared" si="1"/>
        <v>0</v>
      </c>
      <c r="S63" s="2"/>
      <c r="T63" s="124"/>
      <c r="U63" s="125"/>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row>
    <row r="64" spans="1:57" s="94" customFormat="1" ht="88.5" customHeight="1" thickBot="1" x14ac:dyDescent="0.25">
      <c r="A64" s="90"/>
      <c r="B64" s="451"/>
      <c r="C64" s="451"/>
      <c r="D64" s="452"/>
      <c r="E64" s="271" t="s">
        <v>282</v>
      </c>
      <c r="F64" s="91" t="s">
        <v>283</v>
      </c>
      <c r="G64" s="100">
        <v>2</v>
      </c>
      <c r="H64" s="325">
        <v>0</v>
      </c>
      <c r="I64" s="325">
        <v>0</v>
      </c>
      <c r="J64" s="325">
        <v>1</v>
      </c>
      <c r="K64" s="325">
        <v>1</v>
      </c>
      <c r="L64" s="101">
        <v>0</v>
      </c>
      <c r="M64" s="272">
        <v>0</v>
      </c>
      <c r="N64" s="92"/>
      <c r="O64" s="93"/>
      <c r="P64" s="147" t="str">
        <f t="shared" si="5"/>
        <v>-</v>
      </c>
      <c r="Q64" s="13" t="str">
        <f t="shared" si="5"/>
        <v>-</v>
      </c>
      <c r="R64" s="147">
        <f t="shared" si="1"/>
        <v>0</v>
      </c>
      <c r="S64" s="2"/>
      <c r="T64" s="124"/>
      <c r="U64" s="125"/>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row>
    <row r="65" spans="1:57" s="94" customFormat="1" ht="67.5" customHeight="1" thickBot="1" x14ac:dyDescent="0.25">
      <c r="A65" s="90"/>
      <c r="B65" s="451"/>
      <c r="C65" s="451"/>
      <c r="D65" s="452"/>
      <c r="E65" s="271" t="s">
        <v>284</v>
      </c>
      <c r="F65" s="91" t="s">
        <v>285</v>
      </c>
      <c r="G65" s="100">
        <v>10</v>
      </c>
      <c r="H65" s="325">
        <v>3</v>
      </c>
      <c r="I65" s="325">
        <v>3</v>
      </c>
      <c r="J65" s="325">
        <v>2</v>
      </c>
      <c r="K65" s="325">
        <v>2</v>
      </c>
      <c r="L65" s="101">
        <v>10</v>
      </c>
      <c r="M65" s="272">
        <v>0</v>
      </c>
      <c r="N65" s="92"/>
      <c r="O65" s="93"/>
      <c r="P65" s="147">
        <f t="shared" si="5"/>
        <v>1</v>
      </c>
      <c r="Q65" s="13">
        <f t="shared" si="5"/>
        <v>0</v>
      </c>
      <c r="R65" s="147">
        <f t="shared" si="1"/>
        <v>1</v>
      </c>
      <c r="S65" s="2"/>
      <c r="T65" s="124"/>
      <c r="U65" s="125"/>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row>
    <row r="66" spans="1:57" s="31" customFormat="1" ht="87" customHeight="1" thickBot="1" x14ac:dyDescent="0.25">
      <c r="A66" s="1"/>
      <c r="B66" s="451"/>
      <c r="C66" s="451"/>
      <c r="D66" s="452"/>
      <c r="E66" s="271" t="s">
        <v>286</v>
      </c>
      <c r="F66" s="52" t="s">
        <v>165</v>
      </c>
      <c r="G66" s="100">
        <v>1</v>
      </c>
      <c r="H66" s="325">
        <v>1</v>
      </c>
      <c r="I66" s="325">
        <v>1</v>
      </c>
      <c r="J66" s="325">
        <v>1</v>
      </c>
      <c r="K66" s="325">
        <v>1</v>
      </c>
      <c r="L66" s="76">
        <v>1</v>
      </c>
      <c r="M66" s="272">
        <v>0</v>
      </c>
      <c r="N66" s="53"/>
      <c r="O66" s="54"/>
      <c r="P66" s="147">
        <f t="shared" si="5"/>
        <v>1</v>
      </c>
      <c r="Q66" s="13">
        <f t="shared" si="5"/>
        <v>0</v>
      </c>
      <c r="R66" s="147">
        <f t="shared" si="1"/>
        <v>1</v>
      </c>
      <c r="S66" s="262"/>
      <c r="T66" s="124"/>
      <c r="U66" s="125"/>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row>
    <row r="67" spans="1:57" s="31" customFormat="1" ht="60" customHeight="1" thickBot="1" x14ac:dyDescent="0.25">
      <c r="A67" s="1"/>
      <c r="B67" s="451"/>
      <c r="C67" s="451"/>
      <c r="D67" s="452" t="s">
        <v>341</v>
      </c>
      <c r="E67" s="271" t="s">
        <v>287</v>
      </c>
      <c r="F67" s="52" t="s">
        <v>288</v>
      </c>
      <c r="G67" s="100">
        <v>1</v>
      </c>
      <c r="H67" s="325">
        <v>0</v>
      </c>
      <c r="I67" s="325">
        <v>1</v>
      </c>
      <c r="J67" s="325">
        <v>0</v>
      </c>
      <c r="K67" s="325">
        <v>0</v>
      </c>
      <c r="L67" s="76">
        <v>0</v>
      </c>
      <c r="M67" s="272">
        <v>0.1</v>
      </c>
      <c r="N67" s="53"/>
      <c r="O67" s="54"/>
      <c r="P67" s="147" t="str">
        <f t="shared" si="5"/>
        <v>-</v>
      </c>
      <c r="Q67" s="13">
        <f t="shared" si="5"/>
        <v>0.1</v>
      </c>
      <c r="R67" s="147">
        <f t="shared" si="1"/>
        <v>0.1</v>
      </c>
      <c r="S67" s="2"/>
      <c r="T67" s="124"/>
      <c r="U67" s="125"/>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row>
    <row r="68" spans="1:57" s="31" customFormat="1" ht="60" customHeight="1" thickBot="1" x14ac:dyDescent="0.25">
      <c r="A68" s="1"/>
      <c r="B68" s="451"/>
      <c r="C68" s="451"/>
      <c r="D68" s="452"/>
      <c r="E68" s="271" t="s">
        <v>289</v>
      </c>
      <c r="F68" s="52" t="s">
        <v>290</v>
      </c>
      <c r="G68" s="100">
        <v>4</v>
      </c>
      <c r="H68" s="325">
        <v>1</v>
      </c>
      <c r="I68" s="325">
        <v>1</v>
      </c>
      <c r="J68" s="325">
        <v>1</v>
      </c>
      <c r="K68" s="325">
        <v>1</v>
      </c>
      <c r="L68" s="76">
        <v>0</v>
      </c>
      <c r="M68" s="272">
        <v>0</v>
      </c>
      <c r="N68" s="53"/>
      <c r="O68" s="54"/>
      <c r="P68" s="147">
        <f t="shared" ref="P68:Q91" si="6">IF(H68=0,"-",IF((L68/H68)&lt;=1,(L68/H68),1))</f>
        <v>0</v>
      </c>
      <c r="Q68" s="13">
        <f t="shared" si="6"/>
        <v>0</v>
      </c>
      <c r="R68" s="147">
        <f t="shared" si="1"/>
        <v>0</v>
      </c>
      <c r="S68" s="2"/>
      <c r="T68" s="124"/>
      <c r="U68" s="125"/>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row>
    <row r="69" spans="1:57" s="31" customFormat="1" ht="60" customHeight="1" thickBot="1" x14ac:dyDescent="0.25">
      <c r="A69" s="1"/>
      <c r="B69" s="451"/>
      <c r="C69" s="451"/>
      <c r="D69" s="452"/>
      <c r="E69" s="271" t="s">
        <v>291</v>
      </c>
      <c r="F69" s="52" t="s">
        <v>292</v>
      </c>
      <c r="G69" s="100">
        <v>4</v>
      </c>
      <c r="H69" s="325">
        <v>0</v>
      </c>
      <c r="I69" s="325">
        <v>1</v>
      </c>
      <c r="J69" s="325">
        <v>2</v>
      </c>
      <c r="K69" s="325">
        <v>1</v>
      </c>
      <c r="L69" s="76">
        <v>0</v>
      </c>
      <c r="M69" s="272">
        <v>0</v>
      </c>
      <c r="N69" s="53"/>
      <c r="O69" s="54"/>
      <c r="P69" s="147" t="str">
        <f t="shared" si="6"/>
        <v>-</v>
      </c>
      <c r="Q69" s="13">
        <f t="shared" si="6"/>
        <v>0</v>
      </c>
      <c r="R69" s="147">
        <f t="shared" ref="R69:R91" si="7">IF(((L69+M69+N69+O69)/(G69))&lt;=1,((L69+M69+N69+O69)/(G69)),1)</f>
        <v>0</v>
      </c>
      <c r="S69" s="2"/>
      <c r="T69" s="124"/>
      <c r="U69" s="125"/>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row>
    <row r="70" spans="1:57" s="31" customFormat="1" ht="60" customHeight="1" thickBot="1" x14ac:dyDescent="0.25">
      <c r="A70" s="1"/>
      <c r="B70" s="451"/>
      <c r="C70" s="451"/>
      <c r="D70" s="452"/>
      <c r="E70" s="271" t="s">
        <v>293</v>
      </c>
      <c r="F70" s="52" t="s">
        <v>294</v>
      </c>
      <c r="G70" s="100">
        <v>10</v>
      </c>
      <c r="H70" s="325">
        <v>0</v>
      </c>
      <c r="I70" s="325">
        <v>0</v>
      </c>
      <c r="J70" s="325">
        <v>5</v>
      </c>
      <c r="K70" s="325">
        <v>5</v>
      </c>
      <c r="L70" s="76">
        <v>0</v>
      </c>
      <c r="M70" s="272">
        <v>0</v>
      </c>
      <c r="N70" s="53"/>
      <c r="O70" s="54"/>
      <c r="P70" s="147" t="str">
        <f t="shared" si="6"/>
        <v>-</v>
      </c>
      <c r="Q70" s="13" t="str">
        <f t="shared" si="6"/>
        <v>-</v>
      </c>
      <c r="R70" s="147">
        <f t="shared" si="7"/>
        <v>0</v>
      </c>
      <c r="S70" s="2"/>
      <c r="T70" s="124"/>
      <c r="U70" s="125"/>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row>
    <row r="71" spans="1:57" s="31" customFormat="1" ht="60" customHeight="1" thickBot="1" x14ac:dyDescent="0.25">
      <c r="A71" s="1"/>
      <c r="B71" s="451"/>
      <c r="C71" s="451"/>
      <c r="D71" s="452" t="s">
        <v>342</v>
      </c>
      <c r="E71" s="271" t="s">
        <v>295</v>
      </c>
      <c r="F71" s="52" t="s">
        <v>296</v>
      </c>
      <c r="G71" s="100">
        <v>1</v>
      </c>
      <c r="H71" s="325">
        <v>0</v>
      </c>
      <c r="I71" s="325">
        <v>1</v>
      </c>
      <c r="J71" s="325">
        <v>0</v>
      </c>
      <c r="K71" s="325">
        <v>0</v>
      </c>
      <c r="L71" s="76">
        <v>0</v>
      </c>
      <c r="M71" s="272">
        <v>0.1</v>
      </c>
      <c r="N71" s="53"/>
      <c r="O71" s="54"/>
      <c r="P71" s="147" t="str">
        <f t="shared" si="6"/>
        <v>-</v>
      </c>
      <c r="Q71" s="13">
        <f t="shared" si="6"/>
        <v>0.1</v>
      </c>
      <c r="R71" s="147">
        <f t="shared" si="7"/>
        <v>0.1</v>
      </c>
      <c r="S71" s="2"/>
      <c r="T71" s="124"/>
      <c r="U71" s="125"/>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row>
    <row r="72" spans="1:57" s="31" customFormat="1" ht="60" customHeight="1" thickBot="1" x14ac:dyDescent="0.25">
      <c r="A72" s="1"/>
      <c r="B72" s="451"/>
      <c r="C72" s="451"/>
      <c r="D72" s="452"/>
      <c r="E72" s="271" t="s">
        <v>297</v>
      </c>
      <c r="F72" s="52" t="s">
        <v>298</v>
      </c>
      <c r="G72" s="100">
        <v>5512</v>
      </c>
      <c r="H72" s="325">
        <v>5512</v>
      </c>
      <c r="I72" s="325">
        <v>5512</v>
      </c>
      <c r="J72" s="325">
        <v>5512</v>
      </c>
      <c r="K72" s="325">
        <v>5512</v>
      </c>
      <c r="L72" s="76">
        <v>5516</v>
      </c>
      <c r="M72" s="272">
        <v>5272</v>
      </c>
      <c r="N72" s="53"/>
      <c r="O72" s="54"/>
      <c r="P72" s="147">
        <f t="shared" si="6"/>
        <v>1</v>
      </c>
      <c r="Q72" s="13">
        <f t="shared" si="6"/>
        <v>0.95645863570391876</v>
      </c>
      <c r="R72" s="147">
        <f t="shared" si="7"/>
        <v>1</v>
      </c>
      <c r="S72" s="262"/>
      <c r="T72" s="124"/>
      <c r="U72" s="125"/>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row>
    <row r="73" spans="1:57" s="31" customFormat="1" ht="60" customHeight="1" thickBot="1" x14ac:dyDescent="0.25">
      <c r="A73" s="1"/>
      <c r="B73" s="451"/>
      <c r="C73" s="451"/>
      <c r="D73" s="452"/>
      <c r="E73" s="271" t="s">
        <v>299</v>
      </c>
      <c r="F73" s="52" t="s">
        <v>300</v>
      </c>
      <c r="G73" s="100">
        <v>1</v>
      </c>
      <c r="H73" s="325">
        <v>0</v>
      </c>
      <c r="I73" s="325">
        <v>0</v>
      </c>
      <c r="J73" s="325">
        <v>0</v>
      </c>
      <c r="K73" s="325">
        <v>1</v>
      </c>
      <c r="L73" s="76">
        <v>0</v>
      </c>
      <c r="M73" s="272">
        <v>0</v>
      </c>
      <c r="N73" s="53"/>
      <c r="O73" s="54"/>
      <c r="P73" s="147" t="str">
        <f t="shared" si="6"/>
        <v>-</v>
      </c>
      <c r="Q73" s="13" t="str">
        <f t="shared" si="6"/>
        <v>-</v>
      </c>
      <c r="R73" s="147">
        <f t="shared" si="7"/>
        <v>0</v>
      </c>
      <c r="S73" s="2"/>
      <c r="T73" s="124"/>
      <c r="U73" s="125"/>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row>
    <row r="74" spans="1:57" s="31" customFormat="1" ht="60" customHeight="1" thickBot="1" x14ac:dyDescent="0.25">
      <c r="A74" s="1"/>
      <c r="B74" s="451"/>
      <c r="C74" s="451"/>
      <c r="D74" s="452"/>
      <c r="E74" s="271" t="s">
        <v>301</v>
      </c>
      <c r="F74" s="52" t="s">
        <v>302</v>
      </c>
      <c r="G74" s="100">
        <v>4</v>
      </c>
      <c r="H74" s="323">
        <v>1</v>
      </c>
      <c r="I74" s="323">
        <v>1</v>
      </c>
      <c r="J74" s="323">
        <v>1</v>
      </c>
      <c r="K74" s="323">
        <v>1</v>
      </c>
      <c r="L74" s="163">
        <v>1</v>
      </c>
      <c r="M74" s="272">
        <v>1</v>
      </c>
      <c r="N74" s="53"/>
      <c r="O74" s="54"/>
      <c r="P74" s="147">
        <f t="shared" si="6"/>
        <v>1</v>
      </c>
      <c r="Q74" s="13">
        <f t="shared" si="6"/>
        <v>1</v>
      </c>
      <c r="R74" s="147">
        <f t="shared" si="7"/>
        <v>0.5</v>
      </c>
      <c r="S74" s="2"/>
      <c r="T74" s="124"/>
      <c r="U74" s="125"/>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row>
    <row r="75" spans="1:57" s="31" customFormat="1" ht="60" customHeight="1" thickBot="1" x14ac:dyDescent="0.25">
      <c r="A75" s="1"/>
      <c r="B75" s="451"/>
      <c r="C75" s="451"/>
      <c r="D75" s="452"/>
      <c r="E75" s="271" t="s">
        <v>303</v>
      </c>
      <c r="F75" s="52" t="s">
        <v>304</v>
      </c>
      <c r="G75" s="100">
        <v>1</v>
      </c>
      <c r="H75" s="326">
        <v>0.25</v>
      </c>
      <c r="I75" s="326">
        <v>0.25</v>
      </c>
      <c r="J75" s="326">
        <v>0.25</v>
      </c>
      <c r="K75" s="326">
        <v>0.25</v>
      </c>
      <c r="L75" s="164">
        <v>0.25</v>
      </c>
      <c r="M75" s="280">
        <v>0.25</v>
      </c>
      <c r="N75" s="53"/>
      <c r="O75" s="54"/>
      <c r="P75" s="147">
        <f t="shared" si="6"/>
        <v>1</v>
      </c>
      <c r="Q75" s="13">
        <f t="shared" si="6"/>
        <v>1</v>
      </c>
      <c r="R75" s="147">
        <f t="shared" si="7"/>
        <v>0.5</v>
      </c>
      <c r="S75" s="2"/>
      <c r="T75" s="124"/>
      <c r="U75" s="125"/>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row>
    <row r="76" spans="1:57" s="31" customFormat="1" ht="60" customHeight="1" thickBot="1" x14ac:dyDescent="0.25">
      <c r="A76" s="1"/>
      <c r="B76" s="451"/>
      <c r="C76" s="451"/>
      <c r="D76" s="452"/>
      <c r="E76" s="271" t="s">
        <v>305</v>
      </c>
      <c r="F76" s="52" t="s">
        <v>306</v>
      </c>
      <c r="G76" s="100">
        <v>8</v>
      </c>
      <c r="H76" s="325">
        <v>2</v>
      </c>
      <c r="I76" s="325">
        <v>1</v>
      </c>
      <c r="J76" s="325">
        <v>3</v>
      </c>
      <c r="K76" s="325">
        <v>2</v>
      </c>
      <c r="L76" s="76">
        <v>2</v>
      </c>
      <c r="M76" s="272">
        <v>0</v>
      </c>
      <c r="N76" s="53"/>
      <c r="O76" s="54"/>
      <c r="P76" s="147">
        <f t="shared" si="6"/>
        <v>1</v>
      </c>
      <c r="Q76" s="13">
        <f t="shared" si="6"/>
        <v>0</v>
      </c>
      <c r="R76" s="147">
        <f t="shared" si="7"/>
        <v>0.25</v>
      </c>
      <c r="S76" s="2"/>
      <c r="T76" s="124"/>
      <c r="U76" s="125"/>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row>
    <row r="77" spans="1:57" s="31" customFormat="1" ht="60" customHeight="1" thickBot="1" x14ac:dyDescent="0.25">
      <c r="A77" s="1"/>
      <c r="B77" s="451"/>
      <c r="C77" s="451"/>
      <c r="D77" s="452" t="s">
        <v>343</v>
      </c>
      <c r="E77" s="271" t="s">
        <v>307</v>
      </c>
      <c r="F77" s="52" t="s">
        <v>288</v>
      </c>
      <c r="G77" s="100">
        <v>1</v>
      </c>
      <c r="H77" s="325">
        <v>0</v>
      </c>
      <c r="I77" s="325">
        <v>1</v>
      </c>
      <c r="J77" s="325">
        <v>0</v>
      </c>
      <c r="K77" s="325">
        <v>0</v>
      </c>
      <c r="L77" s="76">
        <v>0</v>
      </c>
      <c r="M77" s="272">
        <v>1</v>
      </c>
      <c r="N77" s="53"/>
      <c r="O77" s="54"/>
      <c r="P77" s="147" t="str">
        <f t="shared" si="6"/>
        <v>-</v>
      </c>
      <c r="Q77" s="13">
        <f t="shared" si="6"/>
        <v>1</v>
      </c>
      <c r="R77" s="147">
        <f t="shared" si="7"/>
        <v>1</v>
      </c>
      <c r="S77" s="2"/>
      <c r="T77" s="124"/>
      <c r="U77" s="125"/>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row>
    <row r="78" spans="1:57" s="31" customFormat="1" ht="60" customHeight="1" thickBot="1" x14ac:dyDescent="0.25">
      <c r="A78" s="1"/>
      <c r="B78" s="451"/>
      <c r="C78" s="451"/>
      <c r="D78" s="452"/>
      <c r="E78" s="271" t="s">
        <v>308</v>
      </c>
      <c r="F78" s="52" t="s">
        <v>309</v>
      </c>
      <c r="G78" s="100">
        <v>1</v>
      </c>
      <c r="H78" s="325">
        <v>1</v>
      </c>
      <c r="I78" s="325">
        <v>1</v>
      </c>
      <c r="J78" s="325">
        <v>1</v>
      </c>
      <c r="K78" s="325">
        <v>1</v>
      </c>
      <c r="L78" s="76">
        <v>1</v>
      </c>
      <c r="M78" s="272">
        <v>1</v>
      </c>
      <c r="N78" s="53"/>
      <c r="O78" s="54"/>
      <c r="P78" s="147">
        <f t="shared" si="6"/>
        <v>1</v>
      </c>
      <c r="Q78" s="13">
        <f t="shared" si="6"/>
        <v>1</v>
      </c>
      <c r="R78" s="147">
        <f t="shared" si="7"/>
        <v>1</v>
      </c>
      <c r="S78" s="262"/>
      <c r="T78" s="124"/>
      <c r="U78" s="125"/>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row>
    <row r="79" spans="1:57" s="31" customFormat="1" ht="60" customHeight="1" thickBot="1" x14ac:dyDescent="0.25">
      <c r="A79" s="1"/>
      <c r="B79" s="451"/>
      <c r="C79" s="451"/>
      <c r="D79" s="452"/>
      <c r="E79" s="271" t="s">
        <v>310</v>
      </c>
      <c r="F79" s="52" t="s">
        <v>311</v>
      </c>
      <c r="G79" s="100">
        <v>4</v>
      </c>
      <c r="H79" s="325">
        <v>0</v>
      </c>
      <c r="I79" s="325">
        <v>1</v>
      </c>
      <c r="J79" s="325">
        <v>1</v>
      </c>
      <c r="K79" s="325">
        <v>2</v>
      </c>
      <c r="L79" s="76">
        <v>0</v>
      </c>
      <c r="M79" s="272">
        <v>1</v>
      </c>
      <c r="N79" s="53"/>
      <c r="O79" s="54"/>
      <c r="P79" s="147" t="str">
        <f t="shared" si="6"/>
        <v>-</v>
      </c>
      <c r="Q79" s="13">
        <f t="shared" si="6"/>
        <v>1</v>
      </c>
      <c r="R79" s="147">
        <f t="shared" si="7"/>
        <v>0.25</v>
      </c>
      <c r="S79" s="2"/>
      <c r="T79" s="124"/>
      <c r="U79" s="125"/>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row>
    <row r="80" spans="1:57" s="31" customFormat="1" ht="60" customHeight="1" thickBot="1" x14ac:dyDescent="0.25">
      <c r="A80" s="1"/>
      <c r="B80" s="451"/>
      <c r="C80" s="451"/>
      <c r="D80" s="452"/>
      <c r="E80" s="271" t="s">
        <v>312</v>
      </c>
      <c r="F80" s="52" t="s">
        <v>311</v>
      </c>
      <c r="G80" s="100">
        <v>4</v>
      </c>
      <c r="H80" s="325">
        <v>0</v>
      </c>
      <c r="I80" s="325">
        <v>1</v>
      </c>
      <c r="J80" s="325">
        <v>1</v>
      </c>
      <c r="K80" s="325">
        <v>2</v>
      </c>
      <c r="L80" s="76">
        <v>0</v>
      </c>
      <c r="M80" s="272">
        <v>0</v>
      </c>
      <c r="N80" s="53"/>
      <c r="O80" s="54"/>
      <c r="P80" s="147" t="str">
        <f t="shared" si="6"/>
        <v>-</v>
      </c>
      <c r="Q80" s="13">
        <f t="shared" si="6"/>
        <v>0</v>
      </c>
      <c r="R80" s="147">
        <f t="shared" si="7"/>
        <v>0</v>
      </c>
      <c r="S80" s="2"/>
      <c r="T80" s="124"/>
      <c r="U80" s="125"/>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row>
    <row r="81" spans="1:57" s="31" customFormat="1" ht="60" customHeight="1" thickBot="1" x14ac:dyDescent="0.25">
      <c r="A81" s="1"/>
      <c r="B81" s="451"/>
      <c r="C81" s="451"/>
      <c r="D81" s="452"/>
      <c r="E81" s="271" t="s">
        <v>313</v>
      </c>
      <c r="F81" s="52" t="s">
        <v>314</v>
      </c>
      <c r="G81" s="100">
        <v>10</v>
      </c>
      <c r="H81" s="325">
        <v>0</v>
      </c>
      <c r="I81" s="325">
        <v>2</v>
      </c>
      <c r="J81" s="325">
        <v>3</v>
      </c>
      <c r="K81" s="325">
        <v>5</v>
      </c>
      <c r="L81" s="76">
        <v>0</v>
      </c>
      <c r="M81" s="272">
        <v>0</v>
      </c>
      <c r="N81" s="53"/>
      <c r="O81" s="54"/>
      <c r="P81" s="147" t="str">
        <f t="shared" si="6"/>
        <v>-</v>
      </c>
      <c r="Q81" s="13">
        <f t="shared" si="6"/>
        <v>0</v>
      </c>
      <c r="R81" s="147">
        <f t="shared" si="7"/>
        <v>0</v>
      </c>
      <c r="S81" s="2"/>
      <c r="T81" s="124"/>
      <c r="U81" s="125"/>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row>
    <row r="82" spans="1:57" s="31" customFormat="1" ht="60" customHeight="1" thickBot="1" x14ac:dyDescent="0.25">
      <c r="A82" s="1"/>
      <c r="B82" s="451"/>
      <c r="C82" s="451"/>
      <c r="D82" s="452"/>
      <c r="E82" s="271" t="s">
        <v>315</v>
      </c>
      <c r="F82" s="52" t="s">
        <v>316</v>
      </c>
      <c r="G82" s="100">
        <v>4</v>
      </c>
      <c r="H82" s="325">
        <v>1</v>
      </c>
      <c r="I82" s="325">
        <v>1</v>
      </c>
      <c r="J82" s="325">
        <v>1</v>
      </c>
      <c r="K82" s="325">
        <v>1</v>
      </c>
      <c r="L82" s="76">
        <v>1</v>
      </c>
      <c r="M82" s="272">
        <v>0</v>
      </c>
      <c r="N82" s="53"/>
      <c r="O82" s="54"/>
      <c r="P82" s="147">
        <f t="shared" si="6"/>
        <v>1</v>
      </c>
      <c r="Q82" s="13">
        <f t="shared" si="6"/>
        <v>0</v>
      </c>
      <c r="R82" s="147">
        <f t="shared" si="7"/>
        <v>0.25</v>
      </c>
      <c r="S82" s="2"/>
      <c r="T82" s="124"/>
      <c r="U82" s="125"/>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row>
    <row r="83" spans="1:57" s="31" customFormat="1" ht="60" customHeight="1" thickBot="1" x14ac:dyDescent="0.25">
      <c r="A83" s="1"/>
      <c r="B83" s="451"/>
      <c r="C83" s="451"/>
      <c r="D83" s="452" t="s">
        <v>344</v>
      </c>
      <c r="E83" s="271" t="s">
        <v>317</v>
      </c>
      <c r="F83" s="52" t="s">
        <v>318</v>
      </c>
      <c r="G83" s="100">
        <v>1</v>
      </c>
      <c r="H83" s="325">
        <v>0</v>
      </c>
      <c r="I83" s="325">
        <v>1</v>
      </c>
      <c r="J83" s="325">
        <v>0</v>
      </c>
      <c r="K83" s="325">
        <v>0</v>
      </c>
      <c r="L83" s="76">
        <v>0</v>
      </c>
      <c r="M83" s="272">
        <v>0.2</v>
      </c>
      <c r="N83" s="53"/>
      <c r="O83" s="54"/>
      <c r="P83" s="147" t="str">
        <f t="shared" si="6"/>
        <v>-</v>
      </c>
      <c r="Q83" s="13">
        <f t="shared" si="6"/>
        <v>0.2</v>
      </c>
      <c r="R83" s="147">
        <f t="shared" si="7"/>
        <v>0.2</v>
      </c>
      <c r="S83" s="2"/>
      <c r="T83" s="124"/>
      <c r="U83" s="125"/>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row>
    <row r="84" spans="1:57" s="31" customFormat="1" ht="60" customHeight="1" thickBot="1" x14ac:dyDescent="0.25">
      <c r="A84" s="1"/>
      <c r="B84" s="451"/>
      <c r="C84" s="451"/>
      <c r="D84" s="452"/>
      <c r="E84" s="271" t="s">
        <v>319</v>
      </c>
      <c r="F84" s="52" t="s">
        <v>320</v>
      </c>
      <c r="G84" s="100">
        <v>10</v>
      </c>
      <c r="H84" s="325">
        <v>0</v>
      </c>
      <c r="I84" s="325">
        <v>0</v>
      </c>
      <c r="J84" s="325">
        <v>5</v>
      </c>
      <c r="K84" s="325">
        <v>5</v>
      </c>
      <c r="L84" s="76">
        <v>0</v>
      </c>
      <c r="M84" s="272">
        <v>0</v>
      </c>
      <c r="N84" s="53"/>
      <c r="O84" s="54"/>
      <c r="P84" s="147" t="str">
        <f t="shared" si="6"/>
        <v>-</v>
      </c>
      <c r="Q84" s="13" t="str">
        <f t="shared" si="6"/>
        <v>-</v>
      </c>
      <c r="R84" s="147">
        <f t="shared" si="7"/>
        <v>0</v>
      </c>
      <c r="S84" s="2"/>
      <c r="T84" s="124"/>
      <c r="U84" s="125"/>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row>
    <row r="85" spans="1:57" s="31" customFormat="1" ht="60" customHeight="1" thickBot="1" x14ac:dyDescent="0.25">
      <c r="A85" s="1"/>
      <c r="B85" s="451"/>
      <c r="C85" s="451"/>
      <c r="D85" s="452"/>
      <c r="E85" s="271" t="s">
        <v>321</v>
      </c>
      <c r="F85" s="52" t="s">
        <v>165</v>
      </c>
      <c r="G85" s="100">
        <v>1</v>
      </c>
      <c r="H85" s="325">
        <v>0</v>
      </c>
      <c r="I85" s="325">
        <v>0</v>
      </c>
      <c r="J85" s="325">
        <v>1</v>
      </c>
      <c r="K85" s="325">
        <v>0</v>
      </c>
      <c r="L85" s="76">
        <v>0</v>
      </c>
      <c r="M85" s="272">
        <v>0</v>
      </c>
      <c r="N85" s="53"/>
      <c r="O85" s="54"/>
      <c r="P85" s="147" t="str">
        <f t="shared" si="6"/>
        <v>-</v>
      </c>
      <c r="Q85" s="13" t="str">
        <f t="shared" si="6"/>
        <v>-</v>
      </c>
      <c r="R85" s="147">
        <f t="shared" si="7"/>
        <v>0</v>
      </c>
      <c r="S85" s="2"/>
      <c r="T85" s="124"/>
      <c r="U85" s="125"/>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row>
    <row r="86" spans="1:57" s="31" customFormat="1" ht="60" customHeight="1" thickBot="1" x14ac:dyDescent="0.25">
      <c r="A86" s="1"/>
      <c r="B86" s="451"/>
      <c r="C86" s="451"/>
      <c r="D86" s="452"/>
      <c r="E86" s="271" t="s">
        <v>322</v>
      </c>
      <c r="F86" s="52" t="s">
        <v>323</v>
      </c>
      <c r="G86" s="100">
        <v>1</v>
      </c>
      <c r="H86" s="325">
        <v>0</v>
      </c>
      <c r="I86" s="325">
        <v>0</v>
      </c>
      <c r="J86" s="325">
        <v>1</v>
      </c>
      <c r="K86" s="325">
        <v>0</v>
      </c>
      <c r="L86" s="76">
        <v>0</v>
      </c>
      <c r="M86" s="272">
        <v>0</v>
      </c>
      <c r="N86" s="53"/>
      <c r="O86" s="54"/>
      <c r="P86" s="147" t="str">
        <f t="shared" si="6"/>
        <v>-</v>
      </c>
      <c r="Q86" s="13" t="str">
        <f t="shared" si="6"/>
        <v>-</v>
      </c>
      <c r="R86" s="147">
        <f t="shared" si="7"/>
        <v>0</v>
      </c>
      <c r="S86" s="2"/>
      <c r="T86" s="124"/>
      <c r="U86" s="125"/>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row>
    <row r="87" spans="1:57" s="31" customFormat="1" ht="60" customHeight="1" thickBot="1" x14ac:dyDescent="0.25">
      <c r="A87" s="1"/>
      <c r="B87" s="451"/>
      <c r="C87" s="451"/>
      <c r="D87" s="452"/>
      <c r="E87" s="271" t="s">
        <v>324</v>
      </c>
      <c r="F87" s="52" t="s">
        <v>325</v>
      </c>
      <c r="G87" s="100">
        <v>1</v>
      </c>
      <c r="H87" s="325">
        <v>0</v>
      </c>
      <c r="I87" s="325">
        <v>1</v>
      </c>
      <c r="J87" s="325">
        <v>0</v>
      </c>
      <c r="K87" s="325">
        <v>0</v>
      </c>
      <c r="L87" s="76">
        <v>0</v>
      </c>
      <c r="M87" s="272">
        <v>1</v>
      </c>
      <c r="N87" s="53"/>
      <c r="O87" s="54"/>
      <c r="P87" s="147" t="str">
        <f t="shared" si="6"/>
        <v>-</v>
      </c>
      <c r="Q87" s="13">
        <f t="shared" si="6"/>
        <v>1</v>
      </c>
      <c r="R87" s="147">
        <f t="shared" si="7"/>
        <v>1</v>
      </c>
      <c r="S87" s="2"/>
      <c r="T87" s="124"/>
      <c r="U87" s="125"/>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row>
    <row r="88" spans="1:57" s="31" customFormat="1" ht="60" customHeight="1" thickBot="1" x14ac:dyDescent="0.25">
      <c r="A88" s="1"/>
      <c r="B88" s="451"/>
      <c r="C88" s="451"/>
      <c r="D88" s="452"/>
      <c r="E88" s="271" t="s">
        <v>326</v>
      </c>
      <c r="F88" s="52" t="s">
        <v>327</v>
      </c>
      <c r="G88" s="100">
        <v>1</v>
      </c>
      <c r="H88" s="325">
        <v>0</v>
      </c>
      <c r="I88" s="325">
        <v>1</v>
      </c>
      <c r="J88" s="325">
        <v>0</v>
      </c>
      <c r="K88" s="325">
        <v>0</v>
      </c>
      <c r="L88" s="76">
        <v>0</v>
      </c>
      <c r="M88" s="272">
        <v>0</v>
      </c>
      <c r="N88" s="53"/>
      <c r="O88" s="54"/>
      <c r="P88" s="147" t="str">
        <f t="shared" si="6"/>
        <v>-</v>
      </c>
      <c r="Q88" s="13">
        <f t="shared" si="6"/>
        <v>0</v>
      </c>
      <c r="R88" s="147">
        <f t="shared" si="7"/>
        <v>0</v>
      </c>
      <c r="S88" s="2"/>
      <c r="T88" s="124"/>
      <c r="U88" s="125"/>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row>
    <row r="89" spans="1:57" s="31" customFormat="1" ht="60" customHeight="1" thickBot="1" x14ac:dyDescent="0.25">
      <c r="A89" s="1"/>
      <c r="B89" s="451"/>
      <c r="C89" s="451"/>
      <c r="D89" s="452"/>
      <c r="E89" s="271" t="s">
        <v>328</v>
      </c>
      <c r="F89" s="52" t="s">
        <v>329</v>
      </c>
      <c r="G89" s="100">
        <v>1</v>
      </c>
      <c r="H89" s="325">
        <v>0</v>
      </c>
      <c r="I89" s="325">
        <v>0</v>
      </c>
      <c r="J89" s="325">
        <v>0</v>
      </c>
      <c r="K89" s="325">
        <v>1</v>
      </c>
      <c r="L89" s="76">
        <v>0</v>
      </c>
      <c r="M89" s="272">
        <v>0</v>
      </c>
      <c r="N89" s="53"/>
      <c r="O89" s="54"/>
      <c r="P89" s="147" t="str">
        <f t="shared" si="6"/>
        <v>-</v>
      </c>
      <c r="Q89" s="13" t="str">
        <f t="shared" si="6"/>
        <v>-</v>
      </c>
      <c r="R89" s="147">
        <f t="shared" si="7"/>
        <v>0</v>
      </c>
      <c r="S89" s="2"/>
      <c r="T89" s="124"/>
      <c r="U89" s="125"/>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row>
    <row r="90" spans="1:57" s="31" customFormat="1" ht="60" customHeight="1" thickBot="1" x14ac:dyDescent="0.25">
      <c r="A90" s="1"/>
      <c r="B90" s="451"/>
      <c r="C90" s="451"/>
      <c r="D90" s="452"/>
      <c r="E90" s="271" t="s">
        <v>330</v>
      </c>
      <c r="F90" s="52" t="s">
        <v>211</v>
      </c>
      <c r="G90" s="100">
        <v>4</v>
      </c>
      <c r="H90" s="325">
        <v>1</v>
      </c>
      <c r="I90" s="325">
        <v>1</v>
      </c>
      <c r="J90" s="325">
        <v>1</v>
      </c>
      <c r="K90" s="325">
        <v>1</v>
      </c>
      <c r="L90" s="76">
        <v>1</v>
      </c>
      <c r="M90" s="272">
        <v>1</v>
      </c>
      <c r="N90" s="53"/>
      <c r="O90" s="54"/>
      <c r="P90" s="147">
        <f t="shared" si="6"/>
        <v>1</v>
      </c>
      <c r="Q90" s="13">
        <f t="shared" si="6"/>
        <v>1</v>
      </c>
      <c r="R90" s="147">
        <f t="shared" si="7"/>
        <v>0.5</v>
      </c>
      <c r="S90" s="2"/>
      <c r="T90" s="124"/>
      <c r="U90" s="125"/>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row>
    <row r="91" spans="1:57" s="31" customFormat="1" ht="60" customHeight="1" thickBot="1" x14ac:dyDescent="0.25">
      <c r="A91" s="1"/>
      <c r="B91" s="451"/>
      <c r="C91" s="451"/>
      <c r="D91" s="452"/>
      <c r="E91" s="271" t="s">
        <v>331</v>
      </c>
      <c r="F91" s="52" t="s">
        <v>332</v>
      </c>
      <c r="G91" s="100">
        <v>4</v>
      </c>
      <c r="H91" s="325">
        <v>1</v>
      </c>
      <c r="I91" s="325">
        <v>1</v>
      </c>
      <c r="J91" s="325">
        <v>1</v>
      </c>
      <c r="K91" s="325">
        <v>1</v>
      </c>
      <c r="L91" s="76">
        <v>1</v>
      </c>
      <c r="M91" s="272">
        <v>0</v>
      </c>
      <c r="N91" s="53"/>
      <c r="O91" s="54"/>
      <c r="P91" s="147">
        <f t="shared" si="6"/>
        <v>1</v>
      </c>
      <c r="Q91" s="13">
        <f t="shared" si="6"/>
        <v>0</v>
      </c>
      <c r="R91" s="147">
        <f t="shared" si="7"/>
        <v>0.25</v>
      </c>
      <c r="S91" s="262"/>
      <c r="T91" s="124"/>
      <c r="U91" s="125"/>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row>
    <row r="92" spans="1:57" ht="69" customHeight="1" thickBot="1" x14ac:dyDescent="0.25">
      <c r="B92" s="406" t="s">
        <v>86</v>
      </c>
      <c r="C92" s="406" t="s">
        <v>87</v>
      </c>
      <c r="D92" s="408" t="s">
        <v>345</v>
      </c>
      <c r="E92" s="33" t="s">
        <v>15</v>
      </c>
      <c r="F92" s="47"/>
      <c r="G92" s="410" t="s">
        <v>16</v>
      </c>
      <c r="H92" s="56" t="s">
        <v>43</v>
      </c>
      <c r="I92" s="33" t="s">
        <v>44</v>
      </c>
      <c r="J92" s="34" t="s">
        <v>45</v>
      </c>
      <c r="K92" s="34" t="s">
        <v>39</v>
      </c>
      <c r="L92" s="65" t="s">
        <v>36</v>
      </c>
      <c r="M92" s="33" t="s">
        <v>37</v>
      </c>
      <c r="N92" s="34" t="s">
        <v>38</v>
      </c>
      <c r="O92" s="34" t="s">
        <v>39</v>
      </c>
      <c r="P92" s="35" t="s">
        <v>17</v>
      </c>
      <c r="Q92" s="35" t="s">
        <v>1343</v>
      </c>
      <c r="R92" s="36" t="s">
        <v>12</v>
      </c>
      <c r="BE92" s="2"/>
    </row>
    <row r="93" spans="1:57" ht="48.75" customHeight="1" thickBot="1" x14ac:dyDescent="0.25">
      <c r="B93" s="407"/>
      <c r="C93" s="407"/>
      <c r="D93" s="409"/>
      <c r="E93" s="37">
        <f>COUNTA(E4:E91)</f>
        <v>88</v>
      </c>
      <c r="F93" s="48"/>
      <c r="G93" s="411"/>
      <c r="H93" s="39">
        <f t="shared" ref="H93:O93" si="8">COUNTIF(H4:H91,"&gt;0")</f>
        <v>38</v>
      </c>
      <c r="I93" s="39">
        <f t="shared" si="8"/>
        <v>56</v>
      </c>
      <c r="J93" s="39">
        <f t="shared" si="8"/>
        <v>56</v>
      </c>
      <c r="K93" s="39">
        <f t="shared" si="8"/>
        <v>49</v>
      </c>
      <c r="L93" s="66">
        <f t="shared" si="8"/>
        <v>30</v>
      </c>
      <c r="M93" s="213">
        <f t="shared" si="8"/>
        <v>29</v>
      </c>
      <c r="N93" s="39">
        <f t="shared" si="8"/>
        <v>0</v>
      </c>
      <c r="O93" s="39">
        <f t="shared" si="8"/>
        <v>0</v>
      </c>
      <c r="P93" s="40">
        <f>AVERAGE(P4:P91)</f>
        <v>0.76973684210526316</v>
      </c>
      <c r="Q93" s="40">
        <f>AVERAGE(Q4:Q91)</f>
        <v>0.40809152325661752</v>
      </c>
      <c r="R93" s="40">
        <f>AVERAGE(R4:R91)</f>
        <v>0.34041738923096115</v>
      </c>
      <c r="BE93" s="2"/>
    </row>
    <row r="94" spans="1:57" ht="55.5" customHeight="1" thickBot="1" x14ac:dyDescent="0.25">
      <c r="B94" s="438" t="s">
        <v>1265</v>
      </c>
      <c r="C94" s="439"/>
      <c r="D94" s="440"/>
      <c r="E94" s="438" t="s">
        <v>1267</v>
      </c>
      <c r="F94" s="440"/>
      <c r="G94" s="438" t="s">
        <v>1268</v>
      </c>
      <c r="H94" s="439"/>
      <c r="I94" s="440"/>
      <c r="J94" s="152" t="s">
        <v>1256</v>
      </c>
      <c r="K94" s="153" t="s">
        <v>1257</v>
      </c>
      <c r="L94" s="153" t="s">
        <v>1258</v>
      </c>
      <c r="M94" s="153"/>
      <c r="N94" s="153"/>
      <c r="O94" s="153"/>
      <c r="P94" s="153" t="s">
        <v>1259</v>
      </c>
      <c r="Q94" s="154" t="s">
        <v>1260</v>
      </c>
    </row>
    <row r="95" spans="1:57" ht="41.25" customHeight="1" thickBot="1" x14ac:dyDescent="0.25">
      <c r="B95" s="456" t="s">
        <v>1266</v>
      </c>
      <c r="C95" s="457"/>
      <c r="D95" s="458"/>
      <c r="E95" s="456" t="s">
        <v>1253</v>
      </c>
      <c r="F95" s="458"/>
      <c r="G95" s="456" t="s">
        <v>1253</v>
      </c>
      <c r="H95" s="457"/>
      <c r="I95" s="458"/>
      <c r="J95" s="161"/>
      <c r="K95" s="156"/>
      <c r="L95" s="157"/>
      <c r="M95" s="158"/>
      <c r="N95" s="158"/>
      <c r="O95" s="158"/>
      <c r="P95" s="159"/>
      <c r="Q95" s="160"/>
    </row>
    <row r="96" spans="1:57" ht="12" customHeight="1" x14ac:dyDescent="0.2">
      <c r="L96" s="2"/>
    </row>
    <row r="97" ht="55.5" customHeight="1" x14ac:dyDescent="0.2"/>
  </sheetData>
  <sheetProtection formatCells="0" formatColumns="0" formatRows="0"/>
  <autoFilter ref="B3:R95"/>
  <mergeCells count="35">
    <mergeCell ref="B26:B37"/>
    <mergeCell ref="C38:C91"/>
    <mergeCell ref="B38:B91"/>
    <mergeCell ref="B95:D95"/>
    <mergeCell ref="E95:F95"/>
    <mergeCell ref="B94:D94"/>
    <mergeCell ref="E94:F94"/>
    <mergeCell ref="G95:I95"/>
    <mergeCell ref="B1:Q1"/>
    <mergeCell ref="B92:B93"/>
    <mergeCell ref="C92:C93"/>
    <mergeCell ref="D92:D93"/>
    <mergeCell ref="G92:G93"/>
    <mergeCell ref="D4:D10"/>
    <mergeCell ref="D11:D17"/>
    <mergeCell ref="D18:D20"/>
    <mergeCell ref="D21:D25"/>
    <mergeCell ref="D26:D37"/>
    <mergeCell ref="D83:D91"/>
    <mergeCell ref="D38:D44"/>
    <mergeCell ref="D45:D59"/>
    <mergeCell ref="B4:B10"/>
    <mergeCell ref="D77:D82"/>
    <mergeCell ref="G94:I94"/>
    <mergeCell ref="D60:D66"/>
    <mergeCell ref="D67:D70"/>
    <mergeCell ref="D71:D76"/>
    <mergeCell ref="C4:C10"/>
    <mergeCell ref="C11:C17"/>
    <mergeCell ref="C25:C37"/>
    <mergeCell ref="B11:B17"/>
    <mergeCell ref="B18:B20"/>
    <mergeCell ref="C18:C20"/>
    <mergeCell ref="C21:C24"/>
    <mergeCell ref="B21:B24"/>
  </mergeCells>
  <conditionalFormatting sqref="P4:P19 R4:R19 R21:R91 P21:P91">
    <cfRule type="cellIs" dxfId="868" priority="63" operator="equal">
      <formula>"-"</formula>
    </cfRule>
    <cfRule type="cellIs" dxfId="867" priority="64" operator="lessThan">
      <formula>0.5</formula>
    </cfRule>
    <cfRule type="cellIs" dxfId="866" priority="65" operator="between">
      <formula>0.5</formula>
      <formula>0.75</formula>
    </cfRule>
    <cfRule type="cellIs" dxfId="865" priority="66" operator="between">
      <formula>0.75</formula>
      <formula>1</formula>
    </cfRule>
  </conditionalFormatting>
  <conditionalFormatting sqref="P4:P19 R4:R19 R21:R91 P21:P91">
    <cfRule type="cellIs" dxfId="864" priority="62" operator="equal">
      <formula>0</formula>
    </cfRule>
  </conditionalFormatting>
  <conditionalFormatting sqref="Q4:Q19 Q21:Q91">
    <cfRule type="cellIs" dxfId="863" priority="58" operator="equal">
      <formula>"-"</formula>
    </cfRule>
    <cfRule type="cellIs" dxfId="862" priority="59" operator="between">
      <formula>0.9</formula>
      <formula>1</formula>
    </cfRule>
    <cfRule type="cellIs" dxfId="861" priority="60" operator="between">
      <formula>0.7</formula>
      <formula>0.899</formula>
    </cfRule>
    <cfRule type="cellIs" dxfId="860" priority="61" operator="between">
      <formula>0</formula>
      <formula>0.699</formula>
    </cfRule>
  </conditionalFormatting>
  <conditionalFormatting sqref="Q4:Q19 Q21:Q91">
    <cfRule type="cellIs" dxfId="859" priority="54" operator="equal">
      <formula>"-"</formula>
    </cfRule>
    <cfRule type="cellIs" dxfId="858" priority="55" operator="lessThan">
      <formula>0.699</formula>
    </cfRule>
    <cfRule type="cellIs" dxfId="857" priority="56" operator="between">
      <formula>0.7</formula>
      <formula>0.8999</formula>
    </cfRule>
    <cfRule type="cellIs" dxfId="856" priority="57" operator="between">
      <formula>0.9</formula>
      <formula>1</formula>
    </cfRule>
  </conditionalFormatting>
  <conditionalFormatting sqref="Q4:Q19 Q21:Q91">
    <cfRule type="cellIs" dxfId="855" priority="50" operator="equal">
      <formula>"-"</formula>
    </cfRule>
    <cfRule type="cellIs" dxfId="854" priority="51" operator="lessThan">
      <formula>0.69999</formula>
    </cfRule>
    <cfRule type="cellIs" dxfId="853" priority="52" operator="between">
      <formula>0.7</formula>
      <formula>0.8999</formula>
    </cfRule>
    <cfRule type="cellIs" dxfId="852" priority="53" operator="between">
      <formula>0.9</formula>
      <formula>1</formula>
    </cfRule>
  </conditionalFormatting>
  <conditionalFormatting sqref="Q4:Q19 Q21:Q91">
    <cfRule type="cellIs" dxfId="851" priority="46" operator="equal">
      <formula>"-"</formula>
    </cfRule>
    <cfRule type="cellIs" dxfId="850" priority="47" operator="between">
      <formula>0.9</formula>
      <formula>1</formula>
    </cfRule>
    <cfRule type="cellIs" dxfId="849" priority="48" operator="between">
      <formula>0.7</formula>
      <formula>0.899</formula>
    </cfRule>
    <cfRule type="cellIs" dxfId="848" priority="49" operator="lessThan">
      <formula>0.699</formula>
    </cfRule>
  </conditionalFormatting>
  <conditionalFormatting sqref="Q4:Q19 Q21:Q91">
    <cfRule type="cellIs" dxfId="847" priority="42" operator="equal">
      <formula>"-"</formula>
    </cfRule>
    <cfRule type="cellIs" dxfId="846" priority="43" operator="lessThan">
      <formula>0.699</formula>
    </cfRule>
    <cfRule type="cellIs" dxfId="845" priority="44" operator="between">
      <formula>0.9</formula>
      <formula>1</formula>
    </cfRule>
    <cfRule type="cellIs" dxfId="844" priority="45" operator="between">
      <formula>0.7</formula>
      <formula>"89.99%"</formula>
    </cfRule>
  </conditionalFormatting>
  <conditionalFormatting sqref="Q4:Q19 Q21:Q91">
    <cfRule type="cellIs" dxfId="843" priority="38" operator="equal">
      <formula>"-"</formula>
    </cfRule>
    <cfRule type="cellIs" dxfId="842" priority="39" operator="lessThan">
      <formula>0.699</formula>
    </cfRule>
    <cfRule type="cellIs" dxfId="841" priority="40" operator="between">
      <formula>0.7</formula>
      <formula>0.899</formula>
    </cfRule>
    <cfRule type="cellIs" dxfId="840" priority="41" operator="between">
      <formula>0.9</formula>
      <formula>1</formula>
    </cfRule>
  </conditionalFormatting>
  <conditionalFormatting sqref="Q4:Q19 Q21:Q91">
    <cfRule type="cellIs" dxfId="839" priority="34" operator="equal">
      <formula>"-"</formula>
    </cfRule>
    <cfRule type="cellIs" dxfId="838" priority="35" operator="lessThan">
      <formula>0.699</formula>
    </cfRule>
    <cfRule type="cellIs" dxfId="837" priority="36" operator="between">
      <formula>0.7</formula>
      <formula>0.9166666</formula>
    </cfRule>
    <cfRule type="cellIs" dxfId="836" priority="37" operator="between">
      <formula>0.9167</formula>
      <formula>1</formula>
    </cfRule>
  </conditionalFormatting>
  <conditionalFormatting sqref="P20 R20">
    <cfRule type="cellIs" dxfId="835" priority="30" operator="equal">
      <formula>"-"</formula>
    </cfRule>
    <cfRule type="cellIs" dxfId="834" priority="31" operator="lessThan">
      <formula>0.5</formula>
    </cfRule>
    <cfRule type="cellIs" dxfId="833" priority="32" operator="between">
      <formula>0.5</formula>
      <formula>0.75</formula>
    </cfRule>
    <cfRule type="cellIs" dxfId="832" priority="33" operator="between">
      <formula>0.75</formula>
      <formula>1</formula>
    </cfRule>
  </conditionalFormatting>
  <conditionalFormatting sqref="P20 R20">
    <cfRule type="cellIs" dxfId="831" priority="29" operator="equal">
      <formula>0</formula>
    </cfRule>
  </conditionalFormatting>
  <conditionalFormatting sqref="Q20">
    <cfRule type="cellIs" dxfId="830" priority="25" operator="equal">
      <formula>"-"</formula>
    </cfRule>
    <cfRule type="cellIs" dxfId="829" priority="26" operator="between">
      <formula>0.9</formula>
      <formula>1</formula>
    </cfRule>
    <cfRule type="cellIs" dxfId="828" priority="27" operator="between">
      <formula>0.7</formula>
      <formula>0.899</formula>
    </cfRule>
    <cfRule type="cellIs" dxfId="827" priority="28" operator="between">
      <formula>0</formula>
      <formula>0.699</formula>
    </cfRule>
  </conditionalFormatting>
  <conditionalFormatting sqref="Q20">
    <cfRule type="cellIs" dxfId="826" priority="21" operator="equal">
      <formula>"-"</formula>
    </cfRule>
    <cfRule type="cellIs" dxfId="825" priority="22" operator="lessThan">
      <formula>0.699</formula>
    </cfRule>
    <cfRule type="cellIs" dxfId="824" priority="23" operator="between">
      <formula>0.7</formula>
      <formula>0.8999</formula>
    </cfRule>
    <cfRule type="cellIs" dxfId="823" priority="24" operator="between">
      <formula>0.9</formula>
      <formula>1</formula>
    </cfRule>
  </conditionalFormatting>
  <conditionalFormatting sqref="Q20">
    <cfRule type="cellIs" dxfId="822" priority="17" operator="equal">
      <formula>"-"</formula>
    </cfRule>
    <cfRule type="cellIs" dxfId="821" priority="18" operator="lessThan">
      <formula>0.69999</formula>
    </cfRule>
    <cfRule type="cellIs" dxfId="820" priority="19" operator="between">
      <formula>0.7</formula>
      <formula>0.8999</formula>
    </cfRule>
    <cfRule type="cellIs" dxfId="819" priority="20" operator="between">
      <formula>0.9</formula>
      <formula>1</formula>
    </cfRule>
  </conditionalFormatting>
  <conditionalFormatting sqref="Q20">
    <cfRule type="cellIs" dxfId="818" priority="13" operator="equal">
      <formula>"-"</formula>
    </cfRule>
    <cfRule type="cellIs" dxfId="817" priority="14" operator="between">
      <formula>0.9</formula>
      <formula>1</formula>
    </cfRule>
    <cfRule type="cellIs" dxfId="816" priority="15" operator="between">
      <formula>0.7</formula>
      <formula>0.899</formula>
    </cfRule>
    <cfRule type="cellIs" dxfId="815" priority="16" operator="lessThan">
      <formula>0.699</formula>
    </cfRule>
  </conditionalFormatting>
  <conditionalFormatting sqref="Q20">
    <cfRule type="cellIs" dxfId="814" priority="9" operator="equal">
      <formula>"-"</formula>
    </cfRule>
    <cfRule type="cellIs" dxfId="813" priority="10" operator="lessThan">
      <formula>0.699</formula>
    </cfRule>
    <cfRule type="cellIs" dxfId="812" priority="11" operator="between">
      <formula>0.9</formula>
      <formula>1</formula>
    </cfRule>
    <cfRule type="cellIs" dxfId="811" priority="12" operator="between">
      <formula>0.7</formula>
      <formula>"89.99%"</formula>
    </cfRule>
  </conditionalFormatting>
  <conditionalFormatting sqref="Q20">
    <cfRule type="cellIs" dxfId="810" priority="5" operator="equal">
      <formula>"-"</formula>
    </cfRule>
    <cfRule type="cellIs" dxfId="809" priority="6" operator="lessThan">
      <formula>0.699</formula>
    </cfRule>
    <cfRule type="cellIs" dxfId="808" priority="7" operator="between">
      <formula>0.7</formula>
      <formula>0.899</formula>
    </cfRule>
    <cfRule type="cellIs" dxfId="807" priority="8" operator="between">
      <formula>0.9</formula>
      <formula>1</formula>
    </cfRule>
  </conditionalFormatting>
  <conditionalFormatting sqref="Q20">
    <cfRule type="cellIs" dxfId="806" priority="1" operator="equal">
      <formula>"-"</formula>
    </cfRule>
    <cfRule type="cellIs" dxfId="805" priority="2" operator="lessThan">
      <formula>0.699</formula>
    </cfRule>
    <cfRule type="cellIs" dxfId="804" priority="3" operator="between">
      <formula>0.7</formula>
      <formula>0.9166666</formula>
    </cfRule>
    <cfRule type="cellIs" dxfId="803"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0" orientation="landscape" r:id="rId1"/>
  <rowBreaks count="6" manualBreakCount="6">
    <brk id="16" max="17" man="1"/>
    <brk id="24" max="17" man="1"/>
    <brk id="37" max="17" man="1"/>
    <brk id="51" max="17" man="1"/>
    <brk id="60" max="17" man="1"/>
    <brk id="79" max="1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U67"/>
  <sheetViews>
    <sheetView topLeftCell="E46" zoomScale="70" zoomScaleNormal="70" workbookViewId="0">
      <selection activeCell="E61" sqref="E61"/>
    </sheetView>
  </sheetViews>
  <sheetFormatPr baseColWidth="10" defaultColWidth="11.42578125" defaultRowHeight="15" x14ac:dyDescent="0.2"/>
  <cols>
    <col min="1" max="1" width="2.85546875" style="1" customWidth="1"/>
    <col min="2" max="2" width="20.85546875" style="1" customWidth="1"/>
    <col min="3" max="3" width="17.28515625" style="1" customWidth="1"/>
    <col min="4" max="4" width="34.85546875" style="112" customWidth="1"/>
    <col min="5" max="5" width="62.7109375" style="1" customWidth="1"/>
    <col min="6" max="6" width="0.28515625" style="1" customWidth="1"/>
    <col min="7" max="11" width="20.5703125" style="1" customWidth="1"/>
    <col min="12" max="12" width="16.7109375" style="67" customWidth="1"/>
    <col min="13" max="13" width="14.5703125" style="1" customWidth="1"/>
    <col min="14" max="14" width="0.7109375" style="1" customWidth="1"/>
    <col min="15" max="15" width="0.85546875" style="1" customWidth="1"/>
    <col min="16" max="16" width="15.7109375" style="1" customWidth="1"/>
    <col min="17" max="17" width="15.5703125" style="1" customWidth="1"/>
    <col min="18" max="18" width="15" style="1" customWidth="1"/>
    <col min="19" max="19" width="23.7109375" style="1" customWidth="1"/>
    <col min="20" max="20" width="21" style="1" customWidth="1"/>
    <col min="21" max="16384" width="11.42578125" style="1"/>
  </cols>
  <sheetData>
    <row r="1" spans="1:21" ht="42" customHeight="1" x14ac:dyDescent="0.2">
      <c r="B1" s="412" t="s">
        <v>1348</v>
      </c>
      <c r="C1" s="412"/>
      <c r="D1" s="412"/>
      <c r="E1" s="412"/>
      <c r="F1" s="412"/>
      <c r="G1" s="412"/>
      <c r="H1" s="412"/>
      <c r="I1" s="412"/>
      <c r="J1" s="412"/>
      <c r="K1" s="412"/>
      <c r="L1" s="412"/>
      <c r="M1" s="412"/>
      <c r="N1" s="412"/>
      <c r="O1" s="412"/>
      <c r="P1" s="412"/>
      <c r="Q1" s="412"/>
    </row>
    <row r="2" spans="1:21" ht="16.5" thickBot="1" x14ac:dyDescent="0.25">
      <c r="D2" s="111"/>
      <c r="E2" s="3"/>
      <c r="F2" s="3"/>
      <c r="G2" s="3"/>
      <c r="H2" s="3"/>
      <c r="I2" s="3"/>
      <c r="J2" s="3"/>
      <c r="K2" s="3"/>
      <c r="L2" s="60"/>
      <c r="M2" s="3"/>
      <c r="N2" s="3"/>
      <c r="O2" s="3"/>
      <c r="P2" s="3"/>
      <c r="Q2" s="3"/>
    </row>
    <row r="3" spans="1:21" ht="54" customHeight="1" thickBot="1" x14ac:dyDescent="0.25">
      <c r="B3" s="177" t="s">
        <v>0</v>
      </c>
      <c r="C3" s="49" t="s">
        <v>35</v>
      </c>
      <c r="D3" s="6" t="s">
        <v>1</v>
      </c>
      <c r="E3" s="6" t="s">
        <v>2</v>
      </c>
      <c r="F3" s="6" t="s">
        <v>18</v>
      </c>
      <c r="G3" s="7" t="s">
        <v>3</v>
      </c>
      <c r="H3" s="7" t="s">
        <v>4</v>
      </c>
      <c r="I3" s="7" t="s">
        <v>5</v>
      </c>
      <c r="J3" s="7" t="s">
        <v>6</v>
      </c>
      <c r="K3" s="7" t="s">
        <v>7</v>
      </c>
      <c r="L3" s="221" t="s">
        <v>8</v>
      </c>
      <c r="M3" s="7" t="s">
        <v>9</v>
      </c>
      <c r="N3" s="7" t="s">
        <v>10</v>
      </c>
      <c r="O3" s="7" t="s">
        <v>11</v>
      </c>
      <c r="P3" s="8" t="s">
        <v>17</v>
      </c>
      <c r="Q3" s="8" t="s">
        <v>1343</v>
      </c>
      <c r="R3" s="9" t="s">
        <v>12</v>
      </c>
    </row>
    <row r="4" spans="1:21" ht="45.75" customHeight="1" thickBot="1" x14ac:dyDescent="0.25">
      <c r="A4" s="2"/>
      <c r="B4" s="470" t="s">
        <v>1323</v>
      </c>
      <c r="C4" s="467" t="s">
        <v>1322</v>
      </c>
      <c r="D4" s="463" t="s">
        <v>453</v>
      </c>
      <c r="E4" s="334" t="s">
        <v>346</v>
      </c>
      <c r="F4" s="45" t="s">
        <v>347</v>
      </c>
      <c r="G4" s="77">
        <v>100</v>
      </c>
      <c r="H4" s="344">
        <v>25</v>
      </c>
      <c r="I4" s="344">
        <v>25</v>
      </c>
      <c r="J4" s="344">
        <v>25</v>
      </c>
      <c r="K4" s="344">
        <v>25</v>
      </c>
      <c r="L4" s="345">
        <v>94</v>
      </c>
      <c r="M4" s="243">
        <v>174</v>
      </c>
      <c r="N4" s="11"/>
      <c r="O4" s="12"/>
      <c r="P4" s="147">
        <f t="shared" ref="P4:Q35" si="0">IF(H4=0,"-",IF((L4/H4)&lt;=1,(L4/H4),1))</f>
        <v>1</v>
      </c>
      <c r="Q4" s="13">
        <f t="shared" si="0"/>
        <v>1</v>
      </c>
      <c r="R4" s="147">
        <f>IF(((L4+M4+N4+O4)/(G4))&lt;=1,((L4+M4+N4+O4)/(G4)),1)</f>
        <v>1</v>
      </c>
      <c r="S4" s="124" t="s">
        <v>1368</v>
      </c>
      <c r="U4" s="15"/>
    </row>
    <row r="5" spans="1:21" s="18" customFormat="1" ht="84" customHeight="1" thickBot="1" x14ac:dyDescent="0.25">
      <c r="A5" s="2"/>
      <c r="B5" s="470"/>
      <c r="C5" s="468"/>
      <c r="D5" s="464"/>
      <c r="E5" s="333" t="s">
        <v>348</v>
      </c>
      <c r="F5" s="20" t="s">
        <v>349</v>
      </c>
      <c r="G5" s="78">
        <v>920</v>
      </c>
      <c r="H5" s="347">
        <v>770</v>
      </c>
      <c r="I5" s="347">
        <v>820</v>
      </c>
      <c r="J5" s="347">
        <v>870</v>
      </c>
      <c r="K5" s="347">
        <v>920</v>
      </c>
      <c r="L5" s="348">
        <v>565</v>
      </c>
      <c r="M5" s="331">
        <v>981</v>
      </c>
      <c r="N5" s="16"/>
      <c r="O5" s="17"/>
      <c r="P5" s="147">
        <f t="shared" si="0"/>
        <v>0.73376623376623373</v>
      </c>
      <c r="Q5" s="13">
        <f t="shared" si="0"/>
        <v>1</v>
      </c>
      <c r="R5" s="147">
        <f t="shared" ref="R5:R57" si="1">IF(((L5+M5+N5+O5)/(G5))&lt;=1,((L5+M5+N5+O5)/(G5)),1)</f>
        <v>1</v>
      </c>
      <c r="S5" s="346" t="s">
        <v>1369</v>
      </c>
      <c r="U5" s="19"/>
    </row>
    <row r="6" spans="1:21" s="18" customFormat="1" ht="61.5" customHeight="1" thickBot="1" x14ac:dyDescent="0.25">
      <c r="A6" s="2"/>
      <c r="B6" s="470"/>
      <c r="C6" s="468"/>
      <c r="D6" s="464"/>
      <c r="E6" s="333" t="s">
        <v>350</v>
      </c>
      <c r="F6" s="20" t="s">
        <v>351</v>
      </c>
      <c r="G6" s="78">
        <v>1</v>
      </c>
      <c r="H6" s="347">
        <v>1</v>
      </c>
      <c r="I6" s="347">
        <v>1</v>
      </c>
      <c r="J6" s="347">
        <v>1</v>
      </c>
      <c r="K6" s="347">
        <v>1</v>
      </c>
      <c r="L6" s="349">
        <v>1</v>
      </c>
      <c r="M6" s="332">
        <v>1</v>
      </c>
      <c r="N6" s="16"/>
      <c r="O6" s="17"/>
      <c r="P6" s="147">
        <f t="shared" si="0"/>
        <v>1</v>
      </c>
      <c r="Q6" s="13">
        <f t="shared" si="0"/>
        <v>1</v>
      </c>
      <c r="R6" s="147">
        <f t="shared" si="1"/>
        <v>1</v>
      </c>
      <c r="S6" s="346" t="s">
        <v>1369</v>
      </c>
      <c r="U6" s="19"/>
    </row>
    <row r="7" spans="1:21" s="18" customFormat="1" ht="72.75" customHeight="1" thickBot="1" x14ac:dyDescent="0.25">
      <c r="A7" s="2"/>
      <c r="B7" s="470"/>
      <c r="C7" s="468"/>
      <c r="D7" s="465"/>
      <c r="E7" s="333" t="s">
        <v>352</v>
      </c>
      <c r="F7" s="20" t="s">
        <v>353</v>
      </c>
      <c r="G7" s="78">
        <v>1</v>
      </c>
      <c r="H7" s="347">
        <v>0</v>
      </c>
      <c r="I7" s="347">
        <v>1</v>
      </c>
      <c r="J7" s="347">
        <v>0</v>
      </c>
      <c r="K7" s="347">
        <v>0</v>
      </c>
      <c r="L7" s="348">
        <v>0</v>
      </c>
      <c r="M7" s="343">
        <v>1</v>
      </c>
      <c r="N7" s="16"/>
      <c r="O7" s="17"/>
      <c r="P7" s="147" t="str">
        <f t="shared" si="0"/>
        <v>-</v>
      </c>
      <c r="Q7" s="13">
        <f t="shared" si="0"/>
        <v>1</v>
      </c>
      <c r="R7" s="147">
        <f t="shared" si="1"/>
        <v>1</v>
      </c>
      <c r="S7" s="124" t="s">
        <v>1370</v>
      </c>
      <c r="U7" s="19"/>
    </row>
    <row r="8" spans="1:21" s="18" customFormat="1" ht="48" customHeight="1" thickBot="1" x14ac:dyDescent="0.25">
      <c r="A8" s="2"/>
      <c r="B8" s="470"/>
      <c r="C8" s="468"/>
      <c r="D8" s="466" t="s">
        <v>454</v>
      </c>
      <c r="E8" s="333" t="s">
        <v>354</v>
      </c>
      <c r="F8" s="20" t="s">
        <v>355</v>
      </c>
      <c r="G8" s="78">
        <v>1</v>
      </c>
      <c r="H8" s="347">
        <v>0</v>
      </c>
      <c r="I8" s="347">
        <v>1</v>
      </c>
      <c r="J8" s="347">
        <v>0</v>
      </c>
      <c r="K8" s="347">
        <v>0</v>
      </c>
      <c r="L8" s="348">
        <v>0</v>
      </c>
      <c r="M8" s="331">
        <v>1</v>
      </c>
      <c r="N8" s="16"/>
      <c r="O8" s="17"/>
      <c r="P8" s="147" t="str">
        <f t="shared" si="0"/>
        <v>-</v>
      </c>
      <c r="Q8" s="13">
        <f t="shared" si="0"/>
        <v>1</v>
      </c>
      <c r="R8" s="147">
        <f t="shared" si="1"/>
        <v>1</v>
      </c>
      <c r="S8" s="2"/>
      <c r="U8" s="19"/>
    </row>
    <row r="9" spans="1:21" s="18" customFormat="1" ht="77.25" customHeight="1" thickBot="1" x14ac:dyDescent="0.25">
      <c r="A9" s="2"/>
      <c r="B9" s="470"/>
      <c r="C9" s="468"/>
      <c r="D9" s="464"/>
      <c r="E9" s="333" t="s">
        <v>356</v>
      </c>
      <c r="F9" s="20" t="s">
        <v>357</v>
      </c>
      <c r="G9" s="78">
        <v>3</v>
      </c>
      <c r="H9" s="350">
        <v>0</v>
      </c>
      <c r="I9" s="350">
        <v>1</v>
      </c>
      <c r="J9" s="350">
        <v>1</v>
      </c>
      <c r="K9" s="350">
        <v>1</v>
      </c>
      <c r="L9" s="351">
        <v>0</v>
      </c>
      <c r="M9" s="343">
        <v>0</v>
      </c>
      <c r="N9" s="16"/>
      <c r="O9" s="17"/>
      <c r="P9" s="147" t="str">
        <f t="shared" si="0"/>
        <v>-</v>
      </c>
      <c r="Q9" s="13">
        <f t="shared" si="0"/>
        <v>0</v>
      </c>
      <c r="R9" s="147">
        <f t="shared" si="1"/>
        <v>0</v>
      </c>
      <c r="S9" s="2"/>
      <c r="U9" s="19"/>
    </row>
    <row r="10" spans="1:21" s="18" customFormat="1" ht="76.5" customHeight="1" thickBot="1" x14ac:dyDescent="0.25">
      <c r="A10" s="2"/>
      <c r="B10" s="470"/>
      <c r="C10" s="468"/>
      <c r="D10" s="464"/>
      <c r="E10" s="333" t="s">
        <v>358</v>
      </c>
      <c r="F10" s="20" t="s">
        <v>359</v>
      </c>
      <c r="G10" s="78">
        <v>5</v>
      </c>
      <c r="H10" s="350">
        <v>4</v>
      </c>
      <c r="I10" s="350">
        <v>10</v>
      </c>
      <c r="J10" s="350">
        <v>0</v>
      </c>
      <c r="K10" s="350">
        <v>0</v>
      </c>
      <c r="L10" s="351">
        <v>13</v>
      </c>
      <c r="M10" s="343">
        <v>5</v>
      </c>
      <c r="N10" s="16"/>
      <c r="O10" s="17"/>
      <c r="P10" s="147">
        <f t="shared" si="0"/>
        <v>1</v>
      </c>
      <c r="Q10" s="13">
        <f t="shared" si="0"/>
        <v>0.5</v>
      </c>
      <c r="R10" s="147">
        <f t="shared" si="1"/>
        <v>1</v>
      </c>
      <c r="S10" s="124" t="s">
        <v>1371</v>
      </c>
      <c r="U10" s="19"/>
    </row>
    <row r="11" spans="1:21" s="18" customFormat="1" ht="47.25" customHeight="1" thickBot="1" x14ac:dyDescent="0.25">
      <c r="A11" s="2"/>
      <c r="B11" s="470"/>
      <c r="C11" s="468"/>
      <c r="D11" s="464"/>
      <c r="E11" s="333" t="s">
        <v>360</v>
      </c>
      <c r="F11" s="20" t="s">
        <v>361</v>
      </c>
      <c r="G11" s="79">
        <v>2</v>
      </c>
      <c r="H11" s="352">
        <v>0</v>
      </c>
      <c r="I11" s="352">
        <v>2</v>
      </c>
      <c r="J11" s="352">
        <v>0</v>
      </c>
      <c r="K11" s="352">
        <v>0</v>
      </c>
      <c r="L11" s="352">
        <v>0</v>
      </c>
      <c r="M11" s="329">
        <v>1</v>
      </c>
      <c r="N11" s="21"/>
      <c r="O11" s="22"/>
      <c r="P11" s="147" t="str">
        <f t="shared" si="0"/>
        <v>-</v>
      </c>
      <c r="Q11" s="13">
        <f t="shared" si="0"/>
        <v>0.5</v>
      </c>
      <c r="R11" s="147">
        <f t="shared" si="1"/>
        <v>0.5</v>
      </c>
      <c r="S11" s="2"/>
      <c r="U11" s="19"/>
    </row>
    <row r="12" spans="1:21" ht="48" customHeight="1" thickBot="1" x14ac:dyDescent="0.25">
      <c r="A12" s="2"/>
      <c r="B12" s="470"/>
      <c r="C12" s="468"/>
      <c r="D12" s="464"/>
      <c r="E12" s="333" t="s">
        <v>362</v>
      </c>
      <c r="F12" s="20" t="s">
        <v>363</v>
      </c>
      <c r="G12" s="78">
        <v>1</v>
      </c>
      <c r="H12" s="347">
        <v>5</v>
      </c>
      <c r="I12" s="347">
        <v>6</v>
      </c>
      <c r="J12" s="347">
        <v>7</v>
      </c>
      <c r="K12" s="347">
        <v>8</v>
      </c>
      <c r="L12" s="347">
        <v>5</v>
      </c>
      <c r="M12" s="331">
        <v>6</v>
      </c>
      <c r="N12" s="16"/>
      <c r="O12" s="23"/>
      <c r="P12" s="147">
        <f t="shared" si="0"/>
        <v>1</v>
      </c>
      <c r="Q12" s="13">
        <f t="shared" si="0"/>
        <v>1</v>
      </c>
      <c r="R12" s="147">
        <f t="shared" si="1"/>
        <v>1</v>
      </c>
      <c r="S12" s="346" t="s">
        <v>1369</v>
      </c>
      <c r="U12" s="15"/>
    </row>
    <row r="13" spans="1:21" ht="48" customHeight="1" thickBot="1" x14ac:dyDescent="0.25">
      <c r="B13" s="470"/>
      <c r="C13" s="468"/>
      <c r="D13" s="464"/>
      <c r="E13" s="333" t="s">
        <v>364</v>
      </c>
      <c r="F13" s="20" t="s">
        <v>365</v>
      </c>
      <c r="G13" s="79">
        <v>1</v>
      </c>
      <c r="H13" s="352">
        <v>1</v>
      </c>
      <c r="I13" s="352">
        <v>1</v>
      </c>
      <c r="J13" s="352">
        <v>1</v>
      </c>
      <c r="K13" s="352">
        <v>1</v>
      </c>
      <c r="L13" s="352">
        <v>1</v>
      </c>
      <c r="M13" s="329">
        <v>0</v>
      </c>
      <c r="N13" s="21"/>
      <c r="O13" s="22"/>
      <c r="P13" s="147">
        <f t="shared" si="0"/>
        <v>1</v>
      </c>
      <c r="Q13" s="13">
        <f t="shared" si="0"/>
        <v>0</v>
      </c>
      <c r="R13" s="147">
        <f t="shared" si="1"/>
        <v>1</v>
      </c>
      <c r="S13" s="346" t="s">
        <v>1369</v>
      </c>
      <c r="U13" s="15"/>
    </row>
    <row r="14" spans="1:21" ht="48" customHeight="1" thickBot="1" x14ac:dyDescent="0.25">
      <c r="B14" s="470"/>
      <c r="C14" s="468"/>
      <c r="D14" s="464"/>
      <c r="E14" s="333" t="s">
        <v>366</v>
      </c>
      <c r="F14" s="20" t="s">
        <v>367</v>
      </c>
      <c r="G14" s="79">
        <v>1</v>
      </c>
      <c r="H14" s="352">
        <v>1</v>
      </c>
      <c r="I14" s="352">
        <v>1</v>
      </c>
      <c r="J14" s="352">
        <v>1</v>
      </c>
      <c r="K14" s="352">
        <v>1</v>
      </c>
      <c r="L14" s="352">
        <v>0</v>
      </c>
      <c r="M14" s="338">
        <v>1</v>
      </c>
      <c r="N14" s="21"/>
      <c r="O14" s="22"/>
      <c r="P14" s="147">
        <f t="shared" si="0"/>
        <v>0</v>
      </c>
      <c r="Q14" s="13">
        <f t="shared" si="0"/>
        <v>1</v>
      </c>
      <c r="R14" s="147">
        <f t="shared" si="1"/>
        <v>1</v>
      </c>
      <c r="S14" s="346" t="s">
        <v>1369</v>
      </c>
      <c r="T14" s="1" t="s">
        <v>1372</v>
      </c>
      <c r="U14" s="15"/>
    </row>
    <row r="15" spans="1:21" ht="57" customHeight="1" thickBot="1" x14ac:dyDescent="0.25">
      <c r="B15" s="470"/>
      <c r="C15" s="468"/>
      <c r="D15" s="464"/>
      <c r="E15" s="333" t="s">
        <v>368</v>
      </c>
      <c r="F15" s="108" t="s">
        <v>369</v>
      </c>
      <c r="G15" s="79">
        <v>4</v>
      </c>
      <c r="H15" s="352">
        <v>4</v>
      </c>
      <c r="I15" s="352">
        <v>0</v>
      </c>
      <c r="J15" s="352">
        <v>0</v>
      </c>
      <c r="K15" s="352">
        <v>0</v>
      </c>
      <c r="L15" s="352">
        <v>14</v>
      </c>
      <c r="M15" s="296">
        <v>17</v>
      </c>
      <c r="N15" s="21"/>
      <c r="O15" s="22"/>
      <c r="P15" s="147">
        <f t="shared" si="0"/>
        <v>1</v>
      </c>
      <c r="Q15" s="13" t="str">
        <f t="shared" si="0"/>
        <v>-</v>
      </c>
      <c r="R15" s="147">
        <f t="shared" si="1"/>
        <v>1</v>
      </c>
      <c r="S15" s="31" t="s">
        <v>1373</v>
      </c>
      <c r="U15" s="15"/>
    </row>
    <row r="16" spans="1:21" ht="48" customHeight="1" thickBot="1" x14ac:dyDescent="0.25">
      <c r="B16" s="470"/>
      <c r="C16" s="468"/>
      <c r="D16" s="464"/>
      <c r="E16" s="333" t="s">
        <v>370</v>
      </c>
      <c r="F16" s="20" t="s">
        <v>371</v>
      </c>
      <c r="G16" s="79">
        <v>4</v>
      </c>
      <c r="H16" s="352">
        <v>2</v>
      </c>
      <c r="I16" s="353">
        <v>1</v>
      </c>
      <c r="J16" s="352">
        <v>1</v>
      </c>
      <c r="K16" s="352">
        <v>0</v>
      </c>
      <c r="L16" s="352">
        <v>2</v>
      </c>
      <c r="M16" s="296">
        <v>0</v>
      </c>
      <c r="N16" s="21"/>
      <c r="O16" s="22"/>
      <c r="P16" s="147">
        <f t="shared" si="0"/>
        <v>1</v>
      </c>
      <c r="Q16" s="13">
        <f t="shared" si="0"/>
        <v>0</v>
      </c>
      <c r="R16" s="147">
        <f t="shared" si="1"/>
        <v>0.5</v>
      </c>
      <c r="S16" s="31" t="s">
        <v>1374</v>
      </c>
      <c r="U16" s="15"/>
    </row>
    <row r="17" spans="2:21" ht="48" customHeight="1" thickBot="1" x14ac:dyDescent="0.25">
      <c r="B17" s="470"/>
      <c r="C17" s="468"/>
      <c r="D17" s="464"/>
      <c r="E17" s="333" t="s">
        <v>372</v>
      </c>
      <c r="F17" s="20" t="s">
        <v>373</v>
      </c>
      <c r="G17" s="79">
        <v>2</v>
      </c>
      <c r="H17" s="352">
        <v>0</v>
      </c>
      <c r="I17" s="353">
        <v>1</v>
      </c>
      <c r="J17" s="352">
        <v>0</v>
      </c>
      <c r="K17" s="352">
        <v>1</v>
      </c>
      <c r="L17" s="352">
        <v>0</v>
      </c>
      <c r="M17" s="296">
        <v>0</v>
      </c>
      <c r="N17" s="21"/>
      <c r="O17" s="22"/>
      <c r="P17" s="147" t="str">
        <f t="shared" si="0"/>
        <v>-</v>
      </c>
      <c r="Q17" s="13">
        <f t="shared" si="0"/>
        <v>0</v>
      </c>
      <c r="R17" s="147">
        <f t="shared" si="1"/>
        <v>0</v>
      </c>
      <c r="U17" s="15"/>
    </row>
    <row r="18" spans="2:21" ht="48" customHeight="1" thickBot="1" x14ac:dyDescent="0.25">
      <c r="B18" s="470"/>
      <c r="C18" s="468"/>
      <c r="D18" s="464"/>
      <c r="E18" s="333" t="s">
        <v>374</v>
      </c>
      <c r="F18" s="20" t="s">
        <v>375</v>
      </c>
      <c r="G18" s="79">
        <v>2</v>
      </c>
      <c r="H18" s="352">
        <v>0</v>
      </c>
      <c r="I18" s="353">
        <v>1</v>
      </c>
      <c r="J18" s="352">
        <v>0</v>
      </c>
      <c r="K18" s="352">
        <v>1</v>
      </c>
      <c r="L18" s="352">
        <v>0</v>
      </c>
      <c r="M18" s="296">
        <v>0</v>
      </c>
      <c r="N18" s="21"/>
      <c r="O18" s="22"/>
      <c r="P18" s="147" t="str">
        <f t="shared" si="0"/>
        <v>-</v>
      </c>
      <c r="Q18" s="13">
        <f t="shared" si="0"/>
        <v>0</v>
      </c>
      <c r="R18" s="147">
        <f t="shared" si="1"/>
        <v>0</v>
      </c>
      <c r="U18" s="15"/>
    </row>
    <row r="19" spans="2:21" ht="48" customHeight="1" thickBot="1" x14ac:dyDescent="0.25">
      <c r="B19" s="470"/>
      <c r="C19" s="468"/>
      <c r="D19" s="464"/>
      <c r="E19" s="333" t="s">
        <v>376</v>
      </c>
      <c r="F19" s="20" t="s">
        <v>377</v>
      </c>
      <c r="G19" s="79">
        <v>2</v>
      </c>
      <c r="H19" s="352">
        <v>0</v>
      </c>
      <c r="I19" s="353">
        <v>1</v>
      </c>
      <c r="J19" s="352">
        <v>1</v>
      </c>
      <c r="K19" s="352">
        <v>0</v>
      </c>
      <c r="L19" s="352">
        <v>0</v>
      </c>
      <c r="M19" s="354">
        <v>0</v>
      </c>
      <c r="N19" s="25"/>
      <c r="O19" s="26"/>
      <c r="P19" s="147" t="str">
        <f t="shared" si="0"/>
        <v>-</v>
      </c>
      <c r="Q19" s="13">
        <f t="shared" si="0"/>
        <v>0</v>
      </c>
      <c r="R19" s="147">
        <f t="shared" si="1"/>
        <v>0</v>
      </c>
      <c r="U19" s="15"/>
    </row>
    <row r="20" spans="2:21" ht="48" customHeight="1" thickBot="1" x14ac:dyDescent="0.25">
      <c r="B20" s="470"/>
      <c r="C20" s="468"/>
      <c r="D20" s="464"/>
      <c r="E20" s="333" t="s">
        <v>378</v>
      </c>
      <c r="F20" s="20" t="s">
        <v>379</v>
      </c>
      <c r="G20" s="79">
        <v>4</v>
      </c>
      <c r="H20" s="352">
        <v>0</v>
      </c>
      <c r="I20" s="353">
        <v>2</v>
      </c>
      <c r="J20" s="352">
        <v>0</v>
      </c>
      <c r="K20" s="352">
        <v>2</v>
      </c>
      <c r="L20" s="352">
        <v>0</v>
      </c>
      <c r="M20" s="296">
        <v>0</v>
      </c>
      <c r="N20" s="21"/>
      <c r="O20" s="22"/>
      <c r="P20" s="147" t="str">
        <f t="shared" si="0"/>
        <v>-</v>
      </c>
      <c r="Q20" s="13">
        <f t="shared" si="0"/>
        <v>0</v>
      </c>
      <c r="R20" s="147">
        <f t="shared" si="1"/>
        <v>0</v>
      </c>
      <c r="U20" s="15"/>
    </row>
    <row r="21" spans="2:21" ht="50.25" customHeight="1" thickBot="1" x14ac:dyDescent="0.25">
      <c r="B21" s="470"/>
      <c r="C21" s="468"/>
      <c r="D21" s="464"/>
      <c r="E21" s="333" t="s">
        <v>380</v>
      </c>
      <c r="F21" s="20" t="s">
        <v>381</v>
      </c>
      <c r="G21" s="79">
        <v>4</v>
      </c>
      <c r="H21" s="353">
        <v>1</v>
      </c>
      <c r="I21" s="353">
        <v>1</v>
      </c>
      <c r="J21" s="353">
        <v>1</v>
      </c>
      <c r="K21" s="353">
        <v>1</v>
      </c>
      <c r="L21" s="353">
        <v>10</v>
      </c>
      <c r="M21" s="296">
        <v>0</v>
      </c>
      <c r="N21" s="21"/>
      <c r="O21" s="22"/>
      <c r="P21" s="147">
        <f t="shared" si="0"/>
        <v>1</v>
      </c>
      <c r="Q21" s="13">
        <f t="shared" si="0"/>
        <v>0</v>
      </c>
      <c r="R21" s="147">
        <f t="shared" si="1"/>
        <v>1</v>
      </c>
      <c r="S21" s="31" t="s">
        <v>1375</v>
      </c>
      <c r="U21" s="15"/>
    </row>
    <row r="22" spans="2:21" ht="48" customHeight="1" thickBot="1" x14ac:dyDescent="0.25">
      <c r="B22" s="470"/>
      <c r="C22" s="468"/>
      <c r="D22" s="464"/>
      <c r="E22" s="333" t="s">
        <v>382</v>
      </c>
      <c r="F22" s="20" t="s">
        <v>383</v>
      </c>
      <c r="G22" s="79">
        <v>2</v>
      </c>
      <c r="H22" s="352">
        <v>1</v>
      </c>
      <c r="I22" s="352">
        <v>0</v>
      </c>
      <c r="J22" s="352">
        <v>1</v>
      </c>
      <c r="K22" s="352">
        <v>1</v>
      </c>
      <c r="L22" s="352">
        <v>0</v>
      </c>
      <c r="M22" s="329">
        <v>1</v>
      </c>
      <c r="N22" s="21"/>
      <c r="O22" s="22"/>
      <c r="P22" s="147">
        <f t="shared" si="0"/>
        <v>0</v>
      </c>
      <c r="Q22" s="13" t="str">
        <f t="shared" si="0"/>
        <v>-</v>
      </c>
      <c r="R22" s="147">
        <f t="shared" si="1"/>
        <v>0.5</v>
      </c>
      <c r="U22" s="15"/>
    </row>
    <row r="23" spans="2:21" ht="63.75" customHeight="1" thickBot="1" x14ac:dyDescent="0.25">
      <c r="B23" s="470"/>
      <c r="C23" s="468"/>
      <c r="D23" s="464"/>
      <c r="E23" s="333" t="s">
        <v>384</v>
      </c>
      <c r="F23" s="20" t="s">
        <v>385</v>
      </c>
      <c r="G23" s="79">
        <v>21</v>
      </c>
      <c r="H23" s="352">
        <v>0</v>
      </c>
      <c r="I23" s="352">
        <v>5</v>
      </c>
      <c r="J23" s="352">
        <v>6</v>
      </c>
      <c r="K23" s="352">
        <v>10</v>
      </c>
      <c r="L23" s="352">
        <v>0</v>
      </c>
      <c r="M23" s="329">
        <v>7</v>
      </c>
      <c r="N23" s="21"/>
      <c r="O23" s="22"/>
      <c r="P23" s="147" t="str">
        <f t="shared" si="0"/>
        <v>-</v>
      </c>
      <c r="Q23" s="13">
        <f t="shared" si="0"/>
        <v>1</v>
      </c>
      <c r="R23" s="147">
        <f t="shared" si="1"/>
        <v>0.33333333333333331</v>
      </c>
      <c r="U23" s="15"/>
    </row>
    <row r="24" spans="2:21" ht="48" customHeight="1" thickBot="1" x14ac:dyDescent="0.25">
      <c r="B24" s="470"/>
      <c r="C24" s="468"/>
      <c r="D24" s="464"/>
      <c r="E24" s="333" t="s">
        <v>386</v>
      </c>
      <c r="F24" s="20" t="s">
        <v>383</v>
      </c>
      <c r="G24" s="79">
        <v>2</v>
      </c>
      <c r="H24" s="352">
        <v>0</v>
      </c>
      <c r="I24" s="353">
        <v>1</v>
      </c>
      <c r="J24" s="352">
        <v>0</v>
      </c>
      <c r="K24" s="352">
        <v>1</v>
      </c>
      <c r="L24" s="352">
        <v>0</v>
      </c>
      <c r="M24" s="296">
        <v>0</v>
      </c>
      <c r="N24" s="21"/>
      <c r="O24" s="22"/>
      <c r="P24" s="147" t="str">
        <f t="shared" si="0"/>
        <v>-</v>
      </c>
      <c r="Q24" s="13">
        <f t="shared" si="0"/>
        <v>0</v>
      </c>
      <c r="R24" s="147">
        <f t="shared" si="1"/>
        <v>0</v>
      </c>
      <c r="S24" s="31" t="s">
        <v>1376</v>
      </c>
      <c r="U24" s="15"/>
    </row>
    <row r="25" spans="2:21" ht="48" customHeight="1" thickBot="1" x14ac:dyDescent="0.25">
      <c r="B25" s="470"/>
      <c r="C25" s="468"/>
      <c r="D25" s="464"/>
      <c r="E25" s="333" t="s">
        <v>387</v>
      </c>
      <c r="F25" s="20" t="s">
        <v>388</v>
      </c>
      <c r="G25" s="79">
        <v>20</v>
      </c>
      <c r="H25" s="352">
        <v>0</v>
      </c>
      <c r="I25" s="353">
        <v>10</v>
      </c>
      <c r="J25" s="352">
        <v>0</v>
      </c>
      <c r="K25" s="352">
        <v>10</v>
      </c>
      <c r="L25" s="355">
        <v>0</v>
      </c>
      <c r="M25" s="342">
        <v>0</v>
      </c>
      <c r="N25" s="21"/>
      <c r="O25" s="26"/>
      <c r="P25" s="147" t="str">
        <f t="shared" si="0"/>
        <v>-</v>
      </c>
      <c r="Q25" s="13">
        <f t="shared" si="0"/>
        <v>0</v>
      </c>
      <c r="R25" s="147">
        <f t="shared" si="1"/>
        <v>0</v>
      </c>
      <c r="S25" s="31" t="s">
        <v>1376</v>
      </c>
      <c r="U25" s="15"/>
    </row>
    <row r="26" spans="2:21" ht="48" customHeight="1" thickBot="1" x14ac:dyDescent="0.25">
      <c r="B26" s="470"/>
      <c r="C26" s="468"/>
      <c r="D26" s="464"/>
      <c r="E26" s="333" t="s">
        <v>389</v>
      </c>
      <c r="F26" s="20" t="s">
        <v>390</v>
      </c>
      <c r="G26" s="78">
        <v>21</v>
      </c>
      <c r="H26" s="347">
        <v>5</v>
      </c>
      <c r="I26" s="347">
        <v>16</v>
      </c>
      <c r="J26" s="347">
        <v>0</v>
      </c>
      <c r="K26" s="347">
        <v>0</v>
      </c>
      <c r="L26" s="347">
        <v>5</v>
      </c>
      <c r="M26" s="331">
        <v>20</v>
      </c>
      <c r="N26" s="16"/>
      <c r="O26" s="23"/>
      <c r="P26" s="147">
        <f t="shared" si="0"/>
        <v>1</v>
      </c>
      <c r="Q26" s="13">
        <f t="shared" si="0"/>
        <v>1</v>
      </c>
      <c r="R26" s="147">
        <f t="shared" si="1"/>
        <v>1</v>
      </c>
      <c r="U26" s="15"/>
    </row>
    <row r="27" spans="2:21" ht="67.5" customHeight="1" thickBot="1" x14ac:dyDescent="0.25">
      <c r="B27" s="470"/>
      <c r="C27" s="468"/>
      <c r="D27" s="464"/>
      <c r="E27" s="333" t="s">
        <v>391</v>
      </c>
      <c r="F27" s="20" t="s">
        <v>392</v>
      </c>
      <c r="G27" s="79">
        <v>4</v>
      </c>
      <c r="H27" s="352">
        <v>1</v>
      </c>
      <c r="I27" s="353">
        <v>1</v>
      </c>
      <c r="J27" s="352">
        <v>1</v>
      </c>
      <c r="K27" s="352">
        <v>1</v>
      </c>
      <c r="L27" s="352">
        <v>1</v>
      </c>
      <c r="M27" s="296">
        <v>0</v>
      </c>
      <c r="N27" s="21"/>
      <c r="O27" s="22"/>
      <c r="P27" s="147">
        <f t="shared" si="0"/>
        <v>1</v>
      </c>
      <c r="Q27" s="13">
        <f t="shared" si="0"/>
        <v>0</v>
      </c>
      <c r="R27" s="147">
        <f t="shared" si="1"/>
        <v>0.25</v>
      </c>
      <c r="S27" s="31" t="s">
        <v>1376</v>
      </c>
      <c r="U27" s="15"/>
    </row>
    <row r="28" spans="2:21" ht="69" customHeight="1" thickBot="1" x14ac:dyDescent="0.25">
      <c r="B28" s="470"/>
      <c r="C28" s="468"/>
      <c r="D28" s="464"/>
      <c r="E28" s="333" t="s">
        <v>393</v>
      </c>
      <c r="F28" s="20" t="s">
        <v>394</v>
      </c>
      <c r="G28" s="79">
        <v>1</v>
      </c>
      <c r="H28" s="352">
        <v>0</v>
      </c>
      <c r="I28" s="353">
        <v>1</v>
      </c>
      <c r="J28" s="352">
        <v>0</v>
      </c>
      <c r="K28" s="352">
        <v>0</v>
      </c>
      <c r="L28" s="352">
        <v>0</v>
      </c>
      <c r="M28" s="296">
        <v>0</v>
      </c>
      <c r="N28" s="21"/>
      <c r="O28" s="28"/>
      <c r="P28" s="147" t="str">
        <f t="shared" si="0"/>
        <v>-</v>
      </c>
      <c r="Q28" s="13">
        <f t="shared" si="0"/>
        <v>0</v>
      </c>
      <c r="R28" s="147">
        <f t="shared" si="1"/>
        <v>0</v>
      </c>
      <c r="S28" s="31" t="s">
        <v>1376</v>
      </c>
      <c r="U28" s="15"/>
    </row>
    <row r="29" spans="2:21" ht="48" customHeight="1" thickBot="1" x14ac:dyDescent="0.25">
      <c r="B29" s="470"/>
      <c r="C29" s="468"/>
      <c r="D29" s="464"/>
      <c r="E29" s="333" t="s">
        <v>395</v>
      </c>
      <c r="F29" s="20" t="s">
        <v>396</v>
      </c>
      <c r="G29" s="79">
        <v>4</v>
      </c>
      <c r="H29" s="352">
        <v>1</v>
      </c>
      <c r="I29" s="352">
        <v>1</v>
      </c>
      <c r="J29" s="352">
        <v>1</v>
      </c>
      <c r="K29" s="352">
        <v>1</v>
      </c>
      <c r="L29" s="352">
        <v>1</v>
      </c>
      <c r="M29" s="329">
        <v>1</v>
      </c>
      <c r="N29" s="21"/>
      <c r="O29" s="22"/>
      <c r="P29" s="147">
        <f t="shared" si="0"/>
        <v>1</v>
      </c>
      <c r="Q29" s="13">
        <f t="shared" si="0"/>
        <v>1</v>
      </c>
      <c r="R29" s="147">
        <f t="shared" si="1"/>
        <v>0.5</v>
      </c>
      <c r="U29" s="15"/>
    </row>
    <row r="30" spans="2:21" ht="48" customHeight="1" thickBot="1" x14ac:dyDescent="0.25">
      <c r="B30" s="470"/>
      <c r="C30" s="468"/>
      <c r="D30" s="464"/>
      <c r="E30" s="333" t="s">
        <v>397</v>
      </c>
      <c r="F30" s="20" t="s">
        <v>357</v>
      </c>
      <c r="G30" s="79">
        <v>1</v>
      </c>
      <c r="H30" s="352">
        <v>0</v>
      </c>
      <c r="I30" s="352">
        <v>1</v>
      </c>
      <c r="J30" s="352">
        <v>0</v>
      </c>
      <c r="K30" s="352">
        <v>0</v>
      </c>
      <c r="L30" s="352">
        <v>0</v>
      </c>
      <c r="M30" s="329">
        <v>0</v>
      </c>
      <c r="N30" s="21"/>
      <c r="O30" s="22"/>
      <c r="P30" s="147" t="str">
        <f t="shared" si="0"/>
        <v>-</v>
      </c>
      <c r="Q30" s="13">
        <f t="shared" si="0"/>
        <v>0</v>
      </c>
      <c r="R30" s="147">
        <f t="shared" si="1"/>
        <v>0</v>
      </c>
      <c r="S30" s="31" t="s">
        <v>1376</v>
      </c>
      <c r="U30" s="15"/>
    </row>
    <row r="31" spans="2:21" ht="48" customHeight="1" thickBot="1" x14ac:dyDescent="0.25">
      <c r="B31" s="470"/>
      <c r="C31" s="468"/>
      <c r="D31" s="464"/>
      <c r="E31" s="333" t="s">
        <v>398</v>
      </c>
      <c r="F31" s="20" t="s">
        <v>399</v>
      </c>
      <c r="G31" s="79">
        <v>4</v>
      </c>
      <c r="H31" s="352">
        <v>1</v>
      </c>
      <c r="I31" s="352">
        <v>1</v>
      </c>
      <c r="J31" s="352">
        <v>1</v>
      </c>
      <c r="K31" s="352">
        <v>1</v>
      </c>
      <c r="L31" s="352">
        <v>6</v>
      </c>
      <c r="M31" s="329">
        <v>1</v>
      </c>
      <c r="N31" s="21"/>
      <c r="O31" s="22"/>
      <c r="P31" s="147">
        <f t="shared" si="0"/>
        <v>1</v>
      </c>
      <c r="Q31" s="13">
        <f t="shared" si="0"/>
        <v>1</v>
      </c>
      <c r="R31" s="147">
        <f t="shared" si="1"/>
        <v>1</v>
      </c>
      <c r="U31" s="15"/>
    </row>
    <row r="32" spans="2:21" ht="75" customHeight="1" thickBot="1" x14ac:dyDescent="0.25">
      <c r="B32" s="470"/>
      <c r="C32" s="468"/>
      <c r="D32" s="464"/>
      <c r="E32" s="333" t="s">
        <v>400</v>
      </c>
      <c r="F32" s="20" t="s">
        <v>401</v>
      </c>
      <c r="G32" s="79">
        <v>2</v>
      </c>
      <c r="H32" s="352">
        <v>0</v>
      </c>
      <c r="I32" s="353">
        <v>1</v>
      </c>
      <c r="J32" s="352">
        <v>1</v>
      </c>
      <c r="K32" s="352">
        <v>0</v>
      </c>
      <c r="L32" s="352">
        <v>0</v>
      </c>
      <c r="M32" s="296">
        <v>0</v>
      </c>
      <c r="N32" s="21"/>
      <c r="O32" s="22"/>
      <c r="P32" s="147" t="str">
        <f t="shared" si="0"/>
        <v>-</v>
      </c>
      <c r="Q32" s="13">
        <f t="shared" si="0"/>
        <v>0</v>
      </c>
      <c r="R32" s="147">
        <f t="shared" si="1"/>
        <v>0</v>
      </c>
      <c r="S32" s="31" t="s">
        <v>1376</v>
      </c>
      <c r="U32" s="15"/>
    </row>
    <row r="33" spans="2:21" ht="48" customHeight="1" thickBot="1" x14ac:dyDescent="0.25">
      <c r="B33" s="470"/>
      <c r="C33" s="468"/>
      <c r="D33" s="464"/>
      <c r="E33" s="339" t="s">
        <v>402</v>
      </c>
      <c r="F33" s="46" t="s">
        <v>403</v>
      </c>
      <c r="G33" s="81">
        <v>4</v>
      </c>
      <c r="H33" s="357">
        <v>0</v>
      </c>
      <c r="I33" s="356">
        <v>4</v>
      </c>
      <c r="J33" s="357">
        <v>0</v>
      </c>
      <c r="K33" s="357">
        <v>0</v>
      </c>
      <c r="L33" s="352">
        <v>0</v>
      </c>
      <c r="M33" s="296">
        <v>0</v>
      </c>
      <c r="N33" s="21"/>
      <c r="O33" s="22"/>
      <c r="P33" s="147" t="str">
        <f t="shared" si="0"/>
        <v>-</v>
      </c>
      <c r="Q33" s="13">
        <f t="shared" si="0"/>
        <v>0</v>
      </c>
      <c r="R33" s="147">
        <f t="shared" si="1"/>
        <v>0</v>
      </c>
      <c r="S33" s="31" t="s">
        <v>1376</v>
      </c>
      <c r="U33" s="15"/>
    </row>
    <row r="34" spans="2:21" ht="83.25" customHeight="1" thickBot="1" x14ac:dyDescent="0.25">
      <c r="B34" s="470"/>
      <c r="C34" s="468"/>
      <c r="D34" s="465"/>
      <c r="E34" s="333" t="s">
        <v>404</v>
      </c>
      <c r="F34" s="20" t="s">
        <v>405</v>
      </c>
      <c r="G34" s="79">
        <v>1</v>
      </c>
      <c r="H34" s="352">
        <v>0</v>
      </c>
      <c r="I34" s="353">
        <v>1</v>
      </c>
      <c r="J34" s="352">
        <v>0</v>
      </c>
      <c r="K34" s="352">
        <v>0</v>
      </c>
      <c r="L34" s="352">
        <v>0</v>
      </c>
      <c r="M34" s="296">
        <v>0</v>
      </c>
      <c r="N34" s="21"/>
      <c r="O34" s="22"/>
      <c r="P34" s="147" t="str">
        <f t="shared" si="0"/>
        <v>-</v>
      </c>
      <c r="Q34" s="13">
        <f t="shared" si="0"/>
        <v>0</v>
      </c>
      <c r="R34" s="147">
        <f t="shared" si="1"/>
        <v>0</v>
      </c>
      <c r="S34" s="31" t="s">
        <v>1376</v>
      </c>
      <c r="U34" s="15"/>
    </row>
    <row r="35" spans="2:21" ht="63.75" customHeight="1" thickBot="1" x14ac:dyDescent="0.25">
      <c r="B35" s="470"/>
      <c r="C35" s="468"/>
      <c r="D35" s="466" t="s">
        <v>455</v>
      </c>
      <c r="E35" s="333" t="s">
        <v>406</v>
      </c>
      <c r="F35" s="20" t="s">
        <v>407</v>
      </c>
      <c r="G35" s="79">
        <v>5</v>
      </c>
      <c r="H35" s="352">
        <v>1</v>
      </c>
      <c r="I35" s="352">
        <v>1</v>
      </c>
      <c r="J35" s="352">
        <v>1</v>
      </c>
      <c r="K35" s="352">
        <v>2</v>
      </c>
      <c r="L35" s="352">
        <v>1</v>
      </c>
      <c r="M35" s="329">
        <v>1</v>
      </c>
      <c r="N35" s="21"/>
      <c r="O35" s="22"/>
      <c r="P35" s="147">
        <f t="shared" si="0"/>
        <v>1</v>
      </c>
      <c r="Q35" s="13">
        <f t="shared" si="0"/>
        <v>1</v>
      </c>
      <c r="R35" s="147">
        <f t="shared" si="1"/>
        <v>0.4</v>
      </c>
      <c r="U35" s="15"/>
    </row>
    <row r="36" spans="2:21" ht="43.5" customHeight="1" thickBot="1" x14ac:dyDescent="0.25">
      <c r="B36" s="470"/>
      <c r="C36" s="468"/>
      <c r="D36" s="464"/>
      <c r="E36" s="333" t="s">
        <v>408</v>
      </c>
      <c r="F36" s="20" t="s">
        <v>367</v>
      </c>
      <c r="G36" s="79">
        <v>1</v>
      </c>
      <c r="H36" s="352">
        <v>0</v>
      </c>
      <c r="I36" s="352">
        <v>0</v>
      </c>
      <c r="J36" s="352">
        <v>0</v>
      </c>
      <c r="K36" s="352">
        <v>1</v>
      </c>
      <c r="L36" s="352">
        <v>0</v>
      </c>
      <c r="M36" s="329">
        <v>0</v>
      </c>
      <c r="N36" s="21"/>
      <c r="O36" s="22"/>
      <c r="P36" s="147" t="str">
        <f t="shared" ref="P36:Q61" si="2">IF(H36=0,"-",IF((L36/H36)&lt;=1,(L36/H36),1))</f>
        <v>-</v>
      </c>
      <c r="Q36" s="13" t="str">
        <f t="shared" si="2"/>
        <v>-</v>
      </c>
      <c r="R36" s="147">
        <f t="shared" si="1"/>
        <v>0</v>
      </c>
      <c r="U36" s="15"/>
    </row>
    <row r="37" spans="2:21" ht="54.75" customHeight="1" thickBot="1" x14ac:dyDescent="0.25">
      <c r="B37" s="470"/>
      <c r="C37" s="468"/>
      <c r="D37" s="464"/>
      <c r="E37" s="333" t="s">
        <v>409</v>
      </c>
      <c r="F37" s="20" t="s">
        <v>410</v>
      </c>
      <c r="G37" s="353">
        <v>3</v>
      </c>
      <c r="H37" s="352">
        <v>1</v>
      </c>
      <c r="I37" s="353">
        <v>2</v>
      </c>
      <c r="J37" s="352">
        <v>0</v>
      </c>
      <c r="K37" s="352">
        <v>0</v>
      </c>
      <c r="L37" s="352">
        <v>2</v>
      </c>
      <c r="M37" s="342">
        <v>0</v>
      </c>
      <c r="N37" s="25"/>
      <c r="O37" s="26"/>
      <c r="P37" s="147">
        <f t="shared" si="2"/>
        <v>1</v>
      </c>
      <c r="Q37" s="13">
        <f t="shared" si="2"/>
        <v>0</v>
      </c>
      <c r="R37" s="147">
        <f t="shared" si="1"/>
        <v>0.66666666666666663</v>
      </c>
      <c r="S37" s="31" t="s">
        <v>1376</v>
      </c>
      <c r="T37" s="1" t="s">
        <v>13</v>
      </c>
      <c r="U37" s="15"/>
    </row>
    <row r="38" spans="2:21" ht="48.75" customHeight="1" thickBot="1" x14ac:dyDescent="0.25">
      <c r="B38" s="470"/>
      <c r="C38" s="468"/>
      <c r="D38" s="464"/>
      <c r="E38" s="333" t="s">
        <v>411</v>
      </c>
      <c r="F38" s="20" t="s">
        <v>412</v>
      </c>
      <c r="G38" s="78">
        <v>1</v>
      </c>
      <c r="H38" s="358">
        <v>0</v>
      </c>
      <c r="I38" s="359">
        <v>1</v>
      </c>
      <c r="J38" s="347">
        <v>0</v>
      </c>
      <c r="K38" s="347">
        <v>0</v>
      </c>
      <c r="L38" s="347">
        <v>0</v>
      </c>
      <c r="M38" s="343">
        <v>0</v>
      </c>
      <c r="N38" s="16"/>
      <c r="O38" s="23"/>
      <c r="P38" s="147" t="str">
        <f t="shared" si="2"/>
        <v>-</v>
      </c>
      <c r="Q38" s="13">
        <f t="shared" si="2"/>
        <v>0</v>
      </c>
      <c r="R38" s="147">
        <f t="shared" si="1"/>
        <v>0</v>
      </c>
      <c r="S38" s="31" t="s">
        <v>1376</v>
      </c>
      <c r="U38" s="15"/>
    </row>
    <row r="39" spans="2:21" ht="63.75" customHeight="1" thickBot="1" x14ac:dyDescent="0.25">
      <c r="B39" s="470"/>
      <c r="C39" s="468"/>
      <c r="D39" s="464"/>
      <c r="E39" s="333" t="s">
        <v>413</v>
      </c>
      <c r="F39" s="20" t="s">
        <v>414</v>
      </c>
      <c r="G39" s="78">
        <v>2</v>
      </c>
      <c r="H39" s="347">
        <v>0</v>
      </c>
      <c r="I39" s="350">
        <v>1</v>
      </c>
      <c r="J39" s="347">
        <v>0</v>
      </c>
      <c r="K39" s="347">
        <v>1</v>
      </c>
      <c r="L39" s="347">
        <v>0</v>
      </c>
      <c r="M39" s="343">
        <v>0</v>
      </c>
      <c r="N39" s="16"/>
      <c r="O39" s="23"/>
      <c r="P39" s="147" t="str">
        <f t="shared" si="2"/>
        <v>-</v>
      </c>
      <c r="Q39" s="13">
        <f t="shared" si="2"/>
        <v>0</v>
      </c>
      <c r="R39" s="147">
        <f t="shared" si="1"/>
        <v>0</v>
      </c>
      <c r="S39" s="31" t="s">
        <v>1376</v>
      </c>
      <c r="U39" s="15"/>
    </row>
    <row r="40" spans="2:21" ht="63.75" customHeight="1" thickBot="1" x14ac:dyDescent="0.25">
      <c r="B40" s="470"/>
      <c r="C40" s="468"/>
      <c r="D40" s="464"/>
      <c r="E40" s="333" t="s">
        <v>415</v>
      </c>
      <c r="F40" s="20" t="s">
        <v>416</v>
      </c>
      <c r="G40" s="79">
        <v>1</v>
      </c>
      <c r="H40" s="352">
        <v>1</v>
      </c>
      <c r="I40" s="352">
        <v>0</v>
      </c>
      <c r="J40" s="352">
        <v>0</v>
      </c>
      <c r="K40" s="352">
        <v>0</v>
      </c>
      <c r="L40" s="352">
        <v>1</v>
      </c>
      <c r="M40" s="329">
        <v>0</v>
      </c>
      <c r="N40" s="21"/>
      <c r="O40" s="22"/>
      <c r="P40" s="147">
        <f t="shared" si="2"/>
        <v>1</v>
      </c>
      <c r="Q40" s="13" t="str">
        <f t="shared" si="2"/>
        <v>-</v>
      </c>
      <c r="R40" s="147">
        <f t="shared" si="1"/>
        <v>1</v>
      </c>
      <c r="U40" s="15"/>
    </row>
    <row r="41" spans="2:21" ht="63.75" customHeight="1" thickBot="1" x14ac:dyDescent="0.25">
      <c r="B41" s="470"/>
      <c r="C41" s="468"/>
      <c r="D41" s="464"/>
      <c r="E41" s="333" t="s">
        <v>1377</v>
      </c>
      <c r="F41" s="20"/>
      <c r="G41" s="79">
        <v>2</v>
      </c>
      <c r="H41" s="352">
        <v>0</v>
      </c>
      <c r="I41" s="353">
        <v>1</v>
      </c>
      <c r="J41" s="352">
        <v>0</v>
      </c>
      <c r="K41" s="352">
        <v>1</v>
      </c>
      <c r="L41" s="352">
        <v>0</v>
      </c>
      <c r="M41" s="296">
        <v>0</v>
      </c>
      <c r="N41" s="21"/>
      <c r="O41" s="22"/>
      <c r="P41" s="147" t="str">
        <f t="shared" si="2"/>
        <v>-</v>
      </c>
      <c r="Q41" s="13"/>
      <c r="R41" s="147"/>
      <c r="S41" s="31" t="s">
        <v>1376</v>
      </c>
      <c r="U41" s="15"/>
    </row>
    <row r="42" spans="2:21" ht="63.75" customHeight="1" thickBot="1" x14ac:dyDescent="0.25">
      <c r="B42" s="470"/>
      <c r="C42" s="468"/>
      <c r="D42" s="464"/>
      <c r="E42" s="339" t="s">
        <v>417</v>
      </c>
      <c r="F42" s="46" t="s">
        <v>418</v>
      </c>
      <c r="G42" s="79">
        <v>2</v>
      </c>
      <c r="H42" s="352">
        <v>0</v>
      </c>
      <c r="I42" s="352">
        <v>0</v>
      </c>
      <c r="J42" s="352">
        <v>2</v>
      </c>
      <c r="K42" s="352">
        <v>0</v>
      </c>
      <c r="L42" s="352">
        <v>0</v>
      </c>
      <c r="M42" s="329">
        <v>0</v>
      </c>
      <c r="N42" s="21"/>
      <c r="O42" s="22"/>
      <c r="P42" s="147" t="str">
        <f t="shared" si="2"/>
        <v>-</v>
      </c>
      <c r="Q42" s="13" t="str">
        <f t="shared" si="2"/>
        <v>-</v>
      </c>
      <c r="R42" s="147">
        <f t="shared" si="1"/>
        <v>0</v>
      </c>
      <c r="U42" s="15"/>
    </row>
    <row r="43" spans="2:21" ht="45.75" customHeight="1" thickBot="1" x14ac:dyDescent="0.25">
      <c r="B43" s="470"/>
      <c r="C43" s="468"/>
      <c r="D43" s="464"/>
      <c r="E43" s="333" t="s">
        <v>419</v>
      </c>
      <c r="F43" s="20" t="s">
        <v>420</v>
      </c>
      <c r="G43" s="79">
        <v>1</v>
      </c>
      <c r="H43" s="352">
        <v>1</v>
      </c>
      <c r="I43" s="352">
        <v>1</v>
      </c>
      <c r="J43" s="352">
        <v>1</v>
      </c>
      <c r="K43" s="352">
        <v>1</v>
      </c>
      <c r="L43" s="352">
        <v>1</v>
      </c>
      <c r="M43" s="338">
        <v>1</v>
      </c>
      <c r="N43" s="25"/>
      <c r="O43" s="26"/>
      <c r="P43" s="147">
        <f t="shared" si="2"/>
        <v>1</v>
      </c>
      <c r="Q43" s="13">
        <f t="shared" si="2"/>
        <v>1</v>
      </c>
      <c r="R43" s="147">
        <f t="shared" si="1"/>
        <v>1</v>
      </c>
      <c r="S43" s="346" t="s">
        <v>1369</v>
      </c>
      <c r="U43" s="15"/>
    </row>
    <row r="44" spans="2:21" ht="63.75" customHeight="1" thickBot="1" x14ac:dyDescent="0.25">
      <c r="B44" s="470"/>
      <c r="C44" s="468"/>
      <c r="D44" s="464"/>
      <c r="E44" s="333" t="s">
        <v>421</v>
      </c>
      <c r="F44" s="20" t="s">
        <v>422</v>
      </c>
      <c r="G44" s="79">
        <v>7</v>
      </c>
      <c r="H44" s="352">
        <v>5</v>
      </c>
      <c r="I44" s="352">
        <v>7</v>
      </c>
      <c r="J44" s="352">
        <v>7</v>
      </c>
      <c r="K44" s="352">
        <v>7</v>
      </c>
      <c r="L44" s="355">
        <v>6</v>
      </c>
      <c r="M44" s="329">
        <v>6</v>
      </c>
      <c r="N44" s="25"/>
      <c r="O44" s="26"/>
      <c r="P44" s="147">
        <f t="shared" si="2"/>
        <v>1</v>
      </c>
      <c r="Q44" s="13">
        <f t="shared" si="2"/>
        <v>0.8571428571428571</v>
      </c>
      <c r="R44" s="147">
        <f t="shared" si="1"/>
        <v>1</v>
      </c>
      <c r="T44" s="31" t="s">
        <v>1378</v>
      </c>
      <c r="U44" s="15"/>
    </row>
    <row r="45" spans="2:21" ht="54.75" customHeight="1" thickBot="1" x14ac:dyDescent="0.25">
      <c r="B45" s="470"/>
      <c r="C45" s="468"/>
      <c r="D45" s="464"/>
      <c r="E45" s="333" t="s">
        <v>413</v>
      </c>
      <c r="F45" s="20" t="s">
        <v>423</v>
      </c>
      <c r="G45" s="79">
        <v>2</v>
      </c>
      <c r="H45" s="352">
        <v>0</v>
      </c>
      <c r="I45" s="353">
        <v>1</v>
      </c>
      <c r="J45" s="352">
        <v>0</v>
      </c>
      <c r="K45" s="352">
        <v>1</v>
      </c>
      <c r="L45" s="80">
        <v>0</v>
      </c>
      <c r="M45" s="296">
        <v>0</v>
      </c>
      <c r="N45" s="25"/>
      <c r="O45" s="26"/>
      <c r="P45" s="147" t="str">
        <f t="shared" si="2"/>
        <v>-</v>
      </c>
      <c r="Q45" s="13">
        <f t="shared" si="2"/>
        <v>0</v>
      </c>
      <c r="R45" s="147">
        <f t="shared" si="1"/>
        <v>0</v>
      </c>
      <c r="S45" s="31" t="s">
        <v>1376</v>
      </c>
      <c r="U45" s="15"/>
    </row>
    <row r="46" spans="2:21" ht="51.75" customHeight="1" thickBot="1" x14ac:dyDescent="0.25">
      <c r="B46" s="470"/>
      <c r="C46" s="468"/>
      <c r="D46" s="464"/>
      <c r="E46" s="333" t="s">
        <v>424</v>
      </c>
      <c r="F46" s="20" t="s">
        <v>425</v>
      </c>
      <c r="G46" s="79">
        <v>1</v>
      </c>
      <c r="H46" s="352">
        <v>1</v>
      </c>
      <c r="I46" s="352">
        <v>1</v>
      </c>
      <c r="J46" s="352">
        <v>1</v>
      </c>
      <c r="K46" s="352">
        <v>1</v>
      </c>
      <c r="L46" s="352">
        <v>1</v>
      </c>
      <c r="M46" s="329">
        <v>1</v>
      </c>
      <c r="N46" s="21"/>
      <c r="O46" s="22"/>
      <c r="P46" s="147">
        <f t="shared" si="2"/>
        <v>1</v>
      </c>
      <c r="Q46" s="13">
        <f t="shared" si="2"/>
        <v>1</v>
      </c>
      <c r="R46" s="147">
        <f t="shared" si="1"/>
        <v>1</v>
      </c>
      <c r="S46" s="346" t="s">
        <v>1369</v>
      </c>
      <c r="U46" s="15"/>
    </row>
    <row r="47" spans="2:21" ht="63.75" customHeight="1" thickBot="1" x14ac:dyDescent="0.25">
      <c r="B47" s="470"/>
      <c r="C47" s="468"/>
      <c r="D47" s="464"/>
      <c r="E47" s="333" t="s">
        <v>426</v>
      </c>
      <c r="F47" s="20" t="s">
        <v>427</v>
      </c>
      <c r="G47" s="78">
        <v>39453</v>
      </c>
      <c r="H47" s="347">
        <v>39453</v>
      </c>
      <c r="I47" s="347">
        <v>39453</v>
      </c>
      <c r="J47" s="347">
        <v>39453</v>
      </c>
      <c r="K47" s="347">
        <v>39453</v>
      </c>
      <c r="L47" s="347">
        <v>39453</v>
      </c>
      <c r="M47" s="329">
        <v>40240</v>
      </c>
      <c r="N47" s="21"/>
      <c r="O47" s="22"/>
      <c r="P47" s="147">
        <f t="shared" si="2"/>
        <v>1</v>
      </c>
      <c r="Q47" s="13">
        <f t="shared" si="2"/>
        <v>1</v>
      </c>
      <c r="R47" s="147">
        <f t="shared" si="1"/>
        <v>1</v>
      </c>
      <c r="U47" s="15"/>
    </row>
    <row r="48" spans="2:21" ht="45" customHeight="1" thickBot="1" x14ac:dyDescent="0.25">
      <c r="B48" s="470"/>
      <c r="C48" s="468"/>
      <c r="D48" s="464"/>
      <c r="E48" s="333" t="s">
        <v>428</v>
      </c>
      <c r="F48" s="20" t="s">
        <v>429</v>
      </c>
      <c r="G48" s="79">
        <v>787</v>
      </c>
      <c r="H48" s="353">
        <v>760</v>
      </c>
      <c r="I48" s="353">
        <v>770</v>
      </c>
      <c r="J48" s="353">
        <v>780</v>
      </c>
      <c r="K48" s="353">
        <v>787</v>
      </c>
      <c r="L48" s="353">
        <f>+H48</f>
        <v>760</v>
      </c>
      <c r="M48" s="342">
        <v>780</v>
      </c>
      <c r="N48" s="25"/>
      <c r="O48" s="26"/>
      <c r="P48" s="147">
        <f t="shared" si="2"/>
        <v>1</v>
      </c>
      <c r="Q48" s="13">
        <f t="shared" si="2"/>
        <v>1</v>
      </c>
      <c r="R48" s="147">
        <f t="shared" si="1"/>
        <v>1</v>
      </c>
      <c r="S48" s="346" t="s">
        <v>1379</v>
      </c>
      <c r="U48" s="15"/>
    </row>
    <row r="49" spans="1:21" ht="84.75" customHeight="1" thickBot="1" x14ac:dyDescent="0.25">
      <c r="B49" s="470"/>
      <c r="C49" s="468"/>
      <c r="D49" s="464"/>
      <c r="E49" s="333" t="s">
        <v>430</v>
      </c>
      <c r="F49" s="20" t="s">
        <v>431</v>
      </c>
      <c r="G49" s="79">
        <v>1</v>
      </c>
      <c r="H49" s="352">
        <v>1</v>
      </c>
      <c r="I49" s="352">
        <v>1</v>
      </c>
      <c r="J49" s="352">
        <v>1</v>
      </c>
      <c r="K49" s="352">
        <v>1</v>
      </c>
      <c r="L49" s="352">
        <v>1</v>
      </c>
      <c r="M49" s="329">
        <v>1</v>
      </c>
      <c r="N49" s="21"/>
      <c r="O49" s="22"/>
      <c r="P49" s="147">
        <f t="shared" si="2"/>
        <v>1</v>
      </c>
      <c r="Q49" s="13">
        <f t="shared" si="2"/>
        <v>1</v>
      </c>
      <c r="R49" s="147">
        <f t="shared" si="1"/>
        <v>1</v>
      </c>
      <c r="U49" s="15"/>
    </row>
    <row r="50" spans="1:21" ht="87" customHeight="1" thickBot="1" x14ac:dyDescent="0.25">
      <c r="B50" s="470"/>
      <c r="C50" s="468"/>
      <c r="D50" s="464"/>
      <c r="E50" s="333" t="s">
        <v>432</v>
      </c>
      <c r="F50" s="20" t="s">
        <v>433</v>
      </c>
      <c r="G50" s="79">
        <v>250</v>
      </c>
      <c r="H50" s="353">
        <v>150</v>
      </c>
      <c r="I50" s="353">
        <v>180</v>
      </c>
      <c r="J50" s="353">
        <v>200</v>
      </c>
      <c r="K50" s="353">
        <v>250</v>
      </c>
      <c r="L50" s="353">
        <v>255</v>
      </c>
      <c r="M50" s="296">
        <v>484</v>
      </c>
      <c r="N50" s="21"/>
      <c r="O50" s="22"/>
      <c r="P50" s="147">
        <f t="shared" si="2"/>
        <v>1</v>
      </c>
      <c r="Q50" s="13">
        <f t="shared" si="2"/>
        <v>1</v>
      </c>
      <c r="R50" s="147">
        <f t="shared" si="1"/>
        <v>1</v>
      </c>
      <c r="S50" s="31" t="s">
        <v>1380</v>
      </c>
      <c r="U50" s="15"/>
    </row>
    <row r="51" spans="1:21" ht="92.25" customHeight="1" thickBot="1" x14ac:dyDescent="0.25">
      <c r="B51" s="470"/>
      <c r="C51" s="468"/>
      <c r="D51" s="465"/>
      <c r="E51" s="333" t="s">
        <v>434</v>
      </c>
      <c r="F51" s="20" t="s">
        <v>425</v>
      </c>
      <c r="G51" s="79">
        <v>1</v>
      </c>
      <c r="H51" s="352">
        <v>1</v>
      </c>
      <c r="I51" s="352">
        <v>1</v>
      </c>
      <c r="J51" s="352">
        <v>1</v>
      </c>
      <c r="K51" s="352">
        <v>1</v>
      </c>
      <c r="L51" s="352">
        <v>1</v>
      </c>
      <c r="M51" s="329">
        <v>1</v>
      </c>
      <c r="N51" s="21"/>
      <c r="O51" s="22"/>
      <c r="P51" s="147">
        <f t="shared" si="2"/>
        <v>1</v>
      </c>
      <c r="Q51" s="13">
        <f t="shared" si="2"/>
        <v>1</v>
      </c>
      <c r="R51" s="147">
        <f t="shared" si="1"/>
        <v>1</v>
      </c>
      <c r="S51" s="346" t="s">
        <v>1369</v>
      </c>
      <c r="U51" s="15"/>
    </row>
    <row r="52" spans="1:21" ht="75.75" customHeight="1" thickBot="1" x14ac:dyDescent="0.25">
      <c r="B52" s="470"/>
      <c r="C52" s="468"/>
      <c r="D52" s="466" t="s">
        <v>456</v>
      </c>
      <c r="E52" s="333" t="s">
        <v>435</v>
      </c>
      <c r="F52" s="20" t="s">
        <v>436</v>
      </c>
      <c r="G52" s="79">
        <v>4</v>
      </c>
      <c r="H52" s="352">
        <v>1</v>
      </c>
      <c r="I52" s="353">
        <v>1</v>
      </c>
      <c r="J52" s="352">
        <v>1</v>
      </c>
      <c r="K52" s="352">
        <v>1</v>
      </c>
      <c r="L52" s="352">
        <v>0</v>
      </c>
      <c r="M52" s="296">
        <v>0</v>
      </c>
      <c r="N52" s="21"/>
      <c r="O52" s="22"/>
      <c r="P52" s="147">
        <f t="shared" si="2"/>
        <v>0</v>
      </c>
      <c r="Q52" s="13">
        <f t="shared" si="2"/>
        <v>0</v>
      </c>
      <c r="R52" s="147">
        <f t="shared" si="1"/>
        <v>0</v>
      </c>
      <c r="S52" s="31" t="s">
        <v>1376</v>
      </c>
      <c r="U52" s="15"/>
    </row>
    <row r="53" spans="1:21" ht="53.25" customHeight="1" thickBot="1" x14ac:dyDescent="0.25">
      <c r="B53" s="470"/>
      <c r="C53" s="468"/>
      <c r="D53" s="464"/>
      <c r="E53" s="333" t="s">
        <v>437</v>
      </c>
      <c r="F53" s="20" t="s">
        <v>438</v>
      </c>
      <c r="G53" s="79">
        <v>6</v>
      </c>
      <c r="H53" s="352">
        <v>2</v>
      </c>
      <c r="I53" s="353">
        <v>1</v>
      </c>
      <c r="J53" s="352">
        <v>1</v>
      </c>
      <c r="K53" s="352">
        <v>2</v>
      </c>
      <c r="L53" s="352">
        <v>1</v>
      </c>
      <c r="M53" s="296">
        <v>0</v>
      </c>
      <c r="N53" s="25"/>
      <c r="O53" s="26"/>
      <c r="P53" s="147">
        <f t="shared" si="2"/>
        <v>0.5</v>
      </c>
      <c r="Q53" s="13">
        <f t="shared" si="2"/>
        <v>0</v>
      </c>
      <c r="R53" s="147">
        <f t="shared" si="1"/>
        <v>0.16666666666666666</v>
      </c>
      <c r="S53" s="31" t="s">
        <v>1376</v>
      </c>
      <c r="U53" s="15"/>
    </row>
    <row r="54" spans="1:21" ht="49.5" customHeight="1" thickBot="1" x14ac:dyDescent="0.25">
      <c r="B54" s="470"/>
      <c r="C54" s="468"/>
      <c r="D54" s="465"/>
      <c r="E54" s="333" t="s">
        <v>439</v>
      </c>
      <c r="F54" s="20" t="s">
        <v>440</v>
      </c>
      <c r="G54" s="79">
        <v>4</v>
      </c>
      <c r="H54" s="352">
        <v>4</v>
      </c>
      <c r="I54" s="352">
        <v>4</v>
      </c>
      <c r="J54" s="352">
        <v>4</v>
      </c>
      <c r="K54" s="352">
        <v>4</v>
      </c>
      <c r="L54" s="352">
        <v>4</v>
      </c>
      <c r="M54" s="329">
        <v>4</v>
      </c>
      <c r="N54" s="21"/>
      <c r="O54" s="22"/>
      <c r="P54" s="147">
        <f t="shared" si="2"/>
        <v>1</v>
      </c>
      <c r="Q54" s="13">
        <f t="shared" si="2"/>
        <v>1</v>
      </c>
      <c r="R54" s="147">
        <f t="shared" si="1"/>
        <v>1</v>
      </c>
      <c r="U54" s="15"/>
    </row>
    <row r="55" spans="1:21" ht="86.25" customHeight="1" thickBot="1" x14ac:dyDescent="0.25">
      <c r="B55" s="470"/>
      <c r="C55" s="468"/>
      <c r="D55" s="466" t="s">
        <v>457</v>
      </c>
      <c r="E55" s="333" t="s">
        <v>441</v>
      </c>
      <c r="F55" s="20" t="s">
        <v>442</v>
      </c>
      <c r="G55" s="79">
        <v>1</v>
      </c>
      <c r="H55" s="352">
        <v>0</v>
      </c>
      <c r="I55" s="353">
        <v>1</v>
      </c>
      <c r="J55" s="352">
        <v>0</v>
      </c>
      <c r="K55" s="352">
        <v>0</v>
      </c>
      <c r="L55" s="352">
        <v>0</v>
      </c>
      <c r="M55" s="296">
        <v>0</v>
      </c>
      <c r="N55" s="25"/>
      <c r="O55" s="26"/>
      <c r="P55" s="147" t="str">
        <f t="shared" si="2"/>
        <v>-</v>
      </c>
      <c r="Q55" s="13">
        <f t="shared" si="2"/>
        <v>0</v>
      </c>
      <c r="R55" s="147">
        <f t="shared" si="1"/>
        <v>0</v>
      </c>
      <c r="S55" s="31" t="s">
        <v>1376</v>
      </c>
      <c r="U55" s="15"/>
    </row>
    <row r="56" spans="1:21" ht="76.5" customHeight="1" thickBot="1" x14ac:dyDescent="0.25">
      <c r="B56" s="470"/>
      <c r="C56" s="468"/>
      <c r="D56" s="464"/>
      <c r="E56" s="333" t="s">
        <v>443</v>
      </c>
      <c r="F56" s="20" t="s">
        <v>239</v>
      </c>
      <c r="G56" s="79">
        <v>1</v>
      </c>
      <c r="H56" s="352">
        <v>0</v>
      </c>
      <c r="I56" s="353">
        <v>1</v>
      </c>
      <c r="J56" s="352">
        <v>0</v>
      </c>
      <c r="K56" s="352">
        <v>0</v>
      </c>
      <c r="L56" s="352">
        <v>0</v>
      </c>
      <c r="M56" s="296">
        <v>0</v>
      </c>
      <c r="N56" s="21"/>
      <c r="O56" s="30"/>
      <c r="P56" s="147" t="str">
        <f t="shared" si="2"/>
        <v>-</v>
      </c>
      <c r="Q56" s="13">
        <f t="shared" si="2"/>
        <v>0</v>
      </c>
      <c r="R56" s="147">
        <f t="shared" si="1"/>
        <v>0</v>
      </c>
      <c r="S56" s="31" t="s">
        <v>1376</v>
      </c>
      <c r="U56" s="15"/>
    </row>
    <row r="57" spans="1:21" s="31" customFormat="1" ht="60" customHeight="1" thickBot="1" x14ac:dyDescent="0.25">
      <c r="A57" s="1"/>
      <c r="B57" s="470"/>
      <c r="C57" s="468"/>
      <c r="D57" s="464"/>
      <c r="E57" s="333" t="s">
        <v>444</v>
      </c>
      <c r="F57" s="20" t="s">
        <v>445</v>
      </c>
      <c r="G57" s="260">
        <v>5000</v>
      </c>
      <c r="H57" s="352">
        <v>3450</v>
      </c>
      <c r="I57" s="352">
        <v>4700</v>
      </c>
      <c r="J57" s="352">
        <v>5950</v>
      </c>
      <c r="K57" s="352">
        <v>7200</v>
      </c>
      <c r="L57" s="352">
        <v>3037</v>
      </c>
      <c r="M57" s="329">
        <v>3693</v>
      </c>
      <c r="N57" s="21"/>
      <c r="O57" s="22"/>
      <c r="P57" s="147">
        <f t="shared" si="2"/>
        <v>0.88028985507246382</v>
      </c>
      <c r="Q57" s="13">
        <f t="shared" si="2"/>
        <v>0.78574468085106386</v>
      </c>
      <c r="R57" s="147">
        <f t="shared" si="1"/>
        <v>1</v>
      </c>
      <c r="S57" s="1"/>
      <c r="U57" s="32"/>
    </row>
    <row r="58" spans="1:21" s="31" customFormat="1" ht="79.5" customHeight="1" thickBot="1" x14ac:dyDescent="0.25">
      <c r="A58" s="1"/>
      <c r="B58" s="470"/>
      <c r="C58" s="469"/>
      <c r="D58" s="465"/>
      <c r="E58" s="360" t="s">
        <v>446</v>
      </c>
      <c r="F58" s="52" t="s">
        <v>239</v>
      </c>
      <c r="G58" s="82">
        <v>1</v>
      </c>
      <c r="H58" s="361">
        <v>0</v>
      </c>
      <c r="I58" s="363">
        <v>1</v>
      </c>
      <c r="J58" s="362">
        <v>1</v>
      </c>
      <c r="K58" s="362">
        <v>1</v>
      </c>
      <c r="L58" s="361">
        <v>0</v>
      </c>
      <c r="M58" s="364">
        <v>0</v>
      </c>
      <c r="N58" s="53"/>
      <c r="O58" s="54"/>
      <c r="P58" s="147" t="str">
        <f t="shared" si="2"/>
        <v>-</v>
      </c>
      <c r="Q58" s="13">
        <f t="shared" si="2"/>
        <v>0</v>
      </c>
      <c r="R58" s="147">
        <f t="shared" ref="R58:R61" si="3">IF(((L58+M58+N58+O58)/(G58))&lt;=1,((L58+M58+N58+O58)/(G58)),1)</f>
        <v>0</v>
      </c>
      <c r="S58" s="31" t="s">
        <v>1376</v>
      </c>
      <c r="U58" s="32"/>
    </row>
    <row r="59" spans="1:21" s="31" customFormat="1" ht="60.75" customHeight="1" thickBot="1" x14ac:dyDescent="0.25">
      <c r="A59" s="1"/>
      <c r="B59" s="474" t="s">
        <v>1324</v>
      </c>
      <c r="C59" s="471" t="s">
        <v>1322</v>
      </c>
      <c r="D59" s="466" t="s">
        <v>458</v>
      </c>
      <c r="E59" s="281" t="s">
        <v>447</v>
      </c>
      <c r="F59" s="52" t="s">
        <v>448</v>
      </c>
      <c r="G59" s="82">
        <v>1</v>
      </c>
      <c r="H59" s="327"/>
      <c r="I59" s="327"/>
      <c r="J59" s="327"/>
      <c r="K59" s="327"/>
      <c r="L59" s="83"/>
      <c r="M59" s="53">
        <v>0</v>
      </c>
      <c r="N59" s="53"/>
      <c r="O59" s="54"/>
      <c r="P59" s="13" t="str">
        <f t="shared" si="2"/>
        <v>-</v>
      </c>
      <c r="Q59" s="13" t="str">
        <f t="shared" si="2"/>
        <v>-</v>
      </c>
      <c r="R59" s="14">
        <f t="shared" si="3"/>
        <v>0</v>
      </c>
      <c r="S59" s="366" t="s">
        <v>1381</v>
      </c>
      <c r="U59" s="32"/>
    </row>
    <row r="60" spans="1:21" s="31" customFormat="1" ht="42.75" customHeight="1" thickBot="1" x14ac:dyDescent="0.25">
      <c r="A60" s="1"/>
      <c r="B60" s="474"/>
      <c r="C60" s="472"/>
      <c r="D60" s="464"/>
      <c r="E60" s="281" t="s">
        <v>449</v>
      </c>
      <c r="F60" s="52" t="s">
        <v>450</v>
      </c>
      <c r="G60" s="82">
        <v>4</v>
      </c>
      <c r="H60" s="327"/>
      <c r="I60" s="327"/>
      <c r="J60" s="327"/>
      <c r="K60" s="327"/>
      <c r="L60" s="83"/>
      <c r="M60" s="53">
        <v>0</v>
      </c>
      <c r="N60" s="53"/>
      <c r="O60" s="54"/>
      <c r="P60" s="13" t="str">
        <f t="shared" si="2"/>
        <v>-</v>
      </c>
      <c r="Q60" s="13" t="str">
        <f t="shared" si="2"/>
        <v>-</v>
      </c>
      <c r="R60" s="14">
        <f t="shared" si="3"/>
        <v>0</v>
      </c>
      <c r="S60" s="31" t="s">
        <v>1381</v>
      </c>
      <c r="U60" s="32"/>
    </row>
    <row r="61" spans="1:21" s="31" customFormat="1" ht="80.25" customHeight="1" thickBot="1" x14ac:dyDescent="0.25">
      <c r="A61" s="1"/>
      <c r="B61" s="474"/>
      <c r="C61" s="473"/>
      <c r="D61" s="464"/>
      <c r="E61" s="360" t="s">
        <v>451</v>
      </c>
      <c r="F61" s="52" t="s">
        <v>452</v>
      </c>
      <c r="G61" s="79">
        <v>21</v>
      </c>
      <c r="H61" s="352">
        <v>21</v>
      </c>
      <c r="I61" s="352">
        <v>21</v>
      </c>
      <c r="J61" s="352">
        <v>21</v>
      </c>
      <c r="K61" s="352">
        <v>21</v>
      </c>
      <c r="L61" s="352">
        <v>21</v>
      </c>
      <c r="M61" s="365">
        <v>21</v>
      </c>
      <c r="N61" s="53"/>
      <c r="O61" s="54"/>
      <c r="P61" s="13">
        <f t="shared" si="2"/>
        <v>1</v>
      </c>
      <c r="Q61" s="13">
        <f t="shared" si="2"/>
        <v>1</v>
      </c>
      <c r="R61" s="14">
        <f t="shared" si="3"/>
        <v>1</v>
      </c>
      <c r="S61" s="1"/>
      <c r="U61" s="32"/>
    </row>
    <row r="62" spans="1:21" ht="69" customHeight="1" thickBot="1" x14ac:dyDescent="0.25">
      <c r="B62" s="460" t="s">
        <v>86</v>
      </c>
      <c r="C62" s="461" t="s">
        <v>87</v>
      </c>
      <c r="D62" s="462" t="s">
        <v>14</v>
      </c>
      <c r="E62" s="39" t="s">
        <v>15</v>
      </c>
      <c r="F62" s="47"/>
      <c r="G62" s="410" t="s">
        <v>16</v>
      </c>
      <c r="H62" s="38" t="s">
        <v>43</v>
      </c>
      <c r="I62" s="33" t="s">
        <v>44</v>
      </c>
      <c r="J62" s="34" t="s">
        <v>45</v>
      </c>
      <c r="K62" s="34" t="s">
        <v>39</v>
      </c>
      <c r="L62" s="222" t="s">
        <v>36</v>
      </c>
      <c r="M62" s="33" t="s">
        <v>37</v>
      </c>
      <c r="N62" s="34" t="s">
        <v>38</v>
      </c>
      <c r="O62" s="34" t="s">
        <v>39</v>
      </c>
      <c r="P62" s="35" t="s">
        <v>17</v>
      </c>
      <c r="Q62" s="35" t="s">
        <v>1343</v>
      </c>
      <c r="R62" s="36" t="s">
        <v>12</v>
      </c>
    </row>
    <row r="63" spans="1:21" ht="44.25" customHeight="1" thickBot="1" x14ac:dyDescent="0.25">
      <c r="B63" s="460"/>
      <c r="C63" s="461"/>
      <c r="D63" s="462"/>
      <c r="E63" s="39">
        <f>COUNTA(E4:E61)</f>
        <v>58</v>
      </c>
      <c r="F63" s="48"/>
      <c r="G63" s="411"/>
      <c r="H63" s="39">
        <f t="shared" ref="H63:O63" si="4">COUNTIF(H4:H61,"&gt;0")</f>
        <v>31</v>
      </c>
      <c r="I63" s="39">
        <f t="shared" si="4"/>
        <v>51</v>
      </c>
      <c r="J63" s="39">
        <f t="shared" si="4"/>
        <v>32</v>
      </c>
      <c r="K63" s="39">
        <f t="shared" si="4"/>
        <v>37</v>
      </c>
      <c r="L63" s="223">
        <f t="shared" si="4"/>
        <v>28</v>
      </c>
      <c r="M63" s="213">
        <f t="shared" si="4"/>
        <v>27</v>
      </c>
      <c r="N63" s="39">
        <f t="shared" si="4"/>
        <v>0</v>
      </c>
      <c r="O63" s="39">
        <f t="shared" si="4"/>
        <v>0</v>
      </c>
      <c r="P63" s="224">
        <f>AVERAGE(P4:P61)</f>
        <v>0.8746469706076998</v>
      </c>
      <c r="Q63" s="217">
        <f>AVERAGE(Q4:Q61)</f>
        <v>0.4728577507598784</v>
      </c>
      <c r="R63" s="226">
        <f>AVERAGE(R4:R61)</f>
        <v>0.50555555555555565</v>
      </c>
    </row>
    <row r="64" spans="1:21" ht="49.5" customHeight="1" thickBot="1" x14ac:dyDescent="0.25">
      <c r="B64" s="459" t="s">
        <v>1325</v>
      </c>
      <c r="C64" s="439"/>
      <c r="D64" s="440"/>
      <c r="E64" s="438" t="s">
        <v>1327</v>
      </c>
      <c r="F64" s="440"/>
      <c r="G64" s="438"/>
      <c r="H64" s="439"/>
      <c r="I64" s="440"/>
      <c r="J64" s="152" t="s">
        <v>1256</v>
      </c>
      <c r="K64" s="153" t="s">
        <v>1257</v>
      </c>
      <c r="L64" s="153" t="s">
        <v>1258</v>
      </c>
      <c r="M64" s="153"/>
      <c r="N64" s="153"/>
      <c r="O64" s="153"/>
      <c r="P64" s="220" t="s">
        <v>1259</v>
      </c>
      <c r="Q64" s="154" t="s">
        <v>1260</v>
      </c>
    </row>
    <row r="65" spans="2:17" ht="36.75" customHeight="1" thickBot="1" x14ac:dyDescent="0.25">
      <c r="B65" s="456" t="s">
        <v>1326</v>
      </c>
      <c r="C65" s="457"/>
      <c r="D65" s="458"/>
      <c r="E65" s="456" t="s">
        <v>1328</v>
      </c>
      <c r="F65" s="458"/>
      <c r="G65" s="456"/>
      <c r="H65" s="457"/>
      <c r="I65" s="458"/>
      <c r="J65" s="161"/>
      <c r="K65" s="156"/>
      <c r="L65" s="157"/>
      <c r="M65" s="158"/>
      <c r="N65" s="158"/>
      <c r="O65" s="158"/>
      <c r="P65" s="225"/>
      <c r="Q65" s="160"/>
    </row>
    <row r="66" spans="2:17" ht="89.25" customHeight="1" x14ac:dyDescent="0.2"/>
    <row r="67" spans="2:17" ht="55.5" customHeight="1" x14ac:dyDescent="0.2"/>
  </sheetData>
  <sheetProtection formatCells="0" formatColumns="0" formatRows="0"/>
  <autoFilter ref="A3:U65"/>
  <mergeCells count="21">
    <mergeCell ref="B1:Q1"/>
    <mergeCell ref="B62:B63"/>
    <mergeCell ref="C62:C63"/>
    <mergeCell ref="D62:D63"/>
    <mergeCell ref="G62:G63"/>
    <mergeCell ref="D4:D7"/>
    <mergeCell ref="D8:D34"/>
    <mergeCell ref="D35:D51"/>
    <mergeCell ref="D52:D54"/>
    <mergeCell ref="D55:D58"/>
    <mergeCell ref="C4:C58"/>
    <mergeCell ref="B4:B58"/>
    <mergeCell ref="C59:C61"/>
    <mergeCell ref="B59:B61"/>
    <mergeCell ref="D59:D61"/>
    <mergeCell ref="B64:D64"/>
    <mergeCell ref="E64:F64"/>
    <mergeCell ref="G64:I64"/>
    <mergeCell ref="B65:D65"/>
    <mergeCell ref="E65:F65"/>
    <mergeCell ref="G65:I65"/>
  </mergeCells>
  <conditionalFormatting sqref="R59:R61">
    <cfRule type="cellIs" dxfId="802" priority="142" operator="equal">
      <formula>"-"</formula>
    </cfRule>
    <cfRule type="cellIs" dxfId="801" priority="143" operator="between">
      <formula>0.9</formula>
      <formula>1</formula>
    </cfRule>
    <cfRule type="cellIs" dxfId="800" priority="144" operator="between">
      <formula>0.7</formula>
      <formula>0.899</formula>
    </cfRule>
    <cfRule type="cellIs" dxfId="799" priority="145" operator="between">
      <formula>0</formula>
      <formula>0.699</formula>
    </cfRule>
  </conditionalFormatting>
  <conditionalFormatting sqref="R59:R61">
    <cfRule type="cellIs" dxfId="798" priority="138" operator="equal">
      <formula>"-"</formula>
    </cfRule>
    <cfRule type="cellIs" dxfId="797" priority="139" operator="lessThan">
      <formula>0.699</formula>
    </cfRule>
    <cfRule type="cellIs" dxfId="796" priority="140" operator="between">
      <formula>0.7</formula>
      <formula>0.8999</formula>
    </cfRule>
    <cfRule type="cellIs" dxfId="795" priority="141" operator="between">
      <formula>0.9</formula>
      <formula>1</formula>
    </cfRule>
  </conditionalFormatting>
  <conditionalFormatting sqref="R59:R61">
    <cfRule type="cellIs" dxfId="794" priority="134" operator="equal">
      <formula>"-"</formula>
    </cfRule>
    <cfRule type="cellIs" dxfId="793" priority="135" operator="lessThan">
      <formula>0.69999</formula>
    </cfRule>
    <cfRule type="cellIs" dxfId="792" priority="136" operator="between">
      <formula>0.7</formula>
      <formula>0.8999</formula>
    </cfRule>
    <cfRule type="cellIs" dxfId="791" priority="137" operator="between">
      <formula>0.9</formula>
      <formula>1</formula>
    </cfRule>
  </conditionalFormatting>
  <conditionalFormatting sqref="R59:R61">
    <cfRule type="cellIs" dxfId="790" priority="130" operator="equal">
      <formula>"-"</formula>
    </cfRule>
    <cfRule type="cellIs" dxfId="789" priority="131" operator="between">
      <formula>0.9</formula>
      <formula>1</formula>
    </cfRule>
    <cfRule type="cellIs" dxfId="788" priority="132" operator="between">
      <formula>0.7</formula>
      <formula>0.899</formula>
    </cfRule>
    <cfRule type="cellIs" dxfId="787" priority="133" operator="lessThan">
      <formula>0.699</formula>
    </cfRule>
  </conditionalFormatting>
  <conditionalFormatting sqref="R59:R61">
    <cfRule type="cellIs" dxfId="786" priority="126" operator="equal">
      <formula>"-"</formula>
    </cfRule>
    <cfRule type="cellIs" dxfId="785" priority="127" operator="lessThan">
      <formula>0.699</formula>
    </cfRule>
    <cfRule type="cellIs" dxfId="784" priority="128" operator="between">
      <formula>0.9</formula>
      <formula>1</formula>
    </cfRule>
    <cfRule type="cellIs" dxfId="783" priority="129" operator="between">
      <formula>0.7</formula>
      <formula>"89.99%"</formula>
    </cfRule>
  </conditionalFormatting>
  <conditionalFormatting sqref="R59:R61">
    <cfRule type="cellIs" dxfId="782" priority="122" operator="equal">
      <formula>"-"</formula>
    </cfRule>
    <cfRule type="cellIs" dxfId="781" priority="123" operator="lessThan">
      <formula>0.699</formula>
    </cfRule>
    <cfRule type="cellIs" dxfId="780" priority="124" operator="between">
      <formula>0.7</formula>
      <formula>0.899</formula>
    </cfRule>
    <cfRule type="cellIs" dxfId="779" priority="125" operator="between">
      <formula>0.9</formula>
      <formula>1</formula>
    </cfRule>
  </conditionalFormatting>
  <conditionalFormatting sqref="R59:R61">
    <cfRule type="cellIs" dxfId="778" priority="118" operator="equal">
      <formula>"-"</formula>
    </cfRule>
    <cfRule type="cellIs" dxfId="777" priority="119" operator="lessThan">
      <formula>0.699</formula>
    </cfRule>
    <cfRule type="cellIs" dxfId="776" priority="120" operator="between">
      <formula>0.7</formula>
      <formula>0.9166666</formula>
    </cfRule>
    <cfRule type="cellIs" dxfId="775" priority="121" operator="between">
      <formula>0.9167</formula>
      <formula>1</formula>
    </cfRule>
  </conditionalFormatting>
  <conditionalFormatting sqref="P59:P61">
    <cfRule type="cellIs" dxfId="774" priority="58" operator="equal">
      <formula>"-"</formula>
    </cfRule>
    <cfRule type="cellIs" dxfId="773" priority="59" operator="between">
      <formula>0.9</formula>
      <formula>1</formula>
    </cfRule>
    <cfRule type="cellIs" dxfId="772" priority="60" operator="between">
      <formula>0.7</formula>
      <formula>0.899</formula>
    </cfRule>
    <cfRule type="cellIs" dxfId="771" priority="61" operator="between">
      <formula>0</formula>
      <formula>0.699</formula>
    </cfRule>
  </conditionalFormatting>
  <conditionalFormatting sqref="P59:P61">
    <cfRule type="cellIs" dxfId="770" priority="54" operator="equal">
      <formula>"-"</formula>
    </cfRule>
    <cfRule type="cellIs" dxfId="769" priority="55" operator="lessThan">
      <formula>0.699</formula>
    </cfRule>
    <cfRule type="cellIs" dxfId="768" priority="56" operator="between">
      <formula>0.7</formula>
      <formula>0.8999</formula>
    </cfRule>
    <cfRule type="cellIs" dxfId="767" priority="57" operator="between">
      <formula>0.9</formula>
      <formula>1</formula>
    </cfRule>
  </conditionalFormatting>
  <conditionalFormatting sqref="P59:P61">
    <cfRule type="cellIs" dxfId="766" priority="50" operator="equal">
      <formula>"-"</formula>
    </cfRule>
    <cfRule type="cellIs" dxfId="765" priority="51" operator="lessThan">
      <formula>0.69999</formula>
    </cfRule>
    <cfRule type="cellIs" dxfId="764" priority="52" operator="between">
      <formula>0.7</formula>
      <formula>0.8999</formula>
    </cfRule>
    <cfRule type="cellIs" dxfId="763" priority="53" operator="between">
      <formula>0.9</formula>
      <formula>1</formula>
    </cfRule>
  </conditionalFormatting>
  <conditionalFormatting sqref="P59:P61">
    <cfRule type="cellIs" dxfId="762" priority="46" operator="equal">
      <formula>"-"</formula>
    </cfRule>
    <cfRule type="cellIs" dxfId="761" priority="47" operator="between">
      <formula>0.9</formula>
      <formula>1</formula>
    </cfRule>
    <cfRule type="cellIs" dxfId="760" priority="48" operator="between">
      <formula>0.7</formula>
      <formula>0.899</formula>
    </cfRule>
    <cfRule type="cellIs" dxfId="759" priority="49" operator="lessThan">
      <formula>0.699</formula>
    </cfRule>
  </conditionalFormatting>
  <conditionalFormatting sqref="P59:P61">
    <cfRule type="cellIs" dxfId="758" priority="42" operator="equal">
      <formula>"-"</formula>
    </cfRule>
    <cfRule type="cellIs" dxfId="757" priority="43" operator="lessThan">
      <formula>0.699</formula>
    </cfRule>
    <cfRule type="cellIs" dxfId="756" priority="44" operator="between">
      <formula>0.9</formula>
      <formula>1</formula>
    </cfRule>
    <cfRule type="cellIs" dxfId="755" priority="45" operator="between">
      <formula>0.7</formula>
      <formula>"89.99%"</formula>
    </cfRule>
  </conditionalFormatting>
  <conditionalFormatting sqref="P59:P61">
    <cfRule type="cellIs" dxfId="754" priority="38" operator="equal">
      <formula>"-"</formula>
    </cfRule>
    <cfRule type="cellIs" dxfId="753" priority="39" operator="lessThan">
      <formula>0.699</formula>
    </cfRule>
    <cfRule type="cellIs" dxfId="752" priority="40" operator="between">
      <formula>0.7</formula>
      <formula>0.899</formula>
    </cfRule>
    <cfRule type="cellIs" dxfId="751" priority="41" operator="between">
      <formula>0.9</formula>
      <formula>1</formula>
    </cfRule>
  </conditionalFormatting>
  <conditionalFormatting sqref="P59:P61">
    <cfRule type="cellIs" dxfId="750" priority="34" operator="equal">
      <formula>"-"</formula>
    </cfRule>
    <cfRule type="cellIs" dxfId="749" priority="35" operator="lessThan">
      <formula>0.699</formula>
    </cfRule>
    <cfRule type="cellIs" dxfId="748" priority="36" operator="between">
      <formula>0.7</formula>
      <formula>0.9166666</formula>
    </cfRule>
    <cfRule type="cellIs" dxfId="747" priority="37" operator="between">
      <formula>0.9167</formula>
      <formula>1</formula>
    </cfRule>
  </conditionalFormatting>
  <conditionalFormatting sqref="P4:P58 R4:R58">
    <cfRule type="cellIs" dxfId="746" priority="30" operator="equal">
      <formula>"-"</formula>
    </cfRule>
    <cfRule type="cellIs" dxfId="745" priority="31" operator="lessThan">
      <formula>0.5</formula>
    </cfRule>
    <cfRule type="cellIs" dxfId="744" priority="32" operator="between">
      <formula>0.5</formula>
      <formula>0.75</formula>
    </cfRule>
    <cfRule type="cellIs" dxfId="743" priority="33" operator="between">
      <formula>0.75</formula>
      <formula>1</formula>
    </cfRule>
  </conditionalFormatting>
  <conditionalFormatting sqref="P4:P58 R4:R58">
    <cfRule type="cellIs" dxfId="742" priority="29" operator="equal">
      <formula>0</formula>
    </cfRule>
  </conditionalFormatting>
  <conditionalFormatting sqref="Q4:Q61">
    <cfRule type="cellIs" dxfId="741" priority="25" operator="equal">
      <formula>"-"</formula>
    </cfRule>
    <cfRule type="cellIs" dxfId="740" priority="26" operator="between">
      <formula>0.9</formula>
      <formula>1</formula>
    </cfRule>
    <cfRule type="cellIs" dxfId="739" priority="27" operator="between">
      <formula>0.7</formula>
      <formula>0.899</formula>
    </cfRule>
    <cfRule type="cellIs" dxfId="738" priority="28" operator="between">
      <formula>0</formula>
      <formula>0.699</formula>
    </cfRule>
  </conditionalFormatting>
  <conditionalFormatting sqref="Q4:Q61">
    <cfRule type="cellIs" dxfId="737" priority="21" operator="equal">
      <formula>"-"</formula>
    </cfRule>
    <cfRule type="cellIs" dxfId="736" priority="22" operator="lessThan">
      <formula>0.699</formula>
    </cfRule>
    <cfRule type="cellIs" dxfId="735" priority="23" operator="between">
      <formula>0.7</formula>
      <formula>0.8999</formula>
    </cfRule>
    <cfRule type="cellIs" dxfId="734" priority="24" operator="between">
      <formula>0.9</formula>
      <formula>1</formula>
    </cfRule>
  </conditionalFormatting>
  <conditionalFormatting sqref="Q4:Q61">
    <cfRule type="cellIs" dxfId="733" priority="17" operator="equal">
      <formula>"-"</formula>
    </cfRule>
    <cfRule type="cellIs" dxfId="732" priority="18" operator="lessThan">
      <formula>0.69999</formula>
    </cfRule>
    <cfRule type="cellIs" dxfId="731" priority="19" operator="between">
      <formula>0.7</formula>
      <formula>0.8999</formula>
    </cfRule>
    <cfRule type="cellIs" dxfId="730" priority="20" operator="between">
      <formula>0.9</formula>
      <formula>1</formula>
    </cfRule>
  </conditionalFormatting>
  <conditionalFormatting sqref="Q4:Q61">
    <cfRule type="cellIs" dxfId="729" priority="13" operator="equal">
      <formula>"-"</formula>
    </cfRule>
    <cfRule type="cellIs" dxfId="728" priority="14" operator="between">
      <formula>0.9</formula>
      <formula>1</formula>
    </cfRule>
    <cfRule type="cellIs" dxfId="727" priority="15" operator="between">
      <formula>0.7</formula>
      <formula>0.899</formula>
    </cfRule>
    <cfRule type="cellIs" dxfId="726" priority="16" operator="lessThan">
      <formula>0.699</formula>
    </cfRule>
  </conditionalFormatting>
  <conditionalFormatting sqref="Q4:Q61">
    <cfRule type="cellIs" dxfId="725" priority="9" operator="equal">
      <formula>"-"</formula>
    </cfRule>
    <cfRule type="cellIs" dxfId="724" priority="10" operator="lessThan">
      <formula>0.699</formula>
    </cfRule>
    <cfRule type="cellIs" dxfId="723" priority="11" operator="between">
      <formula>0.9</formula>
      <formula>1</formula>
    </cfRule>
    <cfRule type="cellIs" dxfId="722" priority="12" operator="between">
      <formula>0.7</formula>
      <formula>"89.99%"</formula>
    </cfRule>
  </conditionalFormatting>
  <conditionalFormatting sqref="Q4:Q61">
    <cfRule type="cellIs" dxfId="721" priority="5" operator="equal">
      <formula>"-"</formula>
    </cfRule>
    <cfRule type="cellIs" dxfId="720" priority="6" operator="lessThan">
      <formula>0.699</formula>
    </cfRule>
    <cfRule type="cellIs" dxfId="719" priority="7" operator="between">
      <formula>0.7</formula>
      <formula>0.899</formula>
    </cfRule>
    <cfRule type="cellIs" dxfId="718" priority="8" operator="between">
      <formula>0.9</formula>
      <formula>1</formula>
    </cfRule>
  </conditionalFormatting>
  <conditionalFormatting sqref="Q4:Q61">
    <cfRule type="cellIs" dxfId="717" priority="1" operator="equal">
      <formula>"-"</formula>
    </cfRule>
    <cfRule type="cellIs" dxfId="716" priority="2" operator="lessThan">
      <formula>0.699</formula>
    </cfRule>
    <cfRule type="cellIs" dxfId="715" priority="3" operator="between">
      <formula>0.7</formula>
      <formula>0.9166666</formula>
    </cfRule>
    <cfRule type="cellIs" dxfId="714"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36" orientation="landscape" r:id="rId1"/>
  <rowBreaks count="3" manualBreakCount="3">
    <brk id="21" max="16" man="1"/>
    <brk id="39" max="16383" man="1"/>
    <brk id="58" max="16" man="1"/>
  </rowBreaks>
  <colBreaks count="1" manualBreakCount="1">
    <brk id="17" max="63"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U66"/>
  <sheetViews>
    <sheetView topLeftCell="D1" zoomScale="70" zoomScaleNormal="70" workbookViewId="0">
      <pane ySplit="3" topLeftCell="A61" activePane="bottomLeft" state="frozen"/>
      <selection pane="bottomLeft" activeCell="K62" sqref="K62"/>
    </sheetView>
  </sheetViews>
  <sheetFormatPr baseColWidth="10" defaultColWidth="11.42578125" defaultRowHeight="15" x14ac:dyDescent="0.2"/>
  <cols>
    <col min="1" max="1" width="2.85546875" style="1" customWidth="1"/>
    <col min="2" max="2" width="20.5703125" style="1" customWidth="1"/>
    <col min="3" max="3" width="17.42578125" style="1" customWidth="1"/>
    <col min="4" max="4" width="27.7109375" style="1" customWidth="1"/>
    <col min="5" max="5" width="54.85546875" style="1" customWidth="1"/>
    <col min="6" max="6" width="62.7109375" style="1" hidden="1" customWidth="1"/>
    <col min="7" max="11" width="20.5703125" style="1" customWidth="1"/>
    <col min="12" max="12" width="16.5703125" style="67" customWidth="1"/>
    <col min="13" max="13" width="10.85546875" style="1" customWidth="1"/>
    <col min="14" max="14" width="0.42578125" style="1" customWidth="1"/>
    <col min="15" max="15" width="0.7109375" style="1" customWidth="1"/>
    <col min="16" max="16" width="15.7109375" style="1" customWidth="1"/>
    <col min="17" max="17" width="19.85546875" style="1" customWidth="1"/>
    <col min="18" max="18" width="14.5703125" style="1" customWidth="1"/>
    <col min="19" max="19" width="11.42578125" style="1" customWidth="1"/>
    <col min="20" max="16384" width="11.42578125" style="1"/>
  </cols>
  <sheetData>
    <row r="1" spans="1:21" ht="15.75" x14ac:dyDescent="0.2">
      <c r="B1" s="412" t="s">
        <v>1349</v>
      </c>
      <c r="C1" s="412"/>
      <c r="D1" s="412"/>
      <c r="E1" s="412"/>
      <c r="F1" s="412"/>
      <c r="G1" s="412"/>
      <c r="H1" s="412"/>
      <c r="I1" s="412"/>
      <c r="J1" s="412"/>
      <c r="K1" s="412"/>
      <c r="L1" s="412"/>
      <c r="M1" s="412"/>
      <c r="N1" s="412"/>
      <c r="O1" s="412"/>
      <c r="P1" s="412"/>
      <c r="Q1" s="412"/>
    </row>
    <row r="2" spans="1:21" ht="16.5" thickBot="1" x14ac:dyDescent="0.25">
      <c r="D2" s="2"/>
      <c r="E2" s="55"/>
      <c r="F2" s="55"/>
      <c r="G2" s="55"/>
      <c r="H2" s="55"/>
      <c r="I2" s="55"/>
      <c r="J2" s="55"/>
      <c r="K2" s="55"/>
      <c r="L2" s="60"/>
      <c r="M2" s="55"/>
      <c r="N2" s="55"/>
      <c r="O2" s="55"/>
      <c r="P2" s="55"/>
      <c r="Q2" s="55"/>
    </row>
    <row r="3" spans="1:21" ht="221.25" thickBot="1" x14ac:dyDescent="0.25">
      <c r="B3" s="4" t="s">
        <v>0</v>
      </c>
      <c r="C3" s="49" t="s">
        <v>35</v>
      </c>
      <c r="D3" s="5" t="s">
        <v>1</v>
      </c>
      <c r="E3" s="6" t="s">
        <v>2</v>
      </c>
      <c r="F3" s="6" t="s">
        <v>18</v>
      </c>
      <c r="G3" s="7" t="s">
        <v>3</v>
      </c>
      <c r="H3" s="7" t="s">
        <v>4</v>
      </c>
      <c r="I3" s="7" t="s">
        <v>5</v>
      </c>
      <c r="J3" s="7" t="s">
        <v>6</v>
      </c>
      <c r="K3" s="7" t="s">
        <v>7</v>
      </c>
      <c r="L3" s="61" t="s">
        <v>8</v>
      </c>
      <c r="M3" s="7" t="s">
        <v>9</v>
      </c>
      <c r="N3" s="7" t="s">
        <v>10</v>
      </c>
      <c r="O3" s="7" t="s">
        <v>11</v>
      </c>
      <c r="P3" s="8" t="s">
        <v>17</v>
      </c>
      <c r="Q3" s="8" t="s">
        <v>1343</v>
      </c>
      <c r="R3" s="9" t="s">
        <v>12</v>
      </c>
    </row>
    <row r="4" spans="1:21" ht="75" customHeight="1" thickBot="1" x14ac:dyDescent="0.25">
      <c r="A4" s="2"/>
      <c r="B4" s="480" t="s">
        <v>1317</v>
      </c>
      <c r="C4" s="445" t="s">
        <v>1278</v>
      </c>
      <c r="D4" s="475" t="s">
        <v>563</v>
      </c>
      <c r="E4" s="334" t="s">
        <v>459</v>
      </c>
      <c r="F4" s="45" t="s">
        <v>460</v>
      </c>
      <c r="G4" s="10">
        <v>1</v>
      </c>
      <c r="H4" s="297">
        <v>0.25</v>
      </c>
      <c r="I4" s="329">
        <v>0.25</v>
      </c>
      <c r="J4" s="329">
        <v>0.25</v>
      </c>
      <c r="K4" s="329">
        <v>0.25</v>
      </c>
      <c r="L4" s="64">
        <v>0.25</v>
      </c>
      <c r="M4" s="330">
        <v>0.15</v>
      </c>
      <c r="N4" s="11"/>
      <c r="O4" s="12"/>
      <c r="P4" s="147">
        <f>IF(H4=0,"-",IF((L4/H4)&lt;=1,(L4/H4),1))</f>
        <v>1</v>
      </c>
      <c r="Q4" s="13">
        <f>IF(I4=0,"-",IF((M4/I4)&lt;=1,(M4/I4),1))</f>
        <v>0.6</v>
      </c>
      <c r="R4" s="147">
        <f>IF(((L4+M4+N4+O4)/(G4))&lt;=1,((L4+M4+N4+O4)/(G4)),1)</f>
        <v>0.4</v>
      </c>
      <c r="S4" s="2"/>
      <c r="U4" s="15"/>
    </row>
    <row r="5" spans="1:21" s="18" customFormat="1" ht="45.75" thickBot="1" x14ac:dyDescent="0.25">
      <c r="A5" s="2"/>
      <c r="B5" s="481"/>
      <c r="C5" s="479"/>
      <c r="D5" s="476"/>
      <c r="E5" s="333" t="s">
        <v>461</v>
      </c>
      <c r="F5" s="20" t="s">
        <v>462</v>
      </c>
      <c r="G5" s="16">
        <v>1</v>
      </c>
      <c r="H5" s="21">
        <v>0.25</v>
      </c>
      <c r="I5" s="329">
        <v>0.25</v>
      </c>
      <c r="J5" s="329">
        <v>0.25</v>
      </c>
      <c r="K5" s="329">
        <v>0.25</v>
      </c>
      <c r="L5" s="64">
        <v>0.25</v>
      </c>
      <c r="M5" s="74">
        <v>0.25</v>
      </c>
      <c r="N5" s="16"/>
      <c r="O5" s="17"/>
      <c r="P5" s="147">
        <f t="shared" ref="P5:Q62" si="0">IF(H5=0,"-",IF((L5/H5)&lt;=1,(L5/H5),1))</f>
        <v>1</v>
      </c>
      <c r="Q5" s="13">
        <f t="shared" si="0"/>
        <v>1</v>
      </c>
      <c r="R5" s="147">
        <f t="shared" ref="R5:R62" si="1">IF(((L5+M5+N5+O5)/(G5))&lt;=1,((L5+M5+N5+O5)/(G5)),1)</f>
        <v>0.5</v>
      </c>
      <c r="S5" s="2"/>
      <c r="U5" s="19"/>
    </row>
    <row r="6" spans="1:21" s="18" customFormat="1" ht="66" customHeight="1" thickBot="1" x14ac:dyDescent="0.25">
      <c r="A6" s="2"/>
      <c r="B6" s="481"/>
      <c r="C6" s="446"/>
      <c r="D6" s="477"/>
      <c r="E6" s="333" t="s">
        <v>463</v>
      </c>
      <c r="F6" s="20" t="s">
        <v>464</v>
      </c>
      <c r="G6" s="16">
        <v>2</v>
      </c>
      <c r="H6" s="299">
        <v>0.5</v>
      </c>
      <c r="I6" s="332">
        <v>0.5</v>
      </c>
      <c r="J6" s="332">
        <v>0.5</v>
      </c>
      <c r="K6" s="332">
        <v>0.5</v>
      </c>
      <c r="L6" s="74">
        <v>0.5</v>
      </c>
      <c r="M6" s="332">
        <v>0.5</v>
      </c>
      <c r="N6" s="16"/>
      <c r="O6" s="17"/>
      <c r="P6" s="147">
        <f t="shared" si="0"/>
        <v>1</v>
      </c>
      <c r="Q6" s="13">
        <f t="shared" si="0"/>
        <v>1</v>
      </c>
      <c r="R6" s="147">
        <f t="shared" si="1"/>
        <v>0.5</v>
      </c>
      <c r="S6" s="2"/>
      <c r="U6" s="19"/>
    </row>
    <row r="7" spans="1:21" s="18" customFormat="1" ht="78.75" customHeight="1" thickBot="1" x14ac:dyDescent="0.25">
      <c r="A7" s="2"/>
      <c r="B7" s="481"/>
      <c r="C7" s="445" t="s">
        <v>1318</v>
      </c>
      <c r="D7" s="478" t="s">
        <v>564</v>
      </c>
      <c r="E7" s="333" t="s">
        <v>465</v>
      </c>
      <c r="F7" s="20" t="s">
        <v>466</v>
      </c>
      <c r="G7" s="16">
        <v>1</v>
      </c>
      <c r="H7" s="21">
        <v>0.25</v>
      </c>
      <c r="I7" s="329">
        <v>0.25</v>
      </c>
      <c r="J7" s="336">
        <v>0.25</v>
      </c>
      <c r="K7" s="329">
        <v>0.25</v>
      </c>
      <c r="L7" s="64">
        <v>0.25</v>
      </c>
      <c r="M7" s="332">
        <v>0.25</v>
      </c>
      <c r="N7" s="16"/>
      <c r="O7" s="17"/>
      <c r="P7" s="147">
        <f t="shared" si="0"/>
        <v>1</v>
      </c>
      <c r="Q7" s="13">
        <f t="shared" si="0"/>
        <v>1</v>
      </c>
      <c r="R7" s="147">
        <f t="shared" si="1"/>
        <v>0.5</v>
      </c>
      <c r="S7" s="2"/>
      <c r="U7" s="19"/>
    </row>
    <row r="8" spans="1:21" s="18" customFormat="1" ht="45.75" thickBot="1" x14ac:dyDescent="0.25">
      <c r="A8" s="2"/>
      <c r="B8" s="481"/>
      <c r="C8" s="479"/>
      <c r="D8" s="476"/>
      <c r="E8" s="333" t="s">
        <v>467</v>
      </c>
      <c r="F8" s="20" t="s">
        <v>468</v>
      </c>
      <c r="G8" s="16">
        <v>1</v>
      </c>
      <c r="H8" s="298">
        <v>0</v>
      </c>
      <c r="I8" s="335">
        <v>0.5</v>
      </c>
      <c r="J8" s="329">
        <v>0.25</v>
      </c>
      <c r="K8" s="329">
        <v>0.25</v>
      </c>
      <c r="L8" s="68">
        <v>0</v>
      </c>
      <c r="M8" s="331">
        <v>0</v>
      </c>
      <c r="N8" s="16"/>
      <c r="O8" s="17"/>
      <c r="P8" s="147" t="str">
        <f t="shared" si="0"/>
        <v>-</v>
      </c>
      <c r="Q8" s="13">
        <f t="shared" si="0"/>
        <v>0</v>
      </c>
      <c r="R8" s="147">
        <f t="shared" si="1"/>
        <v>0</v>
      </c>
      <c r="S8" s="2"/>
      <c r="U8" s="19"/>
    </row>
    <row r="9" spans="1:21" s="18" customFormat="1" ht="60.75" thickBot="1" x14ac:dyDescent="0.25">
      <c r="A9" s="2"/>
      <c r="B9" s="481"/>
      <c r="C9" s="479"/>
      <c r="D9" s="476"/>
      <c r="E9" s="333" t="s">
        <v>469</v>
      </c>
      <c r="F9" s="20" t="s">
        <v>470</v>
      </c>
      <c r="G9" s="16">
        <v>1</v>
      </c>
      <c r="H9" s="16">
        <v>0</v>
      </c>
      <c r="I9" s="335">
        <v>0.5</v>
      </c>
      <c r="J9" s="335">
        <v>0.5</v>
      </c>
      <c r="K9" s="331">
        <v>0</v>
      </c>
      <c r="L9" s="68">
        <v>0</v>
      </c>
      <c r="M9" s="332">
        <v>0.35</v>
      </c>
      <c r="N9" s="16"/>
      <c r="O9" s="17"/>
      <c r="P9" s="147" t="str">
        <f t="shared" si="0"/>
        <v>-</v>
      </c>
      <c r="Q9" s="13">
        <f t="shared" si="0"/>
        <v>0.7</v>
      </c>
      <c r="R9" s="147">
        <f t="shared" si="1"/>
        <v>0.35</v>
      </c>
      <c r="S9" s="2"/>
      <c r="U9" s="19"/>
    </row>
    <row r="10" spans="1:21" s="18" customFormat="1" ht="30.75" thickBot="1" x14ac:dyDescent="0.25">
      <c r="A10" s="2"/>
      <c r="B10" s="481"/>
      <c r="C10" s="479"/>
      <c r="D10" s="476"/>
      <c r="E10" s="333" t="s">
        <v>471</v>
      </c>
      <c r="F10" s="252" t="s">
        <v>472</v>
      </c>
      <c r="G10" s="300">
        <v>1</v>
      </c>
      <c r="H10" s="240">
        <v>0.25</v>
      </c>
      <c r="I10" s="329">
        <v>0.25</v>
      </c>
      <c r="J10" s="329">
        <v>0.25</v>
      </c>
      <c r="K10" s="329">
        <v>0.25</v>
      </c>
      <c r="L10" s="64">
        <v>0.25</v>
      </c>
      <c r="M10" s="332">
        <v>0.25</v>
      </c>
      <c r="N10" s="16"/>
      <c r="O10" s="17"/>
      <c r="P10" s="147">
        <f t="shared" si="0"/>
        <v>1</v>
      </c>
      <c r="Q10" s="13">
        <f t="shared" si="0"/>
        <v>1</v>
      </c>
      <c r="R10" s="147">
        <f t="shared" si="1"/>
        <v>0.5</v>
      </c>
      <c r="S10" s="2"/>
      <c r="U10" s="19"/>
    </row>
    <row r="11" spans="1:21" s="18" customFormat="1" ht="45.75" thickBot="1" x14ac:dyDescent="0.25">
      <c r="A11" s="2"/>
      <c r="B11" s="481"/>
      <c r="C11" s="479"/>
      <c r="D11" s="476"/>
      <c r="E11" s="333" t="s">
        <v>473</v>
      </c>
      <c r="F11" s="20" t="s">
        <v>474</v>
      </c>
      <c r="G11" s="21">
        <v>1</v>
      </c>
      <c r="H11" s="297">
        <v>0.25</v>
      </c>
      <c r="I11" s="329">
        <v>0.25</v>
      </c>
      <c r="J11" s="329">
        <v>0.25</v>
      </c>
      <c r="K11" s="329">
        <v>0.25</v>
      </c>
      <c r="L11" s="64">
        <v>0.25</v>
      </c>
      <c r="M11" s="332">
        <v>0.25</v>
      </c>
      <c r="N11" s="21"/>
      <c r="O11" s="22"/>
      <c r="P11" s="147">
        <f t="shared" si="0"/>
        <v>1</v>
      </c>
      <c r="Q11" s="13">
        <f t="shared" si="0"/>
        <v>1</v>
      </c>
      <c r="R11" s="147">
        <f t="shared" si="1"/>
        <v>0.5</v>
      </c>
      <c r="S11" s="2"/>
      <c r="U11" s="19"/>
    </row>
    <row r="12" spans="1:21" ht="45.75" thickBot="1" x14ac:dyDescent="0.25">
      <c r="A12" s="2"/>
      <c r="B12" s="481"/>
      <c r="C12" s="479"/>
      <c r="D12" s="476"/>
      <c r="E12" s="333" t="s">
        <v>475</v>
      </c>
      <c r="F12" s="20" t="s">
        <v>476</v>
      </c>
      <c r="G12" s="16">
        <v>2</v>
      </c>
      <c r="H12" s="16">
        <v>0</v>
      </c>
      <c r="I12" s="331">
        <v>1</v>
      </c>
      <c r="J12" s="335">
        <v>0.5</v>
      </c>
      <c r="K12" s="335">
        <v>0.5</v>
      </c>
      <c r="L12" s="68">
        <v>0</v>
      </c>
      <c r="M12" s="331">
        <v>1</v>
      </c>
      <c r="N12" s="16"/>
      <c r="O12" s="23"/>
      <c r="P12" s="147" t="str">
        <f t="shared" si="0"/>
        <v>-</v>
      </c>
      <c r="Q12" s="13">
        <f t="shared" si="0"/>
        <v>1</v>
      </c>
      <c r="R12" s="147">
        <f t="shared" si="1"/>
        <v>0.5</v>
      </c>
      <c r="S12" s="2"/>
      <c r="U12" s="15"/>
    </row>
    <row r="13" spans="1:21" ht="45.75" thickBot="1" x14ac:dyDescent="0.25">
      <c r="B13" s="481"/>
      <c r="C13" s="479"/>
      <c r="D13" s="477"/>
      <c r="E13" s="333" t="s">
        <v>477</v>
      </c>
      <c r="F13" s="20" t="s">
        <v>478</v>
      </c>
      <c r="G13" s="21">
        <v>1</v>
      </c>
      <c r="H13" s="21">
        <v>0.25</v>
      </c>
      <c r="I13" s="329">
        <v>0.25</v>
      </c>
      <c r="J13" s="329">
        <v>0.25</v>
      </c>
      <c r="K13" s="329">
        <v>0.25</v>
      </c>
      <c r="L13" s="329">
        <v>0.25</v>
      </c>
      <c r="M13" s="329">
        <v>0.25</v>
      </c>
      <c r="N13" s="21"/>
      <c r="O13" s="22"/>
      <c r="P13" s="147">
        <f t="shared" si="0"/>
        <v>1</v>
      </c>
      <c r="Q13" s="13">
        <f t="shared" si="0"/>
        <v>1</v>
      </c>
      <c r="R13" s="147">
        <f t="shared" si="1"/>
        <v>0.5</v>
      </c>
      <c r="S13" s="2"/>
      <c r="U13" s="15"/>
    </row>
    <row r="14" spans="1:21" ht="45.75" thickBot="1" x14ac:dyDescent="0.25">
      <c r="B14" s="481"/>
      <c r="C14" s="479"/>
      <c r="D14" s="478" t="s">
        <v>565</v>
      </c>
      <c r="E14" s="333" t="s">
        <v>479</v>
      </c>
      <c r="F14" s="20" t="s">
        <v>480</v>
      </c>
      <c r="G14" s="21">
        <v>48</v>
      </c>
      <c r="H14" s="21">
        <v>12</v>
      </c>
      <c r="I14" s="329">
        <v>12</v>
      </c>
      <c r="J14" s="329">
        <v>12</v>
      </c>
      <c r="K14" s="329">
        <v>12</v>
      </c>
      <c r="L14" s="329">
        <v>0</v>
      </c>
      <c r="M14" s="329">
        <v>12</v>
      </c>
      <c r="N14" s="21"/>
      <c r="O14" s="22"/>
      <c r="P14" s="147">
        <f t="shared" si="0"/>
        <v>0</v>
      </c>
      <c r="Q14" s="13">
        <f t="shared" si="0"/>
        <v>1</v>
      </c>
      <c r="R14" s="147">
        <f t="shared" si="1"/>
        <v>0.25</v>
      </c>
      <c r="U14" s="15"/>
    </row>
    <row r="15" spans="1:21" ht="75.75" thickBot="1" x14ac:dyDescent="0.25">
      <c r="B15" s="481"/>
      <c r="C15" s="479"/>
      <c r="D15" s="476"/>
      <c r="E15" s="333" t="s">
        <v>481</v>
      </c>
      <c r="F15" s="20" t="s">
        <v>482</v>
      </c>
      <c r="G15" s="21">
        <v>20</v>
      </c>
      <c r="H15" s="21">
        <v>5</v>
      </c>
      <c r="I15" s="329">
        <v>5</v>
      </c>
      <c r="J15" s="329">
        <v>5</v>
      </c>
      <c r="K15" s="329">
        <v>5</v>
      </c>
      <c r="L15" s="329">
        <v>5</v>
      </c>
      <c r="M15" s="329">
        <v>5</v>
      </c>
      <c r="N15" s="21"/>
      <c r="O15" s="22"/>
      <c r="P15" s="147">
        <f t="shared" si="0"/>
        <v>1</v>
      </c>
      <c r="Q15" s="13">
        <f t="shared" si="0"/>
        <v>1</v>
      </c>
      <c r="R15" s="147">
        <f t="shared" si="1"/>
        <v>0.5</v>
      </c>
      <c r="U15" s="15"/>
    </row>
    <row r="16" spans="1:21" ht="75.75" thickBot="1" x14ac:dyDescent="0.25">
      <c r="B16" s="481"/>
      <c r="C16" s="479"/>
      <c r="D16" s="476"/>
      <c r="E16" s="333" t="s">
        <v>483</v>
      </c>
      <c r="F16" s="20" t="s">
        <v>484</v>
      </c>
      <c r="G16" s="21">
        <v>4</v>
      </c>
      <c r="H16" s="21">
        <v>1</v>
      </c>
      <c r="I16" s="329">
        <v>1</v>
      </c>
      <c r="J16" s="329">
        <v>1</v>
      </c>
      <c r="K16" s="329">
        <v>1</v>
      </c>
      <c r="L16" s="329">
        <v>1</v>
      </c>
      <c r="M16" s="329">
        <v>1</v>
      </c>
      <c r="N16" s="21"/>
      <c r="O16" s="22"/>
      <c r="P16" s="147">
        <f t="shared" si="0"/>
        <v>1</v>
      </c>
      <c r="Q16" s="13">
        <f t="shared" si="0"/>
        <v>1</v>
      </c>
      <c r="R16" s="147">
        <f t="shared" si="1"/>
        <v>0.5</v>
      </c>
      <c r="U16" s="15"/>
    </row>
    <row r="17" spans="2:21" ht="45.75" thickBot="1" x14ac:dyDescent="0.25">
      <c r="B17" s="481"/>
      <c r="C17" s="479"/>
      <c r="D17" s="476"/>
      <c r="E17" s="333" t="s">
        <v>485</v>
      </c>
      <c r="F17" s="20" t="s">
        <v>486</v>
      </c>
      <c r="G17" s="21">
        <v>12</v>
      </c>
      <c r="H17" s="21">
        <v>3</v>
      </c>
      <c r="I17" s="329">
        <v>3</v>
      </c>
      <c r="J17" s="329">
        <v>3</v>
      </c>
      <c r="K17" s="329">
        <v>3</v>
      </c>
      <c r="L17" s="329">
        <v>3</v>
      </c>
      <c r="M17" s="85">
        <v>2</v>
      </c>
      <c r="N17" s="21"/>
      <c r="O17" s="22"/>
      <c r="P17" s="147">
        <f t="shared" si="0"/>
        <v>1</v>
      </c>
      <c r="Q17" s="13">
        <f t="shared" si="0"/>
        <v>0.66666666666666663</v>
      </c>
      <c r="R17" s="147">
        <f t="shared" si="1"/>
        <v>0.41666666666666669</v>
      </c>
      <c r="U17" s="15"/>
    </row>
    <row r="18" spans="2:21" ht="45.75" thickBot="1" x14ac:dyDescent="0.25">
      <c r="B18" s="481"/>
      <c r="C18" s="479"/>
      <c r="D18" s="476"/>
      <c r="E18" s="333" t="s">
        <v>487</v>
      </c>
      <c r="F18" s="20" t="s">
        <v>482</v>
      </c>
      <c r="G18" s="21">
        <v>20</v>
      </c>
      <c r="H18" s="21">
        <v>5</v>
      </c>
      <c r="I18" s="329">
        <v>5</v>
      </c>
      <c r="J18" s="329">
        <v>5</v>
      </c>
      <c r="K18" s="329">
        <v>5</v>
      </c>
      <c r="L18" s="329">
        <v>4</v>
      </c>
      <c r="M18" s="329">
        <v>5</v>
      </c>
      <c r="N18" s="21"/>
      <c r="O18" s="22"/>
      <c r="P18" s="147">
        <f t="shared" si="0"/>
        <v>0.8</v>
      </c>
      <c r="Q18" s="13">
        <f t="shared" si="0"/>
        <v>1</v>
      </c>
      <c r="R18" s="147">
        <f t="shared" si="1"/>
        <v>0.45</v>
      </c>
      <c r="U18" s="15"/>
    </row>
    <row r="19" spans="2:21" ht="30.75" thickBot="1" x14ac:dyDescent="0.25">
      <c r="B19" s="481"/>
      <c r="C19" s="479"/>
      <c r="D19" s="476"/>
      <c r="E19" s="333" t="s">
        <v>488</v>
      </c>
      <c r="F19" s="20" t="s">
        <v>489</v>
      </c>
      <c r="G19" s="27">
        <v>1</v>
      </c>
      <c r="H19" s="27">
        <v>0</v>
      </c>
      <c r="I19" s="337">
        <v>0.5</v>
      </c>
      <c r="J19" s="337">
        <v>0.25</v>
      </c>
      <c r="K19" s="337">
        <v>0.25</v>
      </c>
      <c r="L19" s="338">
        <v>0</v>
      </c>
      <c r="M19" s="329">
        <v>0.04</v>
      </c>
      <c r="N19" s="25"/>
      <c r="O19" s="26"/>
      <c r="P19" s="147" t="str">
        <f t="shared" si="0"/>
        <v>-</v>
      </c>
      <c r="Q19" s="13">
        <f t="shared" si="0"/>
        <v>0.08</v>
      </c>
      <c r="R19" s="147">
        <f t="shared" si="1"/>
        <v>0.04</v>
      </c>
      <c r="U19" s="15"/>
    </row>
    <row r="20" spans="2:21" ht="45.75" thickBot="1" x14ac:dyDescent="0.25">
      <c r="B20" s="481"/>
      <c r="C20" s="479"/>
      <c r="D20" s="476"/>
      <c r="E20" s="333" t="s">
        <v>490</v>
      </c>
      <c r="F20" s="20" t="s">
        <v>468</v>
      </c>
      <c r="G20" s="21">
        <v>1</v>
      </c>
      <c r="H20" s="337">
        <v>0.25</v>
      </c>
      <c r="I20" s="337">
        <v>0.25</v>
      </c>
      <c r="J20" s="337">
        <v>0.25</v>
      </c>
      <c r="K20" s="337">
        <v>0.25</v>
      </c>
      <c r="L20" s="337">
        <v>0.25</v>
      </c>
      <c r="M20" s="329">
        <v>0.25</v>
      </c>
      <c r="N20" s="21"/>
      <c r="O20" s="22"/>
      <c r="P20" s="147">
        <f t="shared" si="0"/>
        <v>1</v>
      </c>
      <c r="Q20" s="13">
        <f t="shared" si="0"/>
        <v>1</v>
      </c>
      <c r="R20" s="147">
        <f t="shared" si="1"/>
        <v>0.5</v>
      </c>
      <c r="U20" s="15"/>
    </row>
    <row r="21" spans="2:21" ht="45.75" thickBot="1" x14ac:dyDescent="0.25">
      <c r="B21" s="481"/>
      <c r="C21" s="479"/>
      <c r="D21" s="476"/>
      <c r="E21" s="333" t="s">
        <v>491</v>
      </c>
      <c r="F21" s="20" t="s">
        <v>165</v>
      </c>
      <c r="G21" s="21">
        <v>1</v>
      </c>
      <c r="H21" s="337">
        <v>0.25</v>
      </c>
      <c r="I21" s="337">
        <v>0.25</v>
      </c>
      <c r="J21" s="337">
        <v>0.25</v>
      </c>
      <c r="K21" s="337">
        <v>0.25</v>
      </c>
      <c r="L21" s="337">
        <v>0.25</v>
      </c>
      <c r="M21" s="329">
        <v>0.15</v>
      </c>
      <c r="N21" s="21"/>
      <c r="O21" s="22"/>
      <c r="P21" s="147">
        <f t="shared" si="0"/>
        <v>1</v>
      </c>
      <c r="Q21" s="13">
        <f t="shared" si="0"/>
        <v>0.6</v>
      </c>
      <c r="R21" s="147">
        <f t="shared" si="1"/>
        <v>0.4</v>
      </c>
      <c r="U21" s="15"/>
    </row>
    <row r="22" spans="2:21" ht="30.75" thickBot="1" x14ac:dyDescent="0.25">
      <c r="B22" s="481"/>
      <c r="C22" s="479"/>
      <c r="D22" s="477"/>
      <c r="E22" s="333" t="s">
        <v>492</v>
      </c>
      <c r="F22" s="20" t="s">
        <v>493</v>
      </c>
      <c r="G22" s="21">
        <v>1</v>
      </c>
      <c r="H22" s="329">
        <v>0</v>
      </c>
      <c r="I22" s="329">
        <v>1</v>
      </c>
      <c r="J22" s="329">
        <v>0</v>
      </c>
      <c r="K22" s="329">
        <v>0</v>
      </c>
      <c r="L22" s="329">
        <v>0</v>
      </c>
      <c r="M22" s="329">
        <v>1</v>
      </c>
      <c r="N22" s="21"/>
      <c r="O22" s="22"/>
      <c r="P22" s="147" t="str">
        <f t="shared" si="0"/>
        <v>-</v>
      </c>
      <c r="Q22" s="13">
        <f t="shared" si="0"/>
        <v>1</v>
      </c>
      <c r="R22" s="147">
        <f t="shared" si="1"/>
        <v>1</v>
      </c>
      <c r="U22" s="15"/>
    </row>
    <row r="23" spans="2:21" ht="45.75" thickBot="1" x14ac:dyDescent="0.25">
      <c r="B23" s="481"/>
      <c r="C23" s="479"/>
      <c r="D23" s="179" t="s">
        <v>566</v>
      </c>
      <c r="E23" s="333" t="s">
        <v>494</v>
      </c>
      <c r="F23" s="20" t="s">
        <v>165</v>
      </c>
      <c r="G23" s="21">
        <v>1</v>
      </c>
      <c r="H23" s="337">
        <v>0.25</v>
      </c>
      <c r="I23" s="337">
        <v>0.25</v>
      </c>
      <c r="J23" s="337">
        <v>0.25</v>
      </c>
      <c r="K23" s="337">
        <v>0.25</v>
      </c>
      <c r="L23" s="337">
        <v>0.25</v>
      </c>
      <c r="M23" s="329">
        <v>0.25</v>
      </c>
      <c r="N23" s="21"/>
      <c r="O23" s="22"/>
      <c r="P23" s="147">
        <f t="shared" si="0"/>
        <v>1</v>
      </c>
      <c r="Q23" s="13">
        <f t="shared" si="0"/>
        <v>1</v>
      </c>
      <c r="R23" s="147">
        <f t="shared" si="1"/>
        <v>0.5</v>
      </c>
      <c r="U23" s="15"/>
    </row>
    <row r="24" spans="2:21" ht="45.75" thickBot="1" x14ac:dyDescent="0.25">
      <c r="B24" s="481"/>
      <c r="C24" s="479"/>
      <c r="D24" s="478" t="s">
        <v>567</v>
      </c>
      <c r="E24" s="333" t="s">
        <v>495</v>
      </c>
      <c r="F24" s="20" t="s">
        <v>496</v>
      </c>
      <c r="G24" s="21">
        <v>8</v>
      </c>
      <c r="H24" s="329">
        <v>2</v>
      </c>
      <c r="I24" s="329">
        <v>2</v>
      </c>
      <c r="J24" s="329">
        <v>2</v>
      </c>
      <c r="K24" s="329">
        <v>2</v>
      </c>
      <c r="L24" s="329">
        <v>2</v>
      </c>
      <c r="M24" s="329">
        <v>1.6</v>
      </c>
      <c r="N24" s="21"/>
      <c r="O24" s="22"/>
      <c r="P24" s="147">
        <f t="shared" si="0"/>
        <v>1</v>
      </c>
      <c r="Q24" s="13">
        <f t="shared" si="0"/>
        <v>0.8</v>
      </c>
      <c r="R24" s="147">
        <f t="shared" si="1"/>
        <v>0.45</v>
      </c>
      <c r="U24" s="15"/>
    </row>
    <row r="25" spans="2:21" ht="60.75" thickBot="1" x14ac:dyDescent="0.25">
      <c r="B25" s="481"/>
      <c r="C25" s="479"/>
      <c r="D25" s="476"/>
      <c r="E25" s="333" t="s">
        <v>497</v>
      </c>
      <c r="F25" s="20" t="s">
        <v>498</v>
      </c>
      <c r="G25" s="27">
        <v>4</v>
      </c>
      <c r="H25" s="338">
        <v>1</v>
      </c>
      <c r="I25" s="338">
        <v>1</v>
      </c>
      <c r="J25" s="338">
        <v>1</v>
      </c>
      <c r="K25" s="338">
        <v>1</v>
      </c>
      <c r="L25" s="338">
        <v>1</v>
      </c>
      <c r="M25" s="338">
        <v>1</v>
      </c>
      <c r="N25" s="21"/>
      <c r="O25" s="26"/>
      <c r="P25" s="147">
        <f t="shared" si="0"/>
        <v>1</v>
      </c>
      <c r="Q25" s="13">
        <f t="shared" si="0"/>
        <v>1</v>
      </c>
      <c r="R25" s="147">
        <f t="shared" si="1"/>
        <v>0.5</v>
      </c>
      <c r="U25" s="15"/>
    </row>
    <row r="26" spans="2:21" ht="45.75" thickBot="1" x14ac:dyDescent="0.25">
      <c r="B26" s="481"/>
      <c r="C26" s="479"/>
      <c r="D26" s="476"/>
      <c r="E26" s="333" t="s">
        <v>499</v>
      </c>
      <c r="F26" s="20" t="s">
        <v>500</v>
      </c>
      <c r="G26" s="16">
        <v>1</v>
      </c>
      <c r="H26" s="331">
        <v>0</v>
      </c>
      <c r="I26" s="331">
        <v>0</v>
      </c>
      <c r="J26" s="331">
        <v>1</v>
      </c>
      <c r="K26" s="331">
        <v>0</v>
      </c>
      <c r="L26" s="331">
        <v>0</v>
      </c>
      <c r="M26" s="331">
        <v>0</v>
      </c>
      <c r="N26" s="16"/>
      <c r="O26" s="23"/>
      <c r="P26" s="147" t="str">
        <f t="shared" si="0"/>
        <v>-</v>
      </c>
      <c r="Q26" s="13" t="str">
        <f t="shared" si="0"/>
        <v>-</v>
      </c>
      <c r="R26" s="147">
        <f t="shared" si="1"/>
        <v>0</v>
      </c>
      <c r="U26" s="15"/>
    </row>
    <row r="27" spans="2:21" ht="30.75" thickBot="1" x14ac:dyDescent="0.25">
      <c r="B27" s="481"/>
      <c r="C27" s="479"/>
      <c r="D27" s="476"/>
      <c r="E27" s="333" t="s">
        <v>501</v>
      </c>
      <c r="F27" s="20" t="s">
        <v>502</v>
      </c>
      <c r="G27" s="21">
        <v>1</v>
      </c>
      <c r="H27" s="331">
        <v>0</v>
      </c>
      <c r="I27" s="331">
        <v>0</v>
      </c>
      <c r="J27" s="329">
        <v>1</v>
      </c>
      <c r="K27" s="331">
        <v>0</v>
      </c>
      <c r="L27" s="331">
        <v>0</v>
      </c>
      <c r="M27" s="329">
        <v>0</v>
      </c>
      <c r="N27" s="21"/>
      <c r="O27" s="22"/>
      <c r="P27" s="147" t="str">
        <f t="shared" si="0"/>
        <v>-</v>
      </c>
      <c r="Q27" s="13" t="str">
        <f t="shared" si="0"/>
        <v>-</v>
      </c>
      <c r="R27" s="147">
        <f t="shared" si="1"/>
        <v>0</v>
      </c>
      <c r="U27" s="15"/>
    </row>
    <row r="28" spans="2:21" ht="60.75" thickBot="1" x14ac:dyDescent="0.25">
      <c r="B28" s="481"/>
      <c r="C28" s="479"/>
      <c r="D28" s="476"/>
      <c r="E28" s="333" t="s">
        <v>503</v>
      </c>
      <c r="F28" s="20" t="s">
        <v>504</v>
      </c>
      <c r="G28" s="21">
        <v>16</v>
      </c>
      <c r="H28" s="329">
        <v>4</v>
      </c>
      <c r="I28" s="329">
        <v>4</v>
      </c>
      <c r="J28" s="329">
        <v>4</v>
      </c>
      <c r="K28" s="329">
        <v>4</v>
      </c>
      <c r="L28" s="329">
        <v>4</v>
      </c>
      <c r="M28" s="329">
        <v>4</v>
      </c>
      <c r="N28" s="21"/>
      <c r="O28" s="28"/>
      <c r="P28" s="147">
        <f t="shared" si="0"/>
        <v>1</v>
      </c>
      <c r="Q28" s="13">
        <f t="shared" si="0"/>
        <v>1</v>
      </c>
      <c r="R28" s="147">
        <f t="shared" si="1"/>
        <v>0.5</v>
      </c>
      <c r="U28" s="15"/>
    </row>
    <row r="29" spans="2:21" ht="30.75" thickBot="1" x14ac:dyDescent="0.25">
      <c r="B29" s="481"/>
      <c r="C29" s="479"/>
      <c r="D29" s="476"/>
      <c r="E29" s="333" t="s">
        <v>505</v>
      </c>
      <c r="F29" s="20" t="s">
        <v>204</v>
      </c>
      <c r="G29" s="21">
        <v>1</v>
      </c>
      <c r="H29" s="337">
        <v>0.25</v>
      </c>
      <c r="I29" s="337">
        <v>0.25</v>
      </c>
      <c r="J29" s="337">
        <v>0.25</v>
      </c>
      <c r="K29" s="337">
        <v>0.25</v>
      </c>
      <c r="L29" s="337">
        <v>0.25</v>
      </c>
      <c r="M29" s="336">
        <v>0.2</v>
      </c>
      <c r="N29" s="21"/>
      <c r="O29" s="22"/>
      <c r="P29" s="147">
        <f t="shared" si="0"/>
        <v>1</v>
      </c>
      <c r="Q29" s="13">
        <f t="shared" si="0"/>
        <v>0.8</v>
      </c>
      <c r="R29" s="147">
        <f t="shared" si="1"/>
        <v>0.45</v>
      </c>
      <c r="U29" s="15"/>
    </row>
    <row r="30" spans="2:21" ht="60.75" thickBot="1" x14ac:dyDescent="0.25">
      <c r="B30" s="481"/>
      <c r="C30" s="479"/>
      <c r="D30" s="476"/>
      <c r="E30" s="333" t="s">
        <v>506</v>
      </c>
      <c r="F30" s="20" t="s">
        <v>165</v>
      </c>
      <c r="G30" s="21">
        <v>1</v>
      </c>
      <c r="H30" s="329">
        <v>0</v>
      </c>
      <c r="I30" s="329">
        <v>0</v>
      </c>
      <c r="J30" s="329">
        <v>1</v>
      </c>
      <c r="K30" s="329">
        <v>0</v>
      </c>
      <c r="L30" s="329">
        <v>0</v>
      </c>
      <c r="M30" s="329">
        <v>0</v>
      </c>
      <c r="N30" s="21"/>
      <c r="O30" s="22"/>
      <c r="P30" s="147" t="str">
        <f t="shared" si="0"/>
        <v>-</v>
      </c>
      <c r="Q30" s="13" t="str">
        <f t="shared" si="0"/>
        <v>-</v>
      </c>
      <c r="R30" s="147">
        <f t="shared" si="1"/>
        <v>0</v>
      </c>
      <c r="U30" s="15"/>
    </row>
    <row r="31" spans="2:21" ht="30.75" thickBot="1" x14ac:dyDescent="0.25">
      <c r="B31" s="481"/>
      <c r="C31" s="479"/>
      <c r="D31" s="476"/>
      <c r="E31" s="333" t="s">
        <v>507</v>
      </c>
      <c r="F31" s="20" t="s">
        <v>508</v>
      </c>
      <c r="G31" s="21">
        <v>1</v>
      </c>
      <c r="H31" s="329">
        <v>0</v>
      </c>
      <c r="I31" s="329">
        <v>0</v>
      </c>
      <c r="J31" s="329">
        <v>1</v>
      </c>
      <c r="K31" s="329">
        <v>0</v>
      </c>
      <c r="L31" s="329">
        <v>0</v>
      </c>
      <c r="M31" s="329">
        <v>0</v>
      </c>
      <c r="N31" s="21"/>
      <c r="O31" s="22"/>
      <c r="P31" s="147" t="str">
        <f t="shared" si="0"/>
        <v>-</v>
      </c>
      <c r="Q31" s="13" t="str">
        <f t="shared" si="0"/>
        <v>-</v>
      </c>
      <c r="R31" s="147">
        <f t="shared" si="1"/>
        <v>0</v>
      </c>
      <c r="U31" s="15"/>
    </row>
    <row r="32" spans="2:21" ht="45.75" thickBot="1" x14ac:dyDescent="0.25">
      <c r="B32" s="481"/>
      <c r="C32" s="479"/>
      <c r="D32" s="477"/>
      <c r="E32" s="333" t="s">
        <v>509</v>
      </c>
      <c r="F32" s="20" t="s">
        <v>510</v>
      </c>
      <c r="G32" s="21">
        <v>1</v>
      </c>
      <c r="H32" s="329">
        <v>0</v>
      </c>
      <c r="I32" s="329">
        <v>0</v>
      </c>
      <c r="J32" s="329">
        <v>1</v>
      </c>
      <c r="K32" s="329">
        <v>0</v>
      </c>
      <c r="L32" s="329">
        <v>0</v>
      </c>
      <c r="M32" s="329">
        <v>0</v>
      </c>
      <c r="N32" s="21"/>
      <c r="O32" s="22"/>
      <c r="P32" s="147" t="str">
        <f t="shared" si="0"/>
        <v>-</v>
      </c>
      <c r="Q32" s="13" t="str">
        <f t="shared" si="0"/>
        <v>-</v>
      </c>
      <c r="R32" s="147">
        <f t="shared" si="1"/>
        <v>0</v>
      </c>
      <c r="U32" s="15"/>
    </row>
    <row r="33" spans="2:21" ht="30.75" thickBot="1" x14ac:dyDescent="0.25">
      <c r="B33" s="481"/>
      <c r="C33" s="479"/>
      <c r="D33" s="478" t="s">
        <v>568</v>
      </c>
      <c r="E33" s="339" t="s">
        <v>511</v>
      </c>
      <c r="F33" s="46" t="s">
        <v>512</v>
      </c>
      <c r="G33" s="29">
        <v>1</v>
      </c>
      <c r="H33" s="340">
        <v>1</v>
      </c>
      <c r="I33" s="340">
        <v>0</v>
      </c>
      <c r="J33" s="340">
        <v>0</v>
      </c>
      <c r="K33" s="340">
        <v>0</v>
      </c>
      <c r="L33" s="329">
        <v>1</v>
      </c>
      <c r="M33" s="329">
        <v>0</v>
      </c>
      <c r="N33" s="21"/>
      <c r="O33" s="22"/>
      <c r="P33" s="147">
        <f t="shared" si="0"/>
        <v>1</v>
      </c>
      <c r="Q33" s="13" t="str">
        <f t="shared" si="0"/>
        <v>-</v>
      </c>
      <c r="R33" s="147">
        <f t="shared" si="1"/>
        <v>1</v>
      </c>
      <c r="U33" s="15"/>
    </row>
    <row r="34" spans="2:21" ht="60.75" thickBot="1" x14ac:dyDescent="0.25">
      <c r="B34" s="481"/>
      <c r="C34" s="479"/>
      <c r="D34" s="476"/>
      <c r="E34" s="333" t="s">
        <v>513</v>
      </c>
      <c r="F34" s="20" t="s">
        <v>239</v>
      </c>
      <c r="G34" s="21">
        <v>1</v>
      </c>
      <c r="H34" s="337">
        <v>0.25</v>
      </c>
      <c r="I34" s="337">
        <v>0.25</v>
      </c>
      <c r="J34" s="337">
        <v>0.25</v>
      </c>
      <c r="K34" s="337">
        <v>0.25</v>
      </c>
      <c r="L34" s="337">
        <v>0.25</v>
      </c>
      <c r="M34" s="329">
        <v>0.25</v>
      </c>
      <c r="N34" s="21"/>
      <c r="O34" s="22"/>
      <c r="P34" s="147">
        <f t="shared" si="0"/>
        <v>1</v>
      </c>
      <c r="Q34" s="13">
        <f t="shared" si="0"/>
        <v>1</v>
      </c>
      <c r="R34" s="147">
        <f t="shared" si="1"/>
        <v>0.5</v>
      </c>
      <c r="U34" s="15"/>
    </row>
    <row r="35" spans="2:21" ht="120.75" thickBot="1" x14ac:dyDescent="0.25">
      <c r="B35" s="481"/>
      <c r="C35" s="479"/>
      <c r="D35" s="476"/>
      <c r="E35" s="333" t="s">
        <v>514</v>
      </c>
      <c r="F35" s="20" t="s">
        <v>515</v>
      </c>
      <c r="G35" s="21">
        <v>1</v>
      </c>
      <c r="H35" s="337">
        <v>0.25</v>
      </c>
      <c r="I35" s="337">
        <v>0.25</v>
      </c>
      <c r="J35" s="337">
        <v>0.25</v>
      </c>
      <c r="K35" s="337">
        <v>0.25</v>
      </c>
      <c r="L35" s="329">
        <v>0</v>
      </c>
      <c r="M35" s="329">
        <v>0.25</v>
      </c>
      <c r="N35" s="21"/>
      <c r="O35" s="22"/>
      <c r="P35" s="147">
        <f t="shared" si="0"/>
        <v>0</v>
      </c>
      <c r="Q35" s="13">
        <f t="shared" si="0"/>
        <v>1</v>
      </c>
      <c r="R35" s="147">
        <f t="shared" si="1"/>
        <v>0.25</v>
      </c>
      <c r="U35" s="15"/>
    </row>
    <row r="36" spans="2:21" ht="75.75" thickBot="1" x14ac:dyDescent="0.25">
      <c r="B36" s="481"/>
      <c r="C36" s="479"/>
      <c r="D36" s="476"/>
      <c r="E36" s="333" t="s">
        <v>516</v>
      </c>
      <c r="F36" s="20" t="s">
        <v>165</v>
      </c>
      <c r="G36" s="21">
        <v>1</v>
      </c>
      <c r="H36" s="337">
        <v>0.25</v>
      </c>
      <c r="I36" s="337">
        <v>0.25</v>
      </c>
      <c r="J36" s="337">
        <v>0.25</v>
      </c>
      <c r="K36" s="337">
        <v>0.25</v>
      </c>
      <c r="L36" s="329">
        <v>0</v>
      </c>
      <c r="M36" s="329">
        <v>0.5</v>
      </c>
      <c r="N36" s="21"/>
      <c r="O36" s="22"/>
      <c r="P36" s="147">
        <f t="shared" si="0"/>
        <v>0</v>
      </c>
      <c r="Q36" s="13">
        <f t="shared" si="0"/>
        <v>1</v>
      </c>
      <c r="R36" s="147">
        <f t="shared" si="1"/>
        <v>0.5</v>
      </c>
      <c r="U36" s="15"/>
    </row>
    <row r="37" spans="2:21" ht="75.75" thickBot="1" x14ac:dyDescent="0.25">
      <c r="B37" s="481"/>
      <c r="C37" s="479"/>
      <c r="D37" s="476"/>
      <c r="E37" s="333" t="s">
        <v>517</v>
      </c>
      <c r="F37" s="20" t="s">
        <v>204</v>
      </c>
      <c r="G37" s="27">
        <v>1</v>
      </c>
      <c r="H37" s="341">
        <v>0.25</v>
      </c>
      <c r="I37" s="341">
        <v>0.25</v>
      </c>
      <c r="J37" s="341">
        <v>0.25</v>
      </c>
      <c r="K37" s="341">
        <v>0.25</v>
      </c>
      <c r="L37" s="342">
        <v>0.25</v>
      </c>
      <c r="M37" s="343">
        <v>0</v>
      </c>
      <c r="N37" s="25"/>
      <c r="O37" s="26"/>
      <c r="P37" s="147">
        <f t="shared" si="0"/>
        <v>1</v>
      </c>
      <c r="Q37" s="13">
        <f t="shared" si="0"/>
        <v>0</v>
      </c>
      <c r="R37" s="147">
        <f t="shared" si="1"/>
        <v>0.25</v>
      </c>
      <c r="T37" s="1" t="s">
        <v>13</v>
      </c>
      <c r="U37" s="15"/>
    </row>
    <row r="38" spans="2:21" ht="45.75" thickBot="1" x14ac:dyDescent="0.25">
      <c r="B38" s="481"/>
      <c r="C38" s="479"/>
      <c r="D38" s="477"/>
      <c r="E38" s="333" t="s">
        <v>518</v>
      </c>
      <c r="F38" s="20" t="s">
        <v>519</v>
      </c>
      <c r="G38" s="16">
        <v>15</v>
      </c>
      <c r="H38" s="331">
        <v>2</v>
      </c>
      <c r="I38" s="331">
        <v>5</v>
      </c>
      <c r="J38" s="331">
        <v>6</v>
      </c>
      <c r="K38" s="331">
        <v>2</v>
      </c>
      <c r="L38" s="331">
        <v>0</v>
      </c>
      <c r="M38" s="331">
        <v>4</v>
      </c>
      <c r="N38" s="16"/>
      <c r="O38" s="23"/>
      <c r="P38" s="147">
        <f t="shared" si="0"/>
        <v>0</v>
      </c>
      <c r="Q38" s="13">
        <f t="shared" si="0"/>
        <v>0.8</v>
      </c>
      <c r="R38" s="147">
        <f t="shared" si="1"/>
        <v>0.26666666666666666</v>
      </c>
      <c r="U38" s="15"/>
    </row>
    <row r="39" spans="2:21" ht="60.75" thickBot="1" x14ac:dyDescent="0.25">
      <c r="B39" s="481"/>
      <c r="C39" s="479"/>
      <c r="D39" s="478" t="s">
        <v>569</v>
      </c>
      <c r="E39" s="333" t="s">
        <v>520</v>
      </c>
      <c r="F39" s="20" t="s">
        <v>521</v>
      </c>
      <c r="G39" s="16">
        <v>1</v>
      </c>
      <c r="H39" s="331">
        <v>1</v>
      </c>
      <c r="I39" s="331">
        <v>0</v>
      </c>
      <c r="J39" s="331">
        <v>0</v>
      </c>
      <c r="K39" s="331">
        <v>0</v>
      </c>
      <c r="L39" s="331">
        <v>1</v>
      </c>
      <c r="M39" s="331">
        <v>0</v>
      </c>
      <c r="N39" s="16"/>
      <c r="O39" s="23"/>
      <c r="P39" s="147">
        <f t="shared" si="0"/>
        <v>1</v>
      </c>
      <c r="Q39" s="13" t="str">
        <f t="shared" si="0"/>
        <v>-</v>
      </c>
      <c r="R39" s="147">
        <f t="shared" si="1"/>
        <v>1</v>
      </c>
      <c r="U39" s="15"/>
    </row>
    <row r="40" spans="2:21" ht="30.75" thickBot="1" x14ac:dyDescent="0.25">
      <c r="B40" s="481"/>
      <c r="C40" s="479"/>
      <c r="D40" s="477"/>
      <c r="E40" s="333" t="s">
        <v>522</v>
      </c>
      <c r="F40" s="20" t="s">
        <v>165</v>
      </c>
      <c r="G40" s="21">
        <v>1</v>
      </c>
      <c r="H40" s="341">
        <v>0.25</v>
      </c>
      <c r="I40" s="341">
        <v>0.25</v>
      </c>
      <c r="J40" s="341">
        <v>0.25</v>
      </c>
      <c r="K40" s="341">
        <v>0.25</v>
      </c>
      <c r="L40" s="341">
        <v>0</v>
      </c>
      <c r="M40" s="296">
        <v>0</v>
      </c>
      <c r="N40" s="21"/>
      <c r="O40" s="22"/>
      <c r="P40" s="147">
        <f t="shared" si="0"/>
        <v>0</v>
      </c>
      <c r="Q40" s="13">
        <f t="shared" si="0"/>
        <v>0</v>
      </c>
      <c r="R40" s="147">
        <f t="shared" si="1"/>
        <v>0</v>
      </c>
      <c r="U40" s="15"/>
    </row>
    <row r="41" spans="2:21" ht="45.75" thickBot="1" x14ac:dyDescent="0.25">
      <c r="B41" s="481"/>
      <c r="C41" s="479"/>
      <c r="D41" s="478" t="s">
        <v>570</v>
      </c>
      <c r="E41" s="339" t="s">
        <v>523</v>
      </c>
      <c r="F41" s="46" t="s">
        <v>524</v>
      </c>
      <c r="G41" s="21">
        <v>1</v>
      </c>
      <c r="H41" s="329">
        <v>0</v>
      </c>
      <c r="I41" s="329">
        <v>1</v>
      </c>
      <c r="J41" s="329">
        <v>0</v>
      </c>
      <c r="K41" s="329">
        <v>0</v>
      </c>
      <c r="L41" s="329">
        <v>0</v>
      </c>
      <c r="M41" s="329">
        <v>1</v>
      </c>
      <c r="N41" s="21"/>
      <c r="O41" s="22"/>
      <c r="P41" s="147" t="str">
        <f t="shared" si="0"/>
        <v>-</v>
      </c>
      <c r="Q41" s="13">
        <f t="shared" si="0"/>
        <v>1</v>
      </c>
      <c r="R41" s="147">
        <f t="shared" si="1"/>
        <v>1</v>
      </c>
      <c r="U41" s="15"/>
    </row>
    <row r="42" spans="2:21" ht="90.75" thickBot="1" x14ac:dyDescent="0.25">
      <c r="B42" s="481"/>
      <c r="C42" s="479"/>
      <c r="D42" s="476"/>
      <c r="E42" s="339" t="s">
        <v>525</v>
      </c>
      <c r="F42" s="46" t="s">
        <v>188</v>
      </c>
      <c r="G42" s="21">
        <v>4</v>
      </c>
      <c r="H42" s="329">
        <v>1</v>
      </c>
      <c r="I42" s="329">
        <v>1</v>
      </c>
      <c r="J42" s="329">
        <v>1</v>
      </c>
      <c r="K42" s="329">
        <v>1</v>
      </c>
      <c r="L42" s="329">
        <v>1</v>
      </c>
      <c r="M42" s="329">
        <v>1</v>
      </c>
      <c r="N42" s="21"/>
      <c r="O42" s="22"/>
      <c r="P42" s="147">
        <f t="shared" si="0"/>
        <v>1</v>
      </c>
      <c r="Q42" s="13">
        <f t="shared" si="0"/>
        <v>1</v>
      </c>
      <c r="R42" s="147">
        <f t="shared" si="1"/>
        <v>0.5</v>
      </c>
      <c r="U42" s="15"/>
    </row>
    <row r="43" spans="2:21" ht="60.75" thickBot="1" x14ac:dyDescent="0.25">
      <c r="B43" s="481"/>
      <c r="C43" s="479"/>
      <c r="D43" s="476"/>
      <c r="E43" s="339" t="s">
        <v>526</v>
      </c>
      <c r="F43" s="46" t="s">
        <v>527</v>
      </c>
      <c r="G43" s="21">
        <v>800</v>
      </c>
      <c r="H43" s="329">
        <v>100</v>
      </c>
      <c r="I43" s="329">
        <v>500</v>
      </c>
      <c r="J43" s="329">
        <v>100</v>
      </c>
      <c r="K43" s="329">
        <v>100</v>
      </c>
      <c r="L43" s="329">
        <v>100</v>
      </c>
      <c r="M43" s="329">
        <v>742</v>
      </c>
      <c r="N43" s="21"/>
      <c r="O43" s="22"/>
      <c r="P43" s="147">
        <f t="shared" si="0"/>
        <v>1</v>
      </c>
      <c r="Q43" s="13">
        <f t="shared" si="0"/>
        <v>1</v>
      </c>
      <c r="R43" s="147">
        <f t="shared" si="1"/>
        <v>1</v>
      </c>
      <c r="U43" s="15"/>
    </row>
    <row r="44" spans="2:21" ht="60.75" thickBot="1" x14ac:dyDescent="0.25">
      <c r="B44" s="481"/>
      <c r="C44" s="479"/>
      <c r="D44" s="476"/>
      <c r="E44" s="339" t="s">
        <v>528</v>
      </c>
      <c r="F44" s="46" t="s">
        <v>204</v>
      </c>
      <c r="G44" s="21">
        <v>1</v>
      </c>
      <c r="H44" s="337">
        <v>0.25</v>
      </c>
      <c r="I44" s="337">
        <v>0.25</v>
      </c>
      <c r="J44" s="337">
        <v>0.25</v>
      </c>
      <c r="K44" s="337">
        <v>0.25</v>
      </c>
      <c r="L44" s="64">
        <v>0</v>
      </c>
      <c r="M44" s="329">
        <v>0.5</v>
      </c>
      <c r="N44" s="21"/>
      <c r="O44" s="22"/>
      <c r="P44" s="147">
        <f t="shared" si="0"/>
        <v>0</v>
      </c>
      <c r="Q44" s="13">
        <f t="shared" si="0"/>
        <v>1</v>
      </c>
      <c r="R44" s="147">
        <f t="shared" si="1"/>
        <v>0.5</v>
      </c>
      <c r="U44" s="15"/>
    </row>
    <row r="45" spans="2:21" ht="30.75" thickBot="1" x14ac:dyDescent="0.25">
      <c r="B45" s="481"/>
      <c r="C45" s="479"/>
      <c r="D45" s="476"/>
      <c r="E45" s="339" t="s">
        <v>529</v>
      </c>
      <c r="F45" s="46" t="s">
        <v>530</v>
      </c>
      <c r="G45" s="21">
        <v>1</v>
      </c>
      <c r="H45" s="337">
        <v>0.25</v>
      </c>
      <c r="I45" s="337">
        <v>0.25</v>
      </c>
      <c r="J45" s="337">
        <v>0.25</v>
      </c>
      <c r="K45" s="337">
        <v>0.25</v>
      </c>
      <c r="L45" s="337">
        <v>0.25</v>
      </c>
      <c r="M45" s="329">
        <v>0.25</v>
      </c>
      <c r="N45" s="21"/>
      <c r="O45" s="22"/>
      <c r="P45" s="147">
        <f t="shared" si="0"/>
        <v>1</v>
      </c>
      <c r="Q45" s="13">
        <f t="shared" si="0"/>
        <v>1</v>
      </c>
      <c r="R45" s="147">
        <f t="shared" si="1"/>
        <v>0.5</v>
      </c>
      <c r="U45" s="15"/>
    </row>
    <row r="46" spans="2:21" ht="45.75" thickBot="1" x14ac:dyDescent="0.25">
      <c r="B46" s="481"/>
      <c r="C46" s="479"/>
      <c r="D46" s="476"/>
      <c r="E46" s="339" t="s">
        <v>531</v>
      </c>
      <c r="F46" s="46" t="s">
        <v>532</v>
      </c>
      <c r="G46" s="21">
        <v>1</v>
      </c>
      <c r="H46" s="337">
        <v>0.25</v>
      </c>
      <c r="I46" s="337">
        <v>0.25</v>
      </c>
      <c r="J46" s="337">
        <v>0.25</v>
      </c>
      <c r="K46" s="337">
        <v>0.25</v>
      </c>
      <c r="L46" s="337">
        <v>0</v>
      </c>
      <c r="M46" s="329">
        <v>0.25</v>
      </c>
      <c r="N46" s="21"/>
      <c r="O46" s="22"/>
      <c r="P46" s="147">
        <f t="shared" si="0"/>
        <v>0</v>
      </c>
      <c r="Q46" s="13">
        <f t="shared" si="0"/>
        <v>1</v>
      </c>
      <c r="R46" s="147">
        <f t="shared" si="1"/>
        <v>0.25</v>
      </c>
      <c r="U46" s="15"/>
    </row>
    <row r="47" spans="2:21" ht="30.75" thickBot="1" x14ac:dyDescent="0.25">
      <c r="B47" s="481"/>
      <c r="C47" s="479"/>
      <c r="D47" s="476"/>
      <c r="E47" s="339" t="s">
        <v>533</v>
      </c>
      <c r="F47" s="46" t="s">
        <v>534</v>
      </c>
      <c r="G47" s="21">
        <v>1</v>
      </c>
      <c r="H47" s="337">
        <v>0.25</v>
      </c>
      <c r="I47" s="337">
        <v>0.25</v>
      </c>
      <c r="J47" s="337">
        <v>0.25</v>
      </c>
      <c r="K47" s="337">
        <v>0.25</v>
      </c>
      <c r="L47" s="337">
        <v>0.25</v>
      </c>
      <c r="M47" s="329">
        <v>0.25</v>
      </c>
      <c r="N47" s="21"/>
      <c r="O47" s="22"/>
      <c r="P47" s="147">
        <f t="shared" si="0"/>
        <v>1</v>
      </c>
      <c r="Q47" s="13">
        <f t="shared" si="0"/>
        <v>1</v>
      </c>
      <c r="R47" s="147">
        <f t="shared" si="1"/>
        <v>0.5</v>
      </c>
      <c r="U47" s="15"/>
    </row>
    <row r="48" spans="2:21" ht="30.75" thickBot="1" x14ac:dyDescent="0.25">
      <c r="B48" s="481"/>
      <c r="C48" s="479"/>
      <c r="D48" s="476"/>
      <c r="E48" s="339" t="s">
        <v>535</v>
      </c>
      <c r="F48" s="46" t="s">
        <v>536</v>
      </c>
      <c r="G48" s="21">
        <v>1</v>
      </c>
      <c r="H48" s="337">
        <v>0</v>
      </c>
      <c r="I48" s="337">
        <v>0.5</v>
      </c>
      <c r="J48" s="337">
        <v>0.25</v>
      </c>
      <c r="K48" s="337">
        <v>0.25</v>
      </c>
      <c r="L48" s="329">
        <v>0</v>
      </c>
      <c r="M48" s="329">
        <v>0.5</v>
      </c>
      <c r="N48" s="21"/>
      <c r="O48" s="22"/>
      <c r="P48" s="147" t="str">
        <f t="shared" si="0"/>
        <v>-</v>
      </c>
      <c r="Q48" s="13">
        <f t="shared" si="0"/>
        <v>1</v>
      </c>
      <c r="R48" s="147">
        <f t="shared" si="1"/>
        <v>0.5</v>
      </c>
      <c r="U48" s="15"/>
    </row>
    <row r="49" spans="2:21" ht="30.75" thickBot="1" x14ac:dyDescent="0.25">
      <c r="B49" s="481"/>
      <c r="C49" s="479"/>
      <c r="D49" s="476"/>
      <c r="E49" s="339" t="s">
        <v>537</v>
      </c>
      <c r="F49" s="46" t="s">
        <v>538</v>
      </c>
      <c r="G49" s="21">
        <v>1</v>
      </c>
      <c r="H49" s="337">
        <v>0.25</v>
      </c>
      <c r="I49" s="337">
        <v>0.25</v>
      </c>
      <c r="J49" s="337">
        <v>0.25</v>
      </c>
      <c r="K49" s="337">
        <v>0.25</v>
      </c>
      <c r="L49" s="64">
        <v>0</v>
      </c>
      <c r="M49" s="336">
        <v>0.5</v>
      </c>
      <c r="N49" s="21"/>
      <c r="O49" s="22"/>
      <c r="P49" s="147">
        <f t="shared" si="0"/>
        <v>0</v>
      </c>
      <c r="Q49" s="13">
        <f t="shared" si="0"/>
        <v>1</v>
      </c>
      <c r="R49" s="147">
        <f t="shared" si="1"/>
        <v>0.5</v>
      </c>
      <c r="U49" s="15"/>
    </row>
    <row r="50" spans="2:21" ht="30.75" thickBot="1" x14ac:dyDescent="0.25">
      <c r="B50" s="481"/>
      <c r="C50" s="479"/>
      <c r="D50" s="476"/>
      <c r="E50" s="339" t="s">
        <v>539</v>
      </c>
      <c r="F50" s="46" t="s">
        <v>540</v>
      </c>
      <c r="G50" s="21">
        <v>1</v>
      </c>
      <c r="H50" s="329">
        <v>0</v>
      </c>
      <c r="I50" s="336">
        <v>0.5</v>
      </c>
      <c r="J50" s="329">
        <v>0.25</v>
      </c>
      <c r="K50" s="329">
        <v>0.25</v>
      </c>
      <c r="L50" s="329">
        <v>0</v>
      </c>
      <c r="M50" s="329">
        <v>0.35</v>
      </c>
      <c r="N50" s="21"/>
      <c r="O50" s="22"/>
      <c r="P50" s="147" t="str">
        <f t="shared" si="0"/>
        <v>-</v>
      </c>
      <c r="Q50" s="13">
        <f t="shared" si="0"/>
        <v>0.7</v>
      </c>
      <c r="R50" s="147">
        <f t="shared" si="1"/>
        <v>0.35</v>
      </c>
      <c r="U50" s="15"/>
    </row>
    <row r="51" spans="2:21" ht="60.75" thickBot="1" x14ac:dyDescent="0.25">
      <c r="B51" s="481"/>
      <c r="C51" s="479"/>
      <c r="D51" s="477"/>
      <c r="E51" s="339" t="s">
        <v>541</v>
      </c>
      <c r="F51" s="46" t="s">
        <v>542</v>
      </c>
      <c r="G51" s="21">
        <v>12</v>
      </c>
      <c r="H51" s="329">
        <v>0</v>
      </c>
      <c r="I51" s="329">
        <v>4</v>
      </c>
      <c r="J51" s="329">
        <v>4</v>
      </c>
      <c r="K51" s="329">
        <v>4</v>
      </c>
      <c r="L51" s="329">
        <v>0</v>
      </c>
      <c r="M51" s="329">
        <v>3</v>
      </c>
      <c r="N51" s="21"/>
      <c r="O51" s="22"/>
      <c r="P51" s="147" t="str">
        <f t="shared" si="0"/>
        <v>-</v>
      </c>
      <c r="Q51" s="13">
        <f t="shared" si="0"/>
        <v>0.75</v>
      </c>
      <c r="R51" s="147">
        <f t="shared" si="1"/>
        <v>0.25</v>
      </c>
      <c r="U51" s="15"/>
    </row>
    <row r="52" spans="2:21" ht="45.75" thickBot="1" x14ac:dyDescent="0.25">
      <c r="B52" s="481"/>
      <c r="C52" s="479"/>
      <c r="D52" s="478" t="s">
        <v>571</v>
      </c>
      <c r="E52" s="339" t="s">
        <v>543</v>
      </c>
      <c r="F52" s="46" t="s">
        <v>544</v>
      </c>
      <c r="G52" s="21">
        <v>1</v>
      </c>
      <c r="H52" s="329">
        <v>0</v>
      </c>
      <c r="I52" s="329">
        <v>1</v>
      </c>
      <c r="J52" s="329">
        <v>0</v>
      </c>
      <c r="K52" s="329">
        <v>0</v>
      </c>
      <c r="L52" s="329">
        <v>0</v>
      </c>
      <c r="M52" s="329">
        <v>1</v>
      </c>
      <c r="N52" s="21"/>
      <c r="O52" s="22"/>
      <c r="P52" s="147" t="str">
        <f t="shared" si="0"/>
        <v>-</v>
      </c>
      <c r="Q52" s="13">
        <f t="shared" si="0"/>
        <v>1</v>
      </c>
      <c r="R52" s="147">
        <f t="shared" si="1"/>
        <v>1</v>
      </c>
      <c r="U52" s="15"/>
    </row>
    <row r="53" spans="2:21" ht="60.75" thickBot="1" x14ac:dyDescent="0.25">
      <c r="B53" s="481"/>
      <c r="C53" s="479"/>
      <c r="D53" s="476"/>
      <c r="E53" s="339" t="s">
        <v>545</v>
      </c>
      <c r="F53" s="46" t="s">
        <v>546</v>
      </c>
      <c r="G53" s="21">
        <v>1</v>
      </c>
      <c r="H53" s="329">
        <v>0</v>
      </c>
      <c r="I53" s="329">
        <v>0.33</v>
      </c>
      <c r="J53" s="329">
        <v>0.33</v>
      </c>
      <c r="K53" s="329">
        <v>0.34</v>
      </c>
      <c r="L53" s="329">
        <v>0</v>
      </c>
      <c r="M53" s="329">
        <v>0.66</v>
      </c>
      <c r="N53" s="21"/>
      <c r="O53" s="22"/>
      <c r="P53" s="147" t="str">
        <f t="shared" si="0"/>
        <v>-</v>
      </c>
      <c r="Q53" s="13">
        <f t="shared" si="0"/>
        <v>1</v>
      </c>
      <c r="R53" s="147">
        <f t="shared" si="1"/>
        <v>0.66</v>
      </c>
      <c r="U53" s="15"/>
    </row>
    <row r="54" spans="2:21" ht="30.75" thickBot="1" x14ac:dyDescent="0.25">
      <c r="B54" s="481"/>
      <c r="C54" s="479"/>
      <c r="D54" s="476"/>
      <c r="E54" s="339" t="s">
        <v>547</v>
      </c>
      <c r="F54" s="46" t="s">
        <v>548</v>
      </c>
      <c r="G54" s="21">
        <v>1</v>
      </c>
      <c r="H54" s="329">
        <v>0</v>
      </c>
      <c r="I54" s="329">
        <v>1</v>
      </c>
      <c r="J54" s="329">
        <v>0</v>
      </c>
      <c r="K54" s="329">
        <v>0</v>
      </c>
      <c r="L54" s="329">
        <v>0</v>
      </c>
      <c r="M54" s="329">
        <v>0.8</v>
      </c>
      <c r="N54" s="21"/>
      <c r="O54" s="22"/>
      <c r="P54" s="147" t="str">
        <f t="shared" si="0"/>
        <v>-</v>
      </c>
      <c r="Q54" s="13">
        <f t="shared" si="0"/>
        <v>0.8</v>
      </c>
      <c r="R54" s="147">
        <f t="shared" si="1"/>
        <v>0.8</v>
      </c>
      <c r="U54" s="15"/>
    </row>
    <row r="55" spans="2:21" ht="30.75" thickBot="1" x14ac:dyDescent="0.25">
      <c r="B55" s="481"/>
      <c r="C55" s="479"/>
      <c r="D55" s="476"/>
      <c r="E55" s="339" t="s">
        <v>549</v>
      </c>
      <c r="F55" s="46" t="s">
        <v>550</v>
      </c>
      <c r="G55" s="21">
        <v>1</v>
      </c>
      <c r="H55" s="329">
        <v>0</v>
      </c>
      <c r="I55" s="329">
        <v>1</v>
      </c>
      <c r="J55" s="329">
        <v>0</v>
      </c>
      <c r="K55" s="329">
        <v>0</v>
      </c>
      <c r="L55" s="329">
        <v>0</v>
      </c>
      <c r="M55" s="329">
        <v>0.4</v>
      </c>
      <c r="N55" s="21"/>
      <c r="O55" s="22"/>
      <c r="P55" s="147" t="str">
        <f t="shared" si="0"/>
        <v>-</v>
      </c>
      <c r="Q55" s="13">
        <f t="shared" si="0"/>
        <v>0.4</v>
      </c>
      <c r="R55" s="147">
        <f t="shared" si="1"/>
        <v>0.4</v>
      </c>
      <c r="U55" s="15"/>
    </row>
    <row r="56" spans="2:21" ht="30.75" thickBot="1" x14ac:dyDescent="0.25">
      <c r="B56" s="481"/>
      <c r="C56" s="479"/>
      <c r="D56" s="476"/>
      <c r="E56" s="339" t="s">
        <v>551</v>
      </c>
      <c r="F56" s="46" t="s">
        <v>552</v>
      </c>
      <c r="G56" s="21">
        <v>1</v>
      </c>
      <c r="H56" s="329">
        <v>0</v>
      </c>
      <c r="I56" s="336">
        <v>0.5</v>
      </c>
      <c r="J56" s="329">
        <v>0.25</v>
      </c>
      <c r="K56" s="329">
        <v>0.25</v>
      </c>
      <c r="L56" s="329">
        <v>0</v>
      </c>
      <c r="M56" s="336">
        <v>0.5</v>
      </c>
      <c r="N56" s="21"/>
      <c r="O56" s="22"/>
      <c r="P56" s="147" t="str">
        <f t="shared" si="0"/>
        <v>-</v>
      </c>
      <c r="Q56" s="13">
        <f t="shared" si="0"/>
        <v>1</v>
      </c>
      <c r="R56" s="147">
        <f t="shared" si="1"/>
        <v>0.5</v>
      </c>
      <c r="U56" s="15"/>
    </row>
    <row r="57" spans="2:21" ht="45.75" thickBot="1" x14ac:dyDescent="0.25">
      <c r="B57" s="481"/>
      <c r="C57" s="479"/>
      <c r="D57" s="476"/>
      <c r="E57" s="339" t="s">
        <v>553</v>
      </c>
      <c r="F57" s="46" t="s">
        <v>554</v>
      </c>
      <c r="G57" s="21">
        <v>1</v>
      </c>
      <c r="H57" s="337">
        <v>0.25</v>
      </c>
      <c r="I57" s="337">
        <v>0.25</v>
      </c>
      <c r="J57" s="337">
        <v>0.25</v>
      </c>
      <c r="K57" s="337">
        <v>0.25</v>
      </c>
      <c r="L57" s="337">
        <v>0</v>
      </c>
      <c r="M57" s="336">
        <v>0.4</v>
      </c>
      <c r="N57" s="21"/>
      <c r="O57" s="22"/>
      <c r="P57" s="147">
        <f t="shared" si="0"/>
        <v>0</v>
      </c>
      <c r="Q57" s="13">
        <f t="shared" si="0"/>
        <v>1</v>
      </c>
      <c r="R57" s="147">
        <f t="shared" si="1"/>
        <v>0.4</v>
      </c>
      <c r="U57" s="15"/>
    </row>
    <row r="58" spans="2:21" ht="45.75" thickBot="1" x14ac:dyDescent="0.25">
      <c r="B58" s="481"/>
      <c r="C58" s="479"/>
      <c r="D58" s="477"/>
      <c r="E58" s="339" t="s">
        <v>555</v>
      </c>
      <c r="F58" s="46" t="s">
        <v>556</v>
      </c>
      <c r="G58" s="21">
        <v>4</v>
      </c>
      <c r="H58" s="329">
        <v>1</v>
      </c>
      <c r="I58" s="329">
        <v>1</v>
      </c>
      <c r="J58" s="329">
        <v>1</v>
      </c>
      <c r="K58" s="329">
        <v>1</v>
      </c>
      <c r="L58" s="329">
        <v>2</v>
      </c>
      <c r="M58" s="329">
        <v>1</v>
      </c>
      <c r="N58" s="21"/>
      <c r="O58" s="22"/>
      <c r="P58" s="147">
        <f t="shared" si="0"/>
        <v>1</v>
      </c>
      <c r="Q58" s="13">
        <f t="shared" si="0"/>
        <v>1</v>
      </c>
      <c r="R58" s="147">
        <f t="shared" si="1"/>
        <v>0.75</v>
      </c>
      <c r="U58" s="15"/>
    </row>
    <row r="59" spans="2:21" ht="60.75" thickBot="1" x14ac:dyDescent="0.25">
      <c r="B59" s="481"/>
      <c r="C59" s="479"/>
      <c r="D59" s="478" t="s">
        <v>572</v>
      </c>
      <c r="E59" s="339" t="s">
        <v>557</v>
      </c>
      <c r="F59" s="46" t="s">
        <v>558</v>
      </c>
      <c r="G59" s="21">
        <v>8</v>
      </c>
      <c r="H59" s="329">
        <v>2</v>
      </c>
      <c r="I59" s="329">
        <v>2</v>
      </c>
      <c r="J59" s="329">
        <v>2</v>
      </c>
      <c r="K59" s="329">
        <v>2</v>
      </c>
      <c r="L59" s="329">
        <v>2</v>
      </c>
      <c r="M59" s="329">
        <v>2</v>
      </c>
      <c r="N59" s="21"/>
      <c r="O59" s="22"/>
      <c r="P59" s="147">
        <f t="shared" si="0"/>
        <v>1</v>
      </c>
      <c r="Q59" s="13">
        <f t="shared" si="0"/>
        <v>1</v>
      </c>
      <c r="R59" s="147">
        <f t="shared" si="1"/>
        <v>0.5</v>
      </c>
      <c r="U59" s="15"/>
    </row>
    <row r="60" spans="2:21" ht="90.75" thickBot="1" x14ac:dyDescent="0.25">
      <c r="B60" s="481"/>
      <c r="C60" s="479"/>
      <c r="D60" s="476"/>
      <c r="E60" s="339" t="s">
        <v>559</v>
      </c>
      <c r="F60" s="46" t="s">
        <v>558</v>
      </c>
      <c r="G60" s="21">
        <v>8</v>
      </c>
      <c r="H60" s="329">
        <v>2</v>
      </c>
      <c r="I60" s="329">
        <v>2</v>
      </c>
      <c r="J60" s="329">
        <v>2</v>
      </c>
      <c r="K60" s="329">
        <v>2</v>
      </c>
      <c r="L60" s="329">
        <v>0</v>
      </c>
      <c r="M60" s="329">
        <v>3.5</v>
      </c>
      <c r="N60" s="21"/>
      <c r="O60" s="22"/>
      <c r="P60" s="147">
        <f t="shared" si="0"/>
        <v>0</v>
      </c>
      <c r="Q60" s="13">
        <f t="shared" si="0"/>
        <v>1</v>
      </c>
      <c r="R60" s="147">
        <f t="shared" si="1"/>
        <v>0.4375</v>
      </c>
      <c r="U60" s="15"/>
    </row>
    <row r="61" spans="2:21" ht="75.75" thickBot="1" x14ac:dyDescent="0.25">
      <c r="B61" s="481"/>
      <c r="C61" s="479"/>
      <c r="D61" s="476"/>
      <c r="E61" s="339" t="s">
        <v>560</v>
      </c>
      <c r="F61" s="46" t="s">
        <v>554</v>
      </c>
      <c r="G61" s="21">
        <v>1</v>
      </c>
      <c r="H61" s="337">
        <v>0.25</v>
      </c>
      <c r="I61" s="337">
        <v>0.25</v>
      </c>
      <c r="J61" s="337">
        <v>0.25</v>
      </c>
      <c r="K61" s="337">
        <v>0.25</v>
      </c>
      <c r="L61" s="337">
        <v>0</v>
      </c>
      <c r="M61" s="329">
        <v>0.25</v>
      </c>
      <c r="N61" s="21"/>
      <c r="O61" s="22"/>
      <c r="P61" s="147">
        <f t="shared" si="0"/>
        <v>0</v>
      </c>
      <c r="Q61" s="13">
        <f t="shared" si="0"/>
        <v>1</v>
      </c>
      <c r="R61" s="147">
        <f t="shared" si="1"/>
        <v>0.25</v>
      </c>
      <c r="U61" s="15"/>
    </row>
    <row r="62" spans="2:21" ht="60.75" thickBot="1" x14ac:dyDescent="0.25">
      <c r="B62" s="482"/>
      <c r="C62" s="446"/>
      <c r="D62" s="477"/>
      <c r="E62" s="339" t="s">
        <v>561</v>
      </c>
      <c r="F62" s="46" t="s">
        <v>562</v>
      </c>
      <c r="G62" s="21">
        <v>1</v>
      </c>
      <c r="H62" s="341">
        <v>0.25</v>
      </c>
      <c r="I62" s="341">
        <v>0.25</v>
      </c>
      <c r="J62" s="341">
        <v>0.25</v>
      </c>
      <c r="K62" s="341">
        <v>0.25</v>
      </c>
      <c r="L62" s="296">
        <v>0</v>
      </c>
      <c r="M62" s="296">
        <v>0</v>
      </c>
      <c r="N62" s="21"/>
      <c r="O62" s="22"/>
      <c r="P62" s="147">
        <f t="shared" si="0"/>
        <v>0</v>
      </c>
      <c r="Q62" s="13">
        <f t="shared" si="0"/>
        <v>0</v>
      </c>
      <c r="R62" s="147">
        <f t="shared" si="1"/>
        <v>0</v>
      </c>
      <c r="U62" s="15"/>
    </row>
    <row r="63" spans="2:21" ht="50.25" customHeight="1" thickBot="1" x14ac:dyDescent="0.25">
      <c r="B63" s="406" t="s">
        <v>86</v>
      </c>
      <c r="C63" s="406" t="s">
        <v>87</v>
      </c>
      <c r="D63" s="408" t="s">
        <v>573</v>
      </c>
      <c r="E63" s="33" t="s">
        <v>15</v>
      </c>
      <c r="F63" s="47"/>
      <c r="G63" s="410" t="s">
        <v>16</v>
      </c>
      <c r="H63" s="56" t="s">
        <v>43</v>
      </c>
      <c r="I63" s="33" t="s">
        <v>44</v>
      </c>
      <c r="J63" s="34" t="s">
        <v>45</v>
      </c>
      <c r="K63" s="34" t="s">
        <v>39</v>
      </c>
      <c r="L63" s="65" t="s">
        <v>36</v>
      </c>
      <c r="M63" s="33" t="s">
        <v>37</v>
      </c>
      <c r="N63" s="34" t="s">
        <v>38</v>
      </c>
      <c r="O63" s="34" t="s">
        <v>39</v>
      </c>
      <c r="P63" s="35" t="s">
        <v>17</v>
      </c>
      <c r="Q63" s="35" t="s">
        <v>1343</v>
      </c>
      <c r="R63" s="36" t="s">
        <v>12</v>
      </c>
    </row>
    <row r="64" spans="2:21" ht="16.5" thickBot="1" x14ac:dyDescent="0.25">
      <c r="B64" s="407"/>
      <c r="C64" s="407"/>
      <c r="D64" s="409"/>
      <c r="E64" s="37">
        <f>COUNTA(E4:E62)</f>
        <v>59</v>
      </c>
      <c r="F64" s="48"/>
      <c r="G64" s="411"/>
      <c r="H64" s="39">
        <f t="shared" ref="H64:O64" si="2">COUNTIF(H4:H62,"&gt;0")</f>
        <v>40</v>
      </c>
      <c r="I64" s="39">
        <f t="shared" si="2"/>
        <v>52</v>
      </c>
      <c r="J64" s="39">
        <f t="shared" si="2"/>
        <v>52</v>
      </c>
      <c r="K64" s="39">
        <f t="shared" si="2"/>
        <v>46</v>
      </c>
      <c r="L64" s="66">
        <f t="shared" si="2"/>
        <v>28</v>
      </c>
      <c r="M64" s="213">
        <f t="shared" si="2"/>
        <v>48</v>
      </c>
      <c r="N64" s="39">
        <f t="shared" si="2"/>
        <v>0</v>
      </c>
      <c r="O64" s="39">
        <f t="shared" si="2"/>
        <v>0</v>
      </c>
      <c r="P64" s="40">
        <f>AVERAGE(P4:P62)</f>
        <v>0.69500000000000006</v>
      </c>
      <c r="Q64" s="40">
        <f>AVERAGE(Q4:Q62)</f>
        <v>0.84032051282051279</v>
      </c>
      <c r="R64" s="40">
        <f>AVERAGE(R4:R62)</f>
        <v>0.44103107344632775</v>
      </c>
    </row>
    <row r="65" spans="2:17" ht="37.5" customHeight="1" thickBot="1" x14ac:dyDescent="0.25">
      <c r="B65" s="438" t="s">
        <v>1319</v>
      </c>
      <c r="C65" s="439"/>
      <c r="D65" s="440"/>
      <c r="E65" s="438" t="s">
        <v>1321</v>
      </c>
      <c r="F65" s="440"/>
      <c r="G65" s="438"/>
      <c r="H65" s="439"/>
      <c r="I65" s="440"/>
      <c r="J65" s="152" t="s">
        <v>1256</v>
      </c>
      <c r="K65" s="153" t="s">
        <v>1257</v>
      </c>
      <c r="L65" s="153" t="s">
        <v>1258</v>
      </c>
      <c r="M65" s="153"/>
      <c r="N65" s="153"/>
      <c r="O65" s="153"/>
      <c r="P65" s="153" t="s">
        <v>1259</v>
      </c>
      <c r="Q65" s="154" t="s">
        <v>1260</v>
      </c>
    </row>
    <row r="66" spans="2:17" ht="15.75" thickBot="1" x14ac:dyDescent="0.25">
      <c r="B66" s="456" t="s">
        <v>1320</v>
      </c>
      <c r="C66" s="457"/>
      <c r="D66" s="458"/>
      <c r="E66" s="456" t="s">
        <v>1275</v>
      </c>
      <c r="F66" s="458"/>
      <c r="G66" s="441"/>
      <c r="H66" s="442"/>
      <c r="I66" s="443"/>
      <c r="J66" s="161"/>
      <c r="K66" s="156"/>
      <c r="L66" s="157"/>
      <c r="M66" s="158"/>
      <c r="N66" s="158"/>
      <c r="O66" s="158"/>
      <c r="P66" s="159"/>
      <c r="Q66" s="160"/>
    </row>
  </sheetData>
  <sheetProtection formatCells="0" formatColumns="0" formatRows="0"/>
  <mergeCells count="23">
    <mergeCell ref="C7:C62"/>
    <mergeCell ref="B65:D65"/>
    <mergeCell ref="E65:F65"/>
    <mergeCell ref="G65:I65"/>
    <mergeCell ref="B66:D66"/>
    <mergeCell ref="E66:F66"/>
    <mergeCell ref="G66:I66"/>
    <mergeCell ref="B1:Q1"/>
    <mergeCell ref="B63:B64"/>
    <mergeCell ref="C63:C64"/>
    <mergeCell ref="D63:D64"/>
    <mergeCell ref="G63:G64"/>
    <mergeCell ref="D4:D6"/>
    <mergeCell ref="D7:D13"/>
    <mergeCell ref="D14:D22"/>
    <mergeCell ref="D24:D32"/>
    <mergeCell ref="D33:D38"/>
    <mergeCell ref="D39:D40"/>
    <mergeCell ref="D41:D51"/>
    <mergeCell ref="D52:D58"/>
    <mergeCell ref="D59:D62"/>
    <mergeCell ref="C4:C6"/>
    <mergeCell ref="B4:B62"/>
  </mergeCells>
  <conditionalFormatting sqref="P4:P62 R4:R62">
    <cfRule type="cellIs" dxfId="713" priority="30" operator="equal">
      <formula>"-"</formula>
    </cfRule>
    <cfRule type="cellIs" dxfId="712" priority="31" operator="lessThan">
      <formula>0.5</formula>
    </cfRule>
    <cfRule type="cellIs" dxfId="711" priority="32" operator="between">
      <formula>0.5</formula>
      <formula>0.75</formula>
    </cfRule>
    <cfRule type="cellIs" dxfId="710" priority="33" operator="between">
      <formula>0.75</formula>
      <formula>1</formula>
    </cfRule>
  </conditionalFormatting>
  <conditionalFormatting sqref="P4:P62 R4:R62">
    <cfRule type="cellIs" dxfId="709" priority="29" operator="equal">
      <formula>0</formula>
    </cfRule>
  </conditionalFormatting>
  <conditionalFormatting sqref="Q4:Q62">
    <cfRule type="cellIs" dxfId="708" priority="25" operator="equal">
      <formula>"-"</formula>
    </cfRule>
    <cfRule type="cellIs" dxfId="707" priority="26" operator="between">
      <formula>0.9</formula>
      <formula>1</formula>
    </cfRule>
    <cfRule type="cellIs" dxfId="706" priority="27" operator="between">
      <formula>0.7</formula>
      <formula>0.899</formula>
    </cfRule>
    <cfRule type="cellIs" dxfId="705" priority="28" operator="between">
      <formula>0</formula>
      <formula>0.699</formula>
    </cfRule>
  </conditionalFormatting>
  <conditionalFormatting sqref="Q4:Q62">
    <cfRule type="cellIs" dxfId="704" priority="21" operator="equal">
      <formula>"-"</formula>
    </cfRule>
    <cfRule type="cellIs" dxfId="703" priority="22" operator="lessThan">
      <formula>0.699</formula>
    </cfRule>
    <cfRule type="cellIs" dxfId="702" priority="23" operator="between">
      <formula>0.7</formula>
      <formula>0.8999</formula>
    </cfRule>
    <cfRule type="cellIs" dxfId="701" priority="24" operator="between">
      <formula>0.9</formula>
      <formula>1</formula>
    </cfRule>
  </conditionalFormatting>
  <conditionalFormatting sqref="Q4:Q62">
    <cfRule type="cellIs" dxfId="700" priority="17" operator="equal">
      <formula>"-"</formula>
    </cfRule>
    <cfRule type="cellIs" dxfId="699" priority="18" operator="lessThan">
      <formula>0.69999</formula>
    </cfRule>
    <cfRule type="cellIs" dxfId="698" priority="19" operator="between">
      <formula>0.7</formula>
      <formula>0.8999</formula>
    </cfRule>
    <cfRule type="cellIs" dxfId="697" priority="20" operator="between">
      <formula>0.9</formula>
      <formula>1</formula>
    </cfRule>
  </conditionalFormatting>
  <conditionalFormatting sqref="Q4:Q62">
    <cfRule type="cellIs" dxfId="696" priority="13" operator="equal">
      <formula>"-"</formula>
    </cfRule>
    <cfRule type="cellIs" dxfId="695" priority="14" operator="between">
      <formula>0.9</formula>
      <formula>1</formula>
    </cfRule>
    <cfRule type="cellIs" dxfId="694" priority="15" operator="between">
      <formula>0.7</formula>
      <formula>0.899</formula>
    </cfRule>
    <cfRule type="cellIs" dxfId="693" priority="16" operator="lessThan">
      <formula>0.699</formula>
    </cfRule>
  </conditionalFormatting>
  <conditionalFormatting sqref="Q4:Q62">
    <cfRule type="cellIs" dxfId="692" priority="9" operator="equal">
      <formula>"-"</formula>
    </cfRule>
    <cfRule type="cellIs" dxfId="691" priority="10" operator="lessThan">
      <formula>0.699</formula>
    </cfRule>
    <cfRule type="cellIs" dxfId="690" priority="11" operator="between">
      <formula>0.9</formula>
      <formula>1</formula>
    </cfRule>
    <cfRule type="cellIs" dxfId="689" priority="12" operator="between">
      <formula>0.7</formula>
      <formula>"89.99%"</formula>
    </cfRule>
  </conditionalFormatting>
  <conditionalFormatting sqref="Q4:Q62">
    <cfRule type="cellIs" dxfId="688" priority="5" operator="equal">
      <formula>"-"</formula>
    </cfRule>
    <cfRule type="cellIs" dxfId="687" priority="6" operator="lessThan">
      <formula>0.699</formula>
    </cfRule>
    <cfRule type="cellIs" dxfId="686" priority="7" operator="between">
      <formula>0.7</formula>
      <formula>0.899</formula>
    </cfRule>
    <cfRule type="cellIs" dxfId="685" priority="8" operator="between">
      <formula>0.9</formula>
      <formula>1</formula>
    </cfRule>
  </conditionalFormatting>
  <conditionalFormatting sqref="Q4:Q62">
    <cfRule type="cellIs" dxfId="684" priority="1" operator="equal">
      <formula>"-"</formula>
    </cfRule>
    <cfRule type="cellIs" dxfId="683" priority="2" operator="lessThan">
      <formula>0.699</formula>
    </cfRule>
    <cfRule type="cellIs" dxfId="682" priority="3" operator="between">
      <formula>0.7</formula>
      <formula>0.9166666</formula>
    </cfRule>
    <cfRule type="cellIs" dxfId="681" priority="4" operator="between">
      <formula>0.9167</formula>
      <formula>1</formula>
    </cfRule>
  </conditionalFormatting>
  <dataValidations disablePrompts="1" count="1">
    <dataValidation type="list" allowBlank="1" showInputMessage="1" showErrorMessage="1" sqref="C7">
      <formula1>Sector</formula1>
    </dataValidation>
  </dataValidations>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34</vt:i4>
      </vt:variant>
    </vt:vector>
  </HeadingPairs>
  <TitlesOfParts>
    <vt:vector size="52" baseType="lpstr">
      <vt:lpstr>AGUAS DE BARRANCBERMEJA</vt:lpstr>
      <vt:lpstr>INFRAESTRUCTURA </vt:lpstr>
      <vt:lpstr>Consolidado</vt:lpstr>
      <vt:lpstr>EDUBA</vt:lpstr>
      <vt:lpstr>INDERBA </vt:lpstr>
      <vt:lpstr>Tránsito y Transporte</vt:lpstr>
      <vt:lpstr>Desarrollo</vt:lpstr>
      <vt:lpstr>Educación</vt:lpstr>
      <vt:lpstr>Gobierno</vt:lpstr>
      <vt:lpstr>Hacienda</vt:lpstr>
      <vt:lpstr>INFRAESTRUCTURA</vt:lpstr>
      <vt:lpstr>TIC</vt:lpstr>
      <vt:lpstr>Medio Ambiente</vt:lpstr>
      <vt:lpstr>General</vt:lpstr>
      <vt:lpstr>Juridica</vt:lpstr>
      <vt:lpstr>Salud</vt:lpstr>
      <vt:lpstr>UMATA</vt:lpstr>
      <vt:lpstr>Planeacion</vt:lpstr>
      <vt:lpstr>'AGUAS DE BARRANCBERMEJA'!Área_de_impresión</vt:lpstr>
      <vt:lpstr>Desarrollo!Área_de_impresión</vt:lpstr>
      <vt:lpstr>EDUBA!Área_de_impresión</vt:lpstr>
      <vt:lpstr>Educación!Área_de_impresión</vt:lpstr>
      <vt:lpstr>General!Área_de_impresión</vt:lpstr>
      <vt:lpstr>Gobierno!Área_de_impresión</vt:lpstr>
      <vt:lpstr>Hacienda!Área_de_impresión</vt:lpstr>
      <vt:lpstr>'INDERBA '!Área_de_impresión</vt:lpstr>
      <vt:lpstr>INFRAESTRUCTURA!Área_de_impresión</vt:lpstr>
      <vt:lpstr>'INFRAESTRUCTURA '!Área_de_impresión</vt:lpstr>
      <vt:lpstr>Juridica!Área_de_impresión</vt:lpstr>
      <vt:lpstr>'Medio Ambiente'!Área_de_impresión</vt:lpstr>
      <vt:lpstr>Planeacion!Área_de_impresión</vt:lpstr>
      <vt:lpstr>Salud!Área_de_impresión</vt:lpstr>
      <vt:lpstr>TIC!Área_de_impresión</vt:lpstr>
      <vt:lpstr>'Tránsito y Transporte'!Área_de_impresión</vt:lpstr>
      <vt:lpstr>UMATA!Área_de_impresión</vt:lpstr>
      <vt:lpstr>'AGUAS DE BARRANCBERMEJA'!Títulos_a_imprimir</vt:lpstr>
      <vt:lpstr>Desarrollo!Títulos_a_imprimir</vt:lpstr>
      <vt:lpstr>EDUBA!Títulos_a_imprimir</vt:lpstr>
      <vt:lpstr>Educación!Títulos_a_imprimir</vt:lpstr>
      <vt:lpstr>General!Títulos_a_imprimir</vt:lpstr>
      <vt:lpstr>Gobierno!Títulos_a_imprimir</vt:lpstr>
      <vt:lpstr>Hacienda!Títulos_a_imprimir</vt:lpstr>
      <vt:lpstr>'INDERBA '!Títulos_a_imprimir</vt:lpstr>
      <vt:lpstr>INFRAESTRUCTURA!Títulos_a_imprimir</vt:lpstr>
      <vt:lpstr>'INFRAESTRUCTURA '!Títulos_a_imprimir</vt:lpstr>
      <vt:lpstr>Juridica!Títulos_a_imprimir</vt:lpstr>
      <vt:lpstr>'Medio Ambiente'!Títulos_a_imprimir</vt:lpstr>
      <vt:lpstr>Planeacion!Títulos_a_imprimir</vt:lpstr>
      <vt:lpstr>Salud!Títulos_a_imprimir</vt:lpstr>
      <vt:lpstr>TIC!Títulos_a_imprimir</vt:lpstr>
      <vt:lpstr>'Tránsito y Transporte'!Títulos_a_imprimir</vt:lpstr>
      <vt:lpstr>UMATA!Títulos_a_imprimir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Dario Gelvez Uribe</dc:creator>
  <cp:lastModifiedBy>Admin</cp:lastModifiedBy>
  <cp:lastPrinted>2017-01-12T01:22:32Z</cp:lastPrinted>
  <dcterms:created xsi:type="dcterms:W3CDTF">2016-11-21T20:57:51Z</dcterms:created>
  <dcterms:modified xsi:type="dcterms:W3CDTF">2017-11-07T22:33:45Z</dcterms:modified>
</cp:coreProperties>
</file>